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kanis\Downloads\"/>
    </mc:Choice>
  </mc:AlternateContent>
  <xr:revisionPtr revIDLastSave="0" documentId="8_{8DC32E3D-09C5-40F1-A88A-4531CF72A547}" xr6:coauthVersionLast="47" xr6:coauthVersionMax="47" xr10:uidLastSave="{00000000-0000-0000-0000-000000000000}"/>
  <bookViews>
    <workbookView xWindow="-110" yWindow="-110" windowWidth="19420" windowHeight="10300" firstSheet="3" activeTab="6" xr2:uid="{F15397FA-DF51-4214-B27E-DFB0A133EBA7}"/>
  </bookViews>
  <sheets>
    <sheet name="ReadMeFirst" sheetId="1" r:id="rId1"/>
    <sheet name="Other Lists" sheetId="2" r:id="rId2"/>
    <sheet name="Inspect DM" sheetId="3" r:id="rId3"/>
    <sheet name="A Batches" sheetId="4" r:id="rId4"/>
    <sheet name="B Batches" sheetId="5" r:id="rId5"/>
    <sheet name="5 whys" sheetId="6" r:id="rId6"/>
    <sheet name="1 Why" sheetId="7" r:id="rId7"/>
    <sheet name="2 Why" sheetId="11" r:id="rId8"/>
    <sheet name="3 Why" sheetId="9" r:id="rId9"/>
    <sheet name="4 Why" sheetId="12" r:id="rId10"/>
    <sheet name="5 Why" sheetId="13" r:id="rId11"/>
  </sheets>
  <definedNames>
    <definedName name="_xlnm._FilterDatabase" localSheetId="2" hidden="1">'Inspect DM'!$B$7:$AB$94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1" l="1"/>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11" i="12"/>
  <c r="I25" i="9"/>
  <c r="H25" i="9"/>
  <c r="G25" i="9"/>
  <c r="F25" i="9"/>
  <c r="E25" i="9"/>
  <c r="D25" i="9"/>
  <c r="I24" i="9"/>
  <c r="H24" i="9"/>
  <c r="G24" i="9"/>
  <c r="F24" i="9"/>
  <c r="E24" i="9"/>
  <c r="D24" i="9"/>
  <c r="L10" i="7"/>
  <c r="K11" i="7" s="1"/>
  <c r="Q8" i="3"/>
  <c r="Y8" i="3"/>
  <c r="X8" i="3"/>
  <c r="S8" i="3"/>
  <c r="P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8" i="3"/>
  <c r="AZ9" i="3"/>
  <c r="AZ10" i="3"/>
  <c r="AZ11" i="3"/>
  <c r="AZ12" i="3"/>
  <c r="AZ13" i="3"/>
  <c r="AZ14" i="3"/>
  <c r="AZ15" i="3"/>
  <c r="AZ16" i="3"/>
  <c r="AZ17" i="3"/>
  <c r="AZ18" i="3"/>
  <c r="AZ19" i="3"/>
  <c r="AZ20" i="3"/>
  <c r="AZ21" i="3"/>
  <c r="AZ22" i="3"/>
  <c r="AZ23" i="3"/>
  <c r="AZ24" i="3"/>
  <c r="AZ25" i="3"/>
  <c r="AZ26" i="3"/>
  <c r="AZ27" i="3"/>
  <c r="AZ28" i="3"/>
  <c r="AZ29" i="3"/>
  <c r="AZ30" i="3"/>
  <c r="AZ31" i="3"/>
  <c r="AZ32" i="3"/>
  <c r="AZ33" i="3"/>
  <c r="AZ34" i="3"/>
  <c r="AZ35" i="3"/>
  <c r="AZ36" i="3"/>
  <c r="AZ37" i="3"/>
  <c r="AZ38"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R28" i="3"/>
  <c r="R52" i="3"/>
  <c r="R92"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P9" i="3"/>
  <c r="R9" i="3" s="1"/>
  <c r="P10" i="3"/>
  <c r="R10" i="3" s="1"/>
  <c r="P11" i="3"/>
  <c r="R11" i="3" s="1"/>
  <c r="P12" i="3"/>
  <c r="R12" i="3" s="1"/>
  <c r="P13" i="3"/>
  <c r="P14" i="3"/>
  <c r="R14" i="3" s="1"/>
  <c r="P15" i="3"/>
  <c r="P16" i="3"/>
  <c r="P17" i="3"/>
  <c r="R17" i="3" s="1"/>
  <c r="P18" i="3"/>
  <c r="R18" i="3" s="1"/>
  <c r="P19" i="3"/>
  <c r="R19" i="3" s="1"/>
  <c r="P20" i="3"/>
  <c r="R20" i="3" s="1"/>
  <c r="P21" i="3"/>
  <c r="P22" i="3"/>
  <c r="R22" i="3" s="1"/>
  <c r="P23" i="3"/>
  <c r="P24" i="3"/>
  <c r="P25" i="3"/>
  <c r="R25" i="3" s="1"/>
  <c r="P26" i="3"/>
  <c r="R26" i="3" s="1"/>
  <c r="P27" i="3"/>
  <c r="P28" i="3"/>
  <c r="P29" i="3"/>
  <c r="P30" i="3"/>
  <c r="R30" i="3" s="1"/>
  <c r="P31" i="3"/>
  <c r="P32" i="3"/>
  <c r="P33" i="3"/>
  <c r="R33" i="3" s="1"/>
  <c r="P34" i="3"/>
  <c r="R34" i="3" s="1"/>
  <c r="P35" i="3"/>
  <c r="P36" i="3"/>
  <c r="R36" i="3" s="1"/>
  <c r="P37" i="3"/>
  <c r="P38" i="3"/>
  <c r="R38" i="3" s="1"/>
  <c r="P39" i="3"/>
  <c r="P40" i="3"/>
  <c r="P41" i="3"/>
  <c r="R41" i="3" s="1"/>
  <c r="P42" i="3"/>
  <c r="R42" i="3" s="1"/>
  <c r="P43" i="3"/>
  <c r="P44" i="3"/>
  <c r="R44" i="3" s="1"/>
  <c r="P45" i="3"/>
  <c r="P46" i="3"/>
  <c r="R46" i="3" s="1"/>
  <c r="P47" i="3"/>
  <c r="P48" i="3"/>
  <c r="P49" i="3"/>
  <c r="R49" i="3" s="1"/>
  <c r="P50" i="3"/>
  <c r="R50" i="3" s="1"/>
  <c r="P51" i="3"/>
  <c r="P52" i="3"/>
  <c r="P53" i="3"/>
  <c r="P54" i="3"/>
  <c r="R54" i="3" s="1"/>
  <c r="P55" i="3"/>
  <c r="P56" i="3"/>
  <c r="P57" i="3"/>
  <c r="R57" i="3" s="1"/>
  <c r="P58" i="3"/>
  <c r="R58" i="3" s="1"/>
  <c r="P59" i="3"/>
  <c r="P60" i="3"/>
  <c r="R60" i="3" s="1"/>
  <c r="P61" i="3"/>
  <c r="P62" i="3"/>
  <c r="R62" i="3" s="1"/>
  <c r="P63" i="3"/>
  <c r="P64" i="3"/>
  <c r="P65" i="3"/>
  <c r="R65" i="3" s="1"/>
  <c r="P66" i="3"/>
  <c r="R66" i="3" s="1"/>
  <c r="P67" i="3"/>
  <c r="P68" i="3"/>
  <c r="R68" i="3" s="1"/>
  <c r="P69" i="3"/>
  <c r="P70" i="3"/>
  <c r="R70" i="3" s="1"/>
  <c r="P71" i="3"/>
  <c r="P72" i="3"/>
  <c r="P73" i="3"/>
  <c r="R73" i="3" s="1"/>
  <c r="P74" i="3"/>
  <c r="R74" i="3" s="1"/>
  <c r="P75" i="3"/>
  <c r="P76" i="3"/>
  <c r="R76" i="3" s="1"/>
  <c r="P77" i="3"/>
  <c r="P78" i="3"/>
  <c r="R78" i="3" s="1"/>
  <c r="P79" i="3"/>
  <c r="P80" i="3"/>
  <c r="P81" i="3"/>
  <c r="R81" i="3" s="1"/>
  <c r="P82" i="3"/>
  <c r="R82" i="3" s="1"/>
  <c r="P83" i="3"/>
  <c r="P84" i="3"/>
  <c r="R84" i="3" s="1"/>
  <c r="P85" i="3"/>
  <c r="P86" i="3"/>
  <c r="R86" i="3" s="1"/>
  <c r="P87" i="3"/>
  <c r="P88" i="3"/>
  <c r="P89" i="3"/>
  <c r="R89" i="3" s="1"/>
  <c r="P90" i="3"/>
  <c r="R90" i="3" s="1"/>
  <c r="P91" i="3"/>
  <c r="P92" i="3"/>
  <c r="P93" i="3"/>
  <c r="P94" i="3"/>
  <c r="R94" i="3" s="1"/>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8" i="3"/>
  <c r="AA82" i="3"/>
  <c r="AB82" i="3" s="1"/>
  <c r="Z15" i="3"/>
  <c r="Z31" i="3"/>
  <c r="Z39" i="3"/>
  <c r="Z61" i="3"/>
  <c r="Z69" i="3"/>
  <c r="Z79" i="3"/>
  <c r="Z87"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X10" i="3"/>
  <c r="AA10" i="3" s="1"/>
  <c r="AB10" i="3" s="1"/>
  <c r="X11" i="3"/>
  <c r="X12" i="3"/>
  <c r="X13" i="3"/>
  <c r="X14" i="3"/>
  <c r="X15" i="3"/>
  <c r="AA15" i="3" s="1"/>
  <c r="AB15" i="3" s="1"/>
  <c r="X16" i="3"/>
  <c r="X17" i="3"/>
  <c r="X18" i="3"/>
  <c r="AA18" i="3" s="1"/>
  <c r="AB18" i="3" s="1"/>
  <c r="X19" i="3"/>
  <c r="X20" i="3"/>
  <c r="X21" i="3"/>
  <c r="X22" i="3"/>
  <c r="X23" i="3"/>
  <c r="X24" i="3"/>
  <c r="X25" i="3"/>
  <c r="X26" i="3"/>
  <c r="AA26" i="3" s="1"/>
  <c r="AB26" i="3" s="1"/>
  <c r="X27" i="3"/>
  <c r="X28" i="3"/>
  <c r="X29" i="3"/>
  <c r="X30" i="3"/>
  <c r="X31" i="3"/>
  <c r="AA31" i="3" s="1"/>
  <c r="AB31" i="3" s="1"/>
  <c r="X32" i="3"/>
  <c r="X33" i="3"/>
  <c r="X34" i="3"/>
  <c r="AA34" i="3" s="1"/>
  <c r="AB34" i="3" s="1"/>
  <c r="X35" i="3"/>
  <c r="X36" i="3"/>
  <c r="X37" i="3"/>
  <c r="X38" i="3"/>
  <c r="X39" i="3"/>
  <c r="AA39" i="3" s="1"/>
  <c r="AB39" i="3" s="1"/>
  <c r="X40" i="3"/>
  <c r="X41" i="3"/>
  <c r="X42" i="3"/>
  <c r="AA42" i="3" s="1"/>
  <c r="AB42" i="3" s="1"/>
  <c r="X43" i="3"/>
  <c r="X44" i="3"/>
  <c r="X45" i="3"/>
  <c r="X46" i="3"/>
  <c r="X47" i="3"/>
  <c r="X48" i="3"/>
  <c r="X49" i="3"/>
  <c r="X50" i="3"/>
  <c r="AA50" i="3" s="1"/>
  <c r="AB50" i="3" s="1"/>
  <c r="X51" i="3"/>
  <c r="X52" i="3"/>
  <c r="X53" i="3"/>
  <c r="X54" i="3"/>
  <c r="X55" i="3"/>
  <c r="X56" i="3"/>
  <c r="X57" i="3"/>
  <c r="X58" i="3"/>
  <c r="AA58" i="3" s="1"/>
  <c r="AB58" i="3" s="1"/>
  <c r="X59" i="3"/>
  <c r="X60" i="3"/>
  <c r="X61" i="3"/>
  <c r="X62" i="3"/>
  <c r="X63" i="3"/>
  <c r="X64" i="3"/>
  <c r="X65" i="3"/>
  <c r="X66" i="3"/>
  <c r="AA66" i="3" s="1"/>
  <c r="AB66" i="3" s="1"/>
  <c r="X67" i="3"/>
  <c r="X68" i="3"/>
  <c r="X69" i="3"/>
  <c r="X70" i="3"/>
  <c r="X71" i="3"/>
  <c r="X72" i="3"/>
  <c r="X73" i="3"/>
  <c r="X74" i="3"/>
  <c r="AA74" i="3" s="1"/>
  <c r="AB74" i="3" s="1"/>
  <c r="X75" i="3"/>
  <c r="X76" i="3"/>
  <c r="X77" i="3"/>
  <c r="X78" i="3"/>
  <c r="X79" i="3"/>
  <c r="AA79" i="3" s="1"/>
  <c r="AB79" i="3" s="1"/>
  <c r="X80" i="3"/>
  <c r="X81" i="3"/>
  <c r="X82" i="3"/>
  <c r="X83" i="3"/>
  <c r="X84" i="3"/>
  <c r="X85" i="3"/>
  <c r="X86" i="3"/>
  <c r="X87" i="3"/>
  <c r="AA87" i="3" s="1"/>
  <c r="AB87" i="3" s="1"/>
  <c r="X88" i="3"/>
  <c r="X89" i="3"/>
  <c r="X90" i="3"/>
  <c r="AA90" i="3" s="1"/>
  <c r="AB90" i="3" s="1"/>
  <c r="X91" i="3"/>
  <c r="X92" i="3"/>
  <c r="X93" i="3"/>
  <c r="X94" i="3"/>
  <c r="X9" i="3"/>
  <c r="W9" i="3"/>
  <c r="Z9" i="3" s="1"/>
  <c r="W10" i="3"/>
  <c r="Z10" i="3" s="1"/>
  <c r="W11" i="3"/>
  <c r="Z11" i="3" s="1"/>
  <c r="W12" i="3"/>
  <c r="Z12" i="3" s="1"/>
  <c r="W13" i="3"/>
  <c r="Z13" i="3" s="1"/>
  <c r="W14" i="3"/>
  <c r="Z14" i="3" s="1"/>
  <c r="W15" i="3"/>
  <c r="W16" i="3"/>
  <c r="Z16" i="3" s="1"/>
  <c r="W17" i="3"/>
  <c r="Z17" i="3" s="1"/>
  <c r="W18" i="3"/>
  <c r="Z18" i="3" s="1"/>
  <c r="W19" i="3"/>
  <c r="Z19" i="3" s="1"/>
  <c r="W20" i="3"/>
  <c r="Z20" i="3" s="1"/>
  <c r="W21" i="3"/>
  <c r="Z21" i="3" s="1"/>
  <c r="W22" i="3"/>
  <c r="Z22" i="3" s="1"/>
  <c r="W23" i="3"/>
  <c r="Z23" i="3" s="1"/>
  <c r="W24" i="3"/>
  <c r="Z24" i="3" s="1"/>
  <c r="W25" i="3"/>
  <c r="Z25" i="3" s="1"/>
  <c r="W26" i="3"/>
  <c r="Z26" i="3" s="1"/>
  <c r="W27" i="3"/>
  <c r="Z27" i="3" s="1"/>
  <c r="W28" i="3"/>
  <c r="Z28" i="3" s="1"/>
  <c r="W29" i="3"/>
  <c r="Z29" i="3" s="1"/>
  <c r="W30" i="3"/>
  <c r="Z30" i="3" s="1"/>
  <c r="W31" i="3"/>
  <c r="W32" i="3"/>
  <c r="Z32" i="3" s="1"/>
  <c r="W33" i="3"/>
  <c r="Z33" i="3" s="1"/>
  <c r="W34" i="3"/>
  <c r="Z34" i="3" s="1"/>
  <c r="W35" i="3"/>
  <c r="Z35" i="3" s="1"/>
  <c r="W36" i="3"/>
  <c r="Z36" i="3" s="1"/>
  <c r="W37" i="3"/>
  <c r="Z37" i="3" s="1"/>
  <c r="W38" i="3"/>
  <c r="Z38" i="3" s="1"/>
  <c r="W39" i="3"/>
  <c r="W40" i="3"/>
  <c r="Z40" i="3" s="1"/>
  <c r="W41" i="3"/>
  <c r="Z41" i="3" s="1"/>
  <c r="W42" i="3"/>
  <c r="Z42" i="3" s="1"/>
  <c r="W43" i="3"/>
  <c r="Z43" i="3" s="1"/>
  <c r="W44" i="3"/>
  <c r="Z44" i="3" s="1"/>
  <c r="W45" i="3"/>
  <c r="Z45" i="3" s="1"/>
  <c r="W46" i="3"/>
  <c r="Z46" i="3" s="1"/>
  <c r="W47" i="3"/>
  <c r="Z47" i="3" s="1"/>
  <c r="W48" i="3"/>
  <c r="Z48" i="3" s="1"/>
  <c r="W49" i="3"/>
  <c r="Z49" i="3" s="1"/>
  <c r="W50" i="3"/>
  <c r="Z50" i="3" s="1"/>
  <c r="W51" i="3"/>
  <c r="Z51" i="3" s="1"/>
  <c r="W52" i="3"/>
  <c r="Z52" i="3" s="1"/>
  <c r="W53" i="3"/>
  <c r="Z53" i="3" s="1"/>
  <c r="W54" i="3"/>
  <c r="Z54" i="3" s="1"/>
  <c r="W55" i="3"/>
  <c r="Z55" i="3" s="1"/>
  <c r="W56" i="3"/>
  <c r="Z56" i="3" s="1"/>
  <c r="W57" i="3"/>
  <c r="Z57" i="3" s="1"/>
  <c r="W58" i="3"/>
  <c r="Z58" i="3" s="1"/>
  <c r="W59" i="3"/>
  <c r="Z59" i="3" s="1"/>
  <c r="W60" i="3"/>
  <c r="Z60" i="3" s="1"/>
  <c r="W61" i="3"/>
  <c r="W62" i="3"/>
  <c r="Z62" i="3" s="1"/>
  <c r="W63" i="3"/>
  <c r="Z63" i="3" s="1"/>
  <c r="W64" i="3"/>
  <c r="Z64" i="3" s="1"/>
  <c r="W65" i="3"/>
  <c r="Z65" i="3" s="1"/>
  <c r="W66" i="3"/>
  <c r="Z66" i="3" s="1"/>
  <c r="W67" i="3"/>
  <c r="Z67" i="3" s="1"/>
  <c r="W68" i="3"/>
  <c r="Z68" i="3" s="1"/>
  <c r="W69" i="3"/>
  <c r="W70" i="3"/>
  <c r="Z70" i="3" s="1"/>
  <c r="W71" i="3"/>
  <c r="Z71" i="3" s="1"/>
  <c r="W72" i="3"/>
  <c r="Z72" i="3" s="1"/>
  <c r="W73" i="3"/>
  <c r="Z73" i="3" s="1"/>
  <c r="W74" i="3"/>
  <c r="Z74" i="3" s="1"/>
  <c r="W75" i="3"/>
  <c r="Z75" i="3" s="1"/>
  <c r="W76" i="3"/>
  <c r="Z76" i="3" s="1"/>
  <c r="W77" i="3"/>
  <c r="Z77" i="3" s="1"/>
  <c r="W78" i="3"/>
  <c r="Z78" i="3" s="1"/>
  <c r="W79" i="3"/>
  <c r="W80" i="3"/>
  <c r="Z80" i="3" s="1"/>
  <c r="W81" i="3"/>
  <c r="Z81" i="3" s="1"/>
  <c r="W82" i="3"/>
  <c r="Z82" i="3" s="1"/>
  <c r="W83" i="3"/>
  <c r="Z83" i="3" s="1"/>
  <c r="W84" i="3"/>
  <c r="Z84" i="3" s="1"/>
  <c r="W85" i="3"/>
  <c r="Z85" i="3" s="1"/>
  <c r="W86" i="3"/>
  <c r="Z86" i="3" s="1"/>
  <c r="W87" i="3"/>
  <c r="W88" i="3"/>
  <c r="Z88" i="3" s="1"/>
  <c r="W89" i="3"/>
  <c r="Z89" i="3" s="1"/>
  <c r="W90" i="3"/>
  <c r="Z90" i="3" s="1"/>
  <c r="W91" i="3"/>
  <c r="Z91" i="3" s="1"/>
  <c r="W92" i="3"/>
  <c r="Z92" i="3" s="1"/>
  <c r="W93" i="3"/>
  <c r="Z93" i="3" s="1"/>
  <c r="W94" i="3"/>
  <c r="Z94" i="3" s="1"/>
  <c r="W8" i="3"/>
  <c r="Z8" i="3" s="1"/>
  <c r="AQ9" i="3"/>
  <c r="AT9" i="3" s="1"/>
  <c r="AU9" i="3" s="1"/>
  <c r="AQ10" i="3"/>
  <c r="AT10" i="3" s="1"/>
  <c r="AQ11" i="3"/>
  <c r="AT11" i="3" s="1"/>
  <c r="AQ12" i="3"/>
  <c r="AT12" i="3" s="1"/>
  <c r="AQ13" i="3"/>
  <c r="AT13" i="3" s="1"/>
  <c r="AQ14" i="3"/>
  <c r="AT14" i="3" s="1"/>
  <c r="AQ15" i="3"/>
  <c r="AT15" i="3" s="1"/>
  <c r="AQ16" i="3"/>
  <c r="AT16" i="3" s="1"/>
  <c r="AQ17" i="3"/>
  <c r="AT17" i="3" s="1"/>
  <c r="AU17" i="3" s="1"/>
  <c r="AQ18" i="3"/>
  <c r="AT18" i="3" s="1"/>
  <c r="AQ19" i="3"/>
  <c r="AT19" i="3" s="1"/>
  <c r="AQ20" i="3"/>
  <c r="AT20" i="3" s="1"/>
  <c r="AQ21" i="3"/>
  <c r="AT21" i="3" s="1"/>
  <c r="AQ22" i="3"/>
  <c r="AT22" i="3" s="1"/>
  <c r="AQ23" i="3"/>
  <c r="AT23" i="3" s="1"/>
  <c r="AQ24" i="3"/>
  <c r="AT24" i="3" s="1"/>
  <c r="AQ25" i="3"/>
  <c r="AT25" i="3" s="1"/>
  <c r="AU25" i="3" s="1"/>
  <c r="AQ26" i="3"/>
  <c r="AT26" i="3" s="1"/>
  <c r="AQ27" i="3"/>
  <c r="AT27" i="3" s="1"/>
  <c r="AQ28" i="3"/>
  <c r="AT28" i="3" s="1"/>
  <c r="AQ29" i="3"/>
  <c r="AT29" i="3" s="1"/>
  <c r="AQ30" i="3"/>
  <c r="AT30" i="3" s="1"/>
  <c r="AQ31" i="3"/>
  <c r="AT31" i="3" s="1"/>
  <c r="AQ32" i="3"/>
  <c r="AT32" i="3" s="1"/>
  <c r="AQ33" i="3"/>
  <c r="AT33" i="3" s="1"/>
  <c r="AU33" i="3" s="1"/>
  <c r="AQ34" i="3"/>
  <c r="AT34" i="3" s="1"/>
  <c r="AQ35" i="3"/>
  <c r="AT35" i="3" s="1"/>
  <c r="AQ36" i="3"/>
  <c r="AT36" i="3" s="1"/>
  <c r="AQ37" i="3"/>
  <c r="AT37" i="3" s="1"/>
  <c r="AQ38" i="3"/>
  <c r="AT38" i="3" s="1"/>
  <c r="AQ39" i="3"/>
  <c r="AT39" i="3" s="1"/>
  <c r="AQ40" i="3"/>
  <c r="AT40" i="3" s="1"/>
  <c r="AQ41" i="3"/>
  <c r="AT41" i="3" s="1"/>
  <c r="AU41" i="3" s="1"/>
  <c r="AQ42" i="3"/>
  <c r="AT42" i="3" s="1"/>
  <c r="AQ43" i="3"/>
  <c r="AT43" i="3" s="1"/>
  <c r="AQ44" i="3"/>
  <c r="AT44" i="3" s="1"/>
  <c r="AQ45" i="3"/>
  <c r="AT45" i="3" s="1"/>
  <c r="AQ46" i="3"/>
  <c r="AT46" i="3" s="1"/>
  <c r="AQ47" i="3"/>
  <c r="AT47" i="3" s="1"/>
  <c r="AQ48" i="3"/>
  <c r="AT48" i="3" s="1"/>
  <c r="AQ49" i="3"/>
  <c r="AT49" i="3" s="1"/>
  <c r="AU49" i="3" s="1"/>
  <c r="AQ50" i="3"/>
  <c r="AT50" i="3" s="1"/>
  <c r="AQ51" i="3"/>
  <c r="AT51" i="3" s="1"/>
  <c r="AQ52" i="3"/>
  <c r="AT52" i="3" s="1"/>
  <c r="AQ53" i="3"/>
  <c r="AT53" i="3" s="1"/>
  <c r="AQ54" i="3"/>
  <c r="AT54" i="3" s="1"/>
  <c r="AQ55" i="3"/>
  <c r="AT55" i="3" s="1"/>
  <c r="AQ56" i="3"/>
  <c r="AT56" i="3" s="1"/>
  <c r="AQ57" i="3"/>
  <c r="AT57" i="3" s="1"/>
  <c r="AU57" i="3" s="1"/>
  <c r="AQ58" i="3"/>
  <c r="AT58" i="3" s="1"/>
  <c r="AQ59" i="3"/>
  <c r="AT59" i="3" s="1"/>
  <c r="AQ60" i="3"/>
  <c r="AT60" i="3" s="1"/>
  <c r="AQ61" i="3"/>
  <c r="AT61" i="3" s="1"/>
  <c r="AQ62" i="3"/>
  <c r="AT62" i="3" s="1"/>
  <c r="AQ63" i="3"/>
  <c r="AT63" i="3" s="1"/>
  <c r="AQ64" i="3"/>
  <c r="AT64" i="3" s="1"/>
  <c r="AQ65" i="3"/>
  <c r="AT65" i="3" s="1"/>
  <c r="AU65" i="3" s="1"/>
  <c r="AQ66" i="3"/>
  <c r="AT66" i="3" s="1"/>
  <c r="AQ67" i="3"/>
  <c r="AT67" i="3" s="1"/>
  <c r="AQ68" i="3"/>
  <c r="AT68" i="3" s="1"/>
  <c r="AQ69" i="3"/>
  <c r="AT69" i="3" s="1"/>
  <c r="AQ70" i="3"/>
  <c r="AT70" i="3" s="1"/>
  <c r="AQ71" i="3"/>
  <c r="AT71" i="3" s="1"/>
  <c r="AQ72" i="3"/>
  <c r="AT72" i="3" s="1"/>
  <c r="AQ73" i="3"/>
  <c r="AT73" i="3" s="1"/>
  <c r="AU73" i="3" s="1"/>
  <c r="AQ74" i="3"/>
  <c r="AT74" i="3" s="1"/>
  <c r="AQ75" i="3"/>
  <c r="AT75" i="3" s="1"/>
  <c r="AQ76" i="3"/>
  <c r="AT76" i="3" s="1"/>
  <c r="AQ77" i="3"/>
  <c r="AT77" i="3" s="1"/>
  <c r="AQ78" i="3"/>
  <c r="AT78" i="3" s="1"/>
  <c r="AQ79" i="3"/>
  <c r="AT79" i="3" s="1"/>
  <c r="AQ80" i="3"/>
  <c r="AT80" i="3" s="1"/>
  <c r="AQ81" i="3"/>
  <c r="AT81" i="3" s="1"/>
  <c r="AU81" i="3" s="1"/>
  <c r="AQ82" i="3"/>
  <c r="AT82" i="3" s="1"/>
  <c r="AQ83" i="3"/>
  <c r="AT83" i="3" s="1"/>
  <c r="AQ84" i="3"/>
  <c r="AT84" i="3" s="1"/>
  <c r="AQ85" i="3"/>
  <c r="AT85" i="3" s="1"/>
  <c r="AQ86" i="3"/>
  <c r="AT86" i="3" s="1"/>
  <c r="AQ87" i="3"/>
  <c r="AT87" i="3" s="1"/>
  <c r="AQ88" i="3"/>
  <c r="AT88" i="3" s="1"/>
  <c r="AQ89" i="3"/>
  <c r="AT89" i="3" s="1"/>
  <c r="AU89" i="3" s="1"/>
  <c r="AQ90" i="3"/>
  <c r="AT90" i="3" s="1"/>
  <c r="AQ91" i="3"/>
  <c r="AT91" i="3" s="1"/>
  <c r="AQ92" i="3"/>
  <c r="AT92" i="3" s="1"/>
  <c r="AQ93" i="3"/>
  <c r="AT93" i="3" s="1"/>
  <c r="AQ94" i="3"/>
  <c r="AT94" i="3" s="1"/>
  <c r="AQ8" i="3"/>
  <c r="AT8" i="3" s="1"/>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8" i="3"/>
  <c r="G1" i="5"/>
  <c r="H1" i="4"/>
  <c r="G1" i="3"/>
  <c r="BA7" i="3"/>
  <c r="G1"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32" i="2"/>
  <c r="H32" i="2" s="1"/>
  <c r="G31" i="2"/>
  <c r="H31" i="2" s="1"/>
  <c r="G30" i="2"/>
  <c r="H30" i="2" s="1"/>
  <c r="G29" i="2"/>
  <c r="H29" i="2" s="1"/>
  <c r="G28" i="2"/>
  <c r="H28" i="2" s="1"/>
  <c r="G27" i="2"/>
  <c r="H27" i="2" s="1"/>
  <c r="Q25" i="2"/>
  <c r="Q24" i="2"/>
  <c r="Q23" i="2"/>
  <c r="Q22" i="2"/>
  <c r="Q21" i="2"/>
  <c r="Q20" i="2"/>
  <c r="Q19" i="2"/>
  <c r="Q18" i="2"/>
  <c r="Q17" i="2"/>
  <c r="Q16" i="2"/>
  <c r="Q15" i="2"/>
  <c r="K15" i="2"/>
  <c r="L15" i="2" s="1"/>
  <c r="Q14" i="2"/>
  <c r="K14" i="2"/>
  <c r="L14" i="2" s="1"/>
  <c r="Q13" i="2"/>
  <c r="L13" i="2"/>
  <c r="K13" i="2"/>
  <c r="R91" i="3" l="1"/>
  <c r="R83" i="3"/>
  <c r="R75" i="3"/>
  <c r="R67" i="3"/>
  <c r="R59" i="3"/>
  <c r="R51" i="3"/>
  <c r="R43" i="3"/>
  <c r="R35" i="3"/>
  <c r="R27" i="3"/>
  <c r="AA8" i="3"/>
  <c r="AB8" i="3" s="1"/>
  <c r="R8" i="3"/>
  <c r="AA71" i="3"/>
  <c r="AB71" i="3" s="1"/>
  <c r="AA23" i="3"/>
  <c r="AB23" i="3" s="1"/>
  <c r="AU8" i="3"/>
  <c r="AU87" i="3"/>
  <c r="AV87" i="3" s="1"/>
  <c r="AU79" i="3"/>
  <c r="AV79" i="3" s="1"/>
  <c r="AU71" i="3"/>
  <c r="AV71" i="3" s="1"/>
  <c r="AU63" i="3"/>
  <c r="AV63" i="3" s="1"/>
  <c r="AU55" i="3"/>
  <c r="AU47" i="3"/>
  <c r="AU39" i="3"/>
  <c r="AU31" i="3"/>
  <c r="AU23" i="3"/>
  <c r="AU15" i="3"/>
  <c r="R88" i="3"/>
  <c r="R80" i="3"/>
  <c r="R72" i="3"/>
  <c r="R64" i="3"/>
  <c r="R56" i="3"/>
  <c r="R48" i="3"/>
  <c r="R40" i="3"/>
  <c r="R32" i="3"/>
  <c r="R24" i="3"/>
  <c r="R16" i="3"/>
  <c r="AA92" i="3"/>
  <c r="AB92" i="3" s="1"/>
  <c r="AA84" i="3"/>
  <c r="AB84" i="3" s="1"/>
  <c r="AA76" i="3"/>
  <c r="AB76" i="3" s="1"/>
  <c r="AA68" i="3"/>
  <c r="AB68" i="3" s="1"/>
  <c r="AA60" i="3"/>
  <c r="AB60" i="3" s="1"/>
  <c r="AA52" i="3"/>
  <c r="AB52" i="3" s="1"/>
  <c r="AA44" i="3"/>
  <c r="AB44" i="3" s="1"/>
  <c r="AA36" i="3"/>
  <c r="AB36" i="3" s="1"/>
  <c r="AA28" i="3"/>
  <c r="AB28" i="3" s="1"/>
  <c r="AA20" i="3"/>
  <c r="AB20" i="3" s="1"/>
  <c r="AA12" i="3"/>
  <c r="AB12" i="3" s="1"/>
  <c r="R87" i="3"/>
  <c r="R79" i="3"/>
  <c r="R71" i="3"/>
  <c r="R63" i="3"/>
  <c r="R55" i="3"/>
  <c r="R47" i="3"/>
  <c r="R39" i="3"/>
  <c r="R31" i="3"/>
  <c r="R23" i="3"/>
  <c r="R15" i="3"/>
  <c r="R93" i="3"/>
  <c r="R85" i="3"/>
  <c r="R77" i="3"/>
  <c r="R69" i="3"/>
  <c r="R61" i="3"/>
  <c r="R53" i="3"/>
  <c r="R45" i="3"/>
  <c r="R37" i="3"/>
  <c r="R29" i="3"/>
  <c r="R21" i="3"/>
  <c r="R13" i="3"/>
  <c r="AA63" i="3"/>
  <c r="AB63" i="3" s="1"/>
  <c r="AA83" i="3"/>
  <c r="AB83" i="3" s="1"/>
  <c r="AA75" i="3"/>
  <c r="AB75" i="3" s="1"/>
  <c r="AA19" i="3"/>
  <c r="AB19" i="3" s="1"/>
  <c r="AA11" i="3"/>
  <c r="AB11" i="3" s="1"/>
  <c r="AA94" i="3"/>
  <c r="AB94" i="3" s="1"/>
  <c r="AA86" i="3"/>
  <c r="AB86" i="3" s="1"/>
  <c r="AA78" i="3"/>
  <c r="AB78" i="3" s="1"/>
  <c r="AA70" i="3"/>
  <c r="AB70" i="3" s="1"/>
  <c r="AA62" i="3"/>
  <c r="AB62" i="3" s="1"/>
  <c r="AA54" i="3"/>
  <c r="AB54" i="3" s="1"/>
  <c r="AA46" i="3"/>
  <c r="AB46" i="3" s="1"/>
  <c r="AA38" i="3"/>
  <c r="AB38" i="3" s="1"/>
  <c r="AA30" i="3"/>
  <c r="AB30" i="3" s="1"/>
  <c r="AA22" i="3"/>
  <c r="AB22" i="3" s="1"/>
  <c r="AA14" i="3"/>
  <c r="AB14" i="3" s="1"/>
  <c r="AA91" i="3"/>
  <c r="AB91" i="3" s="1"/>
  <c r="AA67" i="3"/>
  <c r="AB67" i="3" s="1"/>
  <c r="AA59" i="3"/>
  <c r="AB59" i="3" s="1"/>
  <c r="AA51" i="3"/>
  <c r="AB51" i="3" s="1"/>
  <c r="AA43" i="3"/>
  <c r="AB43" i="3" s="1"/>
  <c r="AA35" i="3"/>
  <c r="AB35" i="3" s="1"/>
  <c r="AA27" i="3"/>
  <c r="AB27" i="3" s="1"/>
  <c r="AV8" i="3"/>
  <c r="AV39" i="3"/>
  <c r="AV31" i="3"/>
  <c r="AV23" i="3"/>
  <c r="AV15" i="3"/>
  <c r="AU88" i="3"/>
  <c r="AV88" i="3" s="1"/>
  <c r="AU80" i="3"/>
  <c r="AU72" i="3"/>
  <c r="AU64" i="3"/>
  <c r="AU56" i="3"/>
  <c r="AU48" i="3"/>
  <c r="AU40" i="3"/>
  <c r="AU32" i="3"/>
  <c r="AU24" i="3"/>
  <c r="AV24" i="3" s="1"/>
  <c r="AU16" i="3"/>
  <c r="AU94" i="3"/>
  <c r="AV94" i="3" s="1"/>
  <c r="AU86" i="3"/>
  <c r="AU78" i="3"/>
  <c r="AU70" i="3"/>
  <c r="AV70" i="3" s="1"/>
  <c r="AU62" i="3"/>
  <c r="AV62" i="3" s="1"/>
  <c r="AU54" i="3"/>
  <c r="AU46" i="3"/>
  <c r="AV46" i="3" s="1"/>
  <c r="AU38" i="3"/>
  <c r="AU30" i="3"/>
  <c r="AV30" i="3" s="1"/>
  <c r="AU22" i="3"/>
  <c r="AU14" i="3"/>
  <c r="AU93" i="3"/>
  <c r="AU85" i="3"/>
  <c r="AU77" i="3"/>
  <c r="AU69" i="3"/>
  <c r="AV69" i="3" s="1"/>
  <c r="AU61" i="3"/>
  <c r="AU53" i="3"/>
  <c r="AU45" i="3"/>
  <c r="AU37" i="3"/>
  <c r="AU29" i="3"/>
  <c r="AU21" i="3"/>
  <c r="AU13" i="3"/>
  <c r="AA89" i="3"/>
  <c r="AB89" i="3" s="1"/>
  <c r="AV89" i="3" s="1"/>
  <c r="AA81" i="3"/>
  <c r="AB81" i="3" s="1"/>
  <c r="AV81" i="3" s="1"/>
  <c r="AA73" i="3"/>
  <c r="AB73" i="3" s="1"/>
  <c r="AA65" i="3"/>
  <c r="AB65" i="3" s="1"/>
  <c r="AA57" i="3"/>
  <c r="AB57" i="3" s="1"/>
  <c r="AV57" i="3" s="1"/>
  <c r="AA49" i="3"/>
  <c r="AB49" i="3" s="1"/>
  <c r="AA41" i="3"/>
  <c r="AB41" i="3" s="1"/>
  <c r="AV41" i="3" s="1"/>
  <c r="AA33" i="3"/>
  <c r="AB33" i="3" s="1"/>
  <c r="AA25" i="3"/>
  <c r="AB25" i="3" s="1"/>
  <c r="AV25" i="3" s="1"/>
  <c r="AA17" i="3"/>
  <c r="AB17" i="3" s="1"/>
  <c r="AV17" i="3" s="1"/>
  <c r="AU92" i="3"/>
  <c r="AV92" i="3" s="1"/>
  <c r="AU84" i="3"/>
  <c r="AV84" i="3" s="1"/>
  <c r="AU76" i="3"/>
  <c r="AV76" i="3" s="1"/>
  <c r="AU68" i="3"/>
  <c r="AV68" i="3" s="1"/>
  <c r="AU60" i="3"/>
  <c r="AV60" i="3" s="1"/>
  <c r="AU52" i="3"/>
  <c r="AV52" i="3" s="1"/>
  <c r="AU44" i="3"/>
  <c r="AV44" i="3" s="1"/>
  <c r="AU36" i="3"/>
  <c r="AV36" i="3" s="1"/>
  <c r="AU28" i="3"/>
  <c r="AV28" i="3" s="1"/>
  <c r="AU20" i="3"/>
  <c r="AV20" i="3" s="1"/>
  <c r="AU12" i="3"/>
  <c r="AV12" i="3" s="1"/>
  <c r="AA88" i="3"/>
  <c r="AB88" i="3" s="1"/>
  <c r="AA80" i="3"/>
  <c r="AB80" i="3" s="1"/>
  <c r="AA72" i="3"/>
  <c r="AB72" i="3" s="1"/>
  <c r="AA64" i="3"/>
  <c r="AB64" i="3" s="1"/>
  <c r="AA56" i="3"/>
  <c r="AB56" i="3" s="1"/>
  <c r="AA48" i="3"/>
  <c r="AB48" i="3" s="1"/>
  <c r="AA40" i="3"/>
  <c r="AB40" i="3" s="1"/>
  <c r="AA32" i="3"/>
  <c r="AB32" i="3" s="1"/>
  <c r="AA24" i="3"/>
  <c r="AB24" i="3" s="1"/>
  <c r="AA16" i="3"/>
  <c r="AB16" i="3" s="1"/>
  <c r="AA93" i="3"/>
  <c r="AB93" i="3" s="1"/>
  <c r="AA85" i="3"/>
  <c r="AB85" i="3" s="1"/>
  <c r="AA77" i="3"/>
  <c r="AB77" i="3" s="1"/>
  <c r="AA69" i="3"/>
  <c r="AB69" i="3" s="1"/>
  <c r="AA61" i="3"/>
  <c r="AB61" i="3" s="1"/>
  <c r="AA53" i="3"/>
  <c r="AB53" i="3" s="1"/>
  <c r="AA45" i="3"/>
  <c r="AB45" i="3" s="1"/>
  <c r="AA37" i="3"/>
  <c r="AB37" i="3" s="1"/>
  <c r="AA29" i="3"/>
  <c r="AB29" i="3" s="1"/>
  <c r="AA21" i="3"/>
  <c r="AB21" i="3" s="1"/>
  <c r="AA13" i="3"/>
  <c r="AB13" i="3" s="1"/>
  <c r="AU91" i="3"/>
  <c r="AV91" i="3" s="1"/>
  <c r="AU83" i="3"/>
  <c r="AV83" i="3" s="1"/>
  <c r="AU75" i="3"/>
  <c r="AV75" i="3" s="1"/>
  <c r="AU67" i="3"/>
  <c r="AU59" i="3"/>
  <c r="AU51" i="3"/>
  <c r="AU43" i="3"/>
  <c r="AV43" i="3" s="1"/>
  <c r="AU35" i="3"/>
  <c r="AU27" i="3"/>
  <c r="AU19" i="3"/>
  <c r="AU11" i="3"/>
  <c r="AV73" i="3"/>
  <c r="AV65" i="3"/>
  <c r="AV49" i="3"/>
  <c r="AV33" i="3"/>
  <c r="AA9" i="3"/>
  <c r="AB9" i="3" s="1"/>
  <c r="AV9" i="3" s="1"/>
  <c r="AA55" i="3"/>
  <c r="AB55" i="3" s="1"/>
  <c r="AV55" i="3" s="1"/>
  <c r="AA47" i="3"/>
  <c r="AB47" i="3" s="1"/>
  <c r="AV47" i="3" s="1"/>
  <c r="AU90" i="3"/>
  <c r="AV90" i="3" s="1"/>
  <c r="AU82" i="3"/>
  <c r="AV82" i="3" s="1"/>
  <c r="AU74" i="3"/>
  <c r="AV74" i="3" s="1"/>
  <c r="AU66" i="3"/>
  <c r="AV66" i="3" s="1"/>
  <c r="AU58" i="3"/>
  <c r="AV58" i="3" s="1"/>
  <c r="AU50" i="3"/>
  <c r="AV50" i="3" s="1"/>
  <c r="AU42" i="3"/>
  <c r="AV42" i="3" s="1"/>
  <c r="AU34" i="3"/>
  <c r="AV34" i="3" s="1"/>
  <c r="AU26" i="3"/>
  <c r="AV26" i="3" s="1"/>
  <c r="AU18" i="3"/>
  <c r="AV18" i="3" s="1"/>
  <c r="AU10" i="3"/>
  <c r="AV10" i="3" s="1"/>
  <c r="F11" i="7"/>
  <c r="G11" i="7"/>
  <c r="H11" i="7"/>
  <c r="I11" i="7"/>
  <c r="J11" i="7"/>
  <c r="AV51" i="3" l="1"/>
  <c r="AV13" i="3"/>
  <c r="AV77" i="3"/>
  <c r="AV54" i="3"/>
  <c r="AV11" i="3"/>
  <c r="AV37" i="3"/>
  <c r="AV14" i="3"/>
  <c r="AV78" i="3"/>
  <c r="AV56" i="3"/>
  <c r="AV19" i="3"/>
  <c r="AV45" i="3"/>
  <c r="AV22" i="3"/>
  <c r="AV86" i="3"/>
  <c r="AV38" i="3"/>
  <c r="AV64" i="3"/>
  <c r="AV27" i="3"/>
  <c r="AV35" i="3"/>
  <c r="AV61" i="3"/>
  <c r="AV16" i="3"/>
  <c r="AV80" i="3"/>
  <c r="AV59" i="3"/>
  <c r="AV21" i="3"/>
  <c r="AV85" i="3"/>
  <c r="AV40" i="3"/>
  <c r="AV32" i="3"/>
  <c r="AV67" i="3"/>
  <c r="AV29" i="3"/>
  <c r="AV93" i="3"/>
  <c r="AV48" i="3"/>
  <c r="AV53" i="3"/>
  <c r="AV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54" authorId="0" shapeId="0" xr:uid="{0B16144B-5F0C-446E-A501-CEA7B9DA3E11}">
      <text>
        <r>
          <rPr>
            <b/>
            <sz val="9"/>
            <color indexed="81"/>
            <rFont val="Tahoma"/>
            <family val="2"/>
          </rPr>
          <t>bnixon:</t>
        </r>
        <r>
          <rPr>
            <sz val="9"/>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D7" authorId="0" shapeId="0" xr:uid="{5A5F4E6F-37D8-42C1-94DC-FD7393E310AE}">
      <text>
        <r>
          <rPr>
            <b/>
            <sz val="9"/>
            <color indexed="81"/>
            <rFont val="Tahoma"/>
            <family val="2"/>
          </rPr>
          <t>bnixon:</t>
        </r>
        <r>
          <rPr>
            <sz val="9"/>
            <color indexed="81"/>
            <rFont val="Tahoma"/>
            <family val="2"/>
          </rPr>
          <t xml:space="preserve">
The number of the Day of the week (Sunday = 1)</t>
        </r>
      </text>
    </comment>
    <comment ref="N7" authorId="0" shapeId="0" xr:uid="{09CB355E-93F9-4BCF-8E3F-8EDCA47AA775}">
      <text>
        <r>
          <rPr>
            <b/>
            <sz val="9"/>
            <color indexed="81"/>
            <rFont val="Tahoma"/>
            <family val="2"/>
          </rPr>
          <t>bnixon:</t>
        </r>
        <r>
          <rPr>
            <sz val="9"/>
            <color indexed="81"/>
            <rFont val="Tahoma"/>
            <family val="2"/>
          </rPr>
          <t xml:space="preserve">
Difference between Quantity Received and Quantity Inspected.</t>
        </r>
      </text>
    </comment>
    <comment ref="O7" authorId="0" shapeId="0" xr:uid="{794BDC17-8D97-45F6-911F-161F99D07FE3}">
      <text>
        <r>
          <rPr>
            <b/>
            <sz val="9"/>
            <color indexed="81"/>
            <rFont val="Tahoma"/>
            <family val="2"/>
          </rPr>
          <t>bnixon:</t>
        </r>
        <r>
          <rPr>
            <sz val="9"/>
            <color indexed="81"/>
            <rFont val="Tahoma"/>
            <family val="2"/>
          </rPr>
          <t xml:space="preserve">
Percentage of Inspected Parts that Pass</t>
        </r>
      </text>
    </comment>
    <comment ref="P7" authorId="0" shapeId="0" xr:uid="{C9D9EDE3-9402-4691-A1FE-2F2C1DB3C868}">
      <text>
        <r>
          <rPr>
            <b/>
            <sz val="9"/>
            <color indexed="81"/>
            <rFont val="Tahoma"/>
            <family val="2"/>
          </rPr>
          <t>bnixon:</t>
        </r>
        <r>
          <rPr>
            <sz val="9"/>
            <color indexed="81"/>
            <rFont val="Tahoma"/>
            <family val="2"/>
          </rPr>
          <t xml:space="preserve">
Supplier's Income = Parts that Pass * Part Sell For
</t>
        </r>
      </text>
    </comment>
    <comment ref="Q7" authorId="0" shapeId="0" xr:uid="{76418CDE-B8B6-4FC1-89C6-97EB812AB2B2}">
      <text>
        <r>
          <rPr>
            <b/>
            <sz val="9"/>
            <color indexed="81"/>
            <rFont val="Tahoma"/>
            <family val="2"/>
          </rPr>
          <t>bnixon:</t>
        </r>
        <r>
          <rPr>
            <sz val="9"/>
            <color indexed="81"/>
            <rFont val="Tahoma"/>
            <family val="2"/>
          </rPr>
          <t xml:space="preserve">
Total of 2 Supplier Costs for Inspected Part * # of Received Parts (Passed or Failed)</t>
        </r>
      </text>
    </comment>
    <comment ref="R7" authorId="0" shapeId="0" xr:uid="{2BF16FF3-5F4A-440A-9106-DA7457E7C33E}">
      <text>
        <r>
          <rPr>
            <b/>
            <sz val="9"/>
            <color indexed="81"/>
            <rFont val="Tahoma"/>
            <family val="2"/>
          </rPr>
          <t>bnixon:</t>
        </r>
        <r>
          <rPr>
            <sz val="9"/>
            <color indexed="81"/>
            <rFont val="Tahoma"/>
            <family val="2"/>
          </rPr>
          <t xml:space="preserve">
Supplier Income - Supplier Costs of Parts</t>
        </r>
      </text>
    </comment>
    <comment ref="S7" authorId="0" shapeId="0" xr:uid="{DC3639C5-4F8C-405C-9BC4-846B45D05410}">
      <text>
        <r>
          <rPr>
            <b/>
            <sz val="9"/>
            <color indexed="81"/>
            <rFont val="Tahoma"/>
            <family val="2"/>
          </rPr>
          <t>bnixon:</t>
        </r>
        <r>
          <rPr>
            <sz val="9"/>
            <color indexed="81"/>
            <rFont val="Tahoma"/>
            <family val="2"/>
          </rPr>
          <t xml:space="preserve">
Income that was NOT received from the Sale of Parts that did NOT pass.</t>
        </r>
      </text>
    </comment>
    <comment ref="W7" authorId="0" shapeId="0" xr:uid="{B3BCD135-2029-41F0-BAFC-2CE4C88A5E58}">
      <text>
        <r>
          <rPr>
            <b/>
            <sz val="9"/>
            <color indexed="81"/>
            <rFont val="Tahoma"/>
            <family val="2"/>
          </rPr>
          <t>bnixon:</t>
        </r>
        <r>
          <rPr>
            <sz val="9"/>
            <color indexed="81"/>
            <rFont val="Tahoma"/>
            <family val="2"/>
          </rPr>
          <t xml:space="preserve">
Calculation - Inspectors - Training - Regular</t>
        </r>
      </text>
    </comment>
    <comment ref="X7" authorId="0" shapeId="0" xr:uid="{7E10AB33-EF0E-40B0-98FB-945420212A22}">
      <text>
        <r>
          <rPr>
            <b/>
            <sz val="9"/>
            <color indexed="81"/>
            <rFont val="Tahoma"/>
            <family val="2"/>
          </rPr>
          <t>bnixon:</t>
        </r>
        <r>
          <rPr>
            <sz val="9"/>
            <color indexed="81"/>
            <rFont val="Tahoma"/>
            <family val="2"/>
          </rPr>
          <t xml:space="preserve">
Calculation = # of Trainees * Total hours in the shift * payrate per hour for that day and shift
</t>
        </r>
      </text>
    </comment>
    <comment ref="Y7" authorId="0" shapeId="0" xr:uid="{C3AD0368-AED8-466A-87B0-70A6233ACAB0}">
      <text>
        <r>
          <rPr>
            <b/>
            <sz val="9"/>
            <color indexed="81"/>
            <rFont val="Tahoma"/>
            <family val="2"/>
          </rPr>
          <t>bnixon:</t>
        </r>
        <r>
          <rPr>
            <sz val="9"/>
            <color indexed="81"/>
            <rFont val="Tahoma"/>
            <family val="2"/>
          </rPr>
          <t xml:space="preserve">
Regular Employees * Total hours in the shift * payrate per hour for that day and shift</t>
        </r>
      </text>
    </comment>
    <comment ref="Z7" authorId="0" shapeId="0" xr:uid="{0D5EA3FE-A0D8-4C58-9D2B-CFAD96BB7863}">
      <text>
        <r>
          <rPr>
            <b/>
            <sz val="9"/>
            <color indexed="81"/>
            <rFont val="Tahoma"/>
            <family val="2"/>
          </rPr>
          <t>bnixon:</t>
        </r>
        <r>
          <rPr>
            <sz val="9"/>
            <color indexed="81"/>
            <rFont val="Tahoma"/>
            <family val="2"/>
          </rPr>
          <t xml:space="preserve">
Casual emploiyees * Total hours in the shift * most expensive payrate per hour for that day and shift</t>
        </r>
      </text>
    </comment>
    <comment ref="AB7" authorId="0" shapeId="0" xr:uid="{D0F598AD-0C93-416F-9A0C-E1041ACA28AB}">
      <text>
        <r>
          <rPr>
            <b/>
            <sz val="9"/>
            <color indexed="81"/>
            <rFont val="Tahoma"/>
            <family val="2"/>
          </rPr>
          <t>bnixon:</t>
        </r>
        <r>
          <rPr>
            <sz val="9"/>
            <color indexed="81"/>
            <rFont val="Tahoma"/>
            <family val="2"/>
          </rPr>
          <t xml:space="preserve">
Calculation = Total of Training $ + Regular $ + Casual $</t>
        </r>
      </text>
    </comment>
    <comment ref="AZ7" authorId="0" shapeId="0" xr:uid="{4FE4642B-9CD3-4EB0-B47D-1D77860E6D60}">
      <text>
        <r>
          <rPr>
            <b/>
            <sz val="9"/>
            <color indexed="81"/>
            <rFont val="Tahoma"/>
            <family val="2"/>
          </rPr>
          <t>bnixon:</t>
        </r>
        <r>
          <rPr>
            <sz val="9"/>
            <color indexed="81"/>
            <rFont val="Tahoma"/>
            <family val="2"/>
          </rPr>
          <t xml:space="preserve">
Team Leads * Total hours in the shift * payrate per hour for that day and shift</t>
        </r>
      </text>
    </comment>
    <comment ref="BA7" authorId="0" shapeId="0" xr:uid="{7F315072-2EFF-4509-BC94-45B6C532BE18}">
      <text>
        <r>
          <rPr>
            <b/>
            <sz val="9"/>
            <color indexed="81"/>
            <rFont val="Tahoma"/>
            <family val="2"/>
          </rPr>
          <t>bnixon:</t>
        </r>
        <r>
          <rPr>
            <sz val="9"/>
            <color indexed="81"/>
            <rFont val="Tahoma"/>
            <family val="2"/>
          </rPr>
          <t xml:space="preserve">
Shipper/Receivers * Total hours in the shift * payrate per hour for that day and shift</t>
        </r>
      </text>
    </comment>
    <comment ref="BB7" authorId="0" shapeId="0" xr:uid="{FC8A8802-D3C7-49B5-9970-ECE3385FC009}">
      <text>
        <r>
          <rPr>
            <b/>
            <sz val="9"/>
            <color indexed="81"/>
            <rFont val="Tahoma"/>
            <family val="2"/>
          </rPr>
          <t>bnixon:</t>
        </r>
        <r>
          <rPr>
            <sz val="9"/>
            <color indexed="81"/>
            <rFont val="Tahoma"/>
            <family val="2"/>
          </rPr>
          <t xml:space="preserve">
= Total labour costs for Shipper/Receivers, Team Leads, and all types of Inspectors for both Inspection Lines *** Not a Mandatory Metric ***</t>
        </r>
      </text>
    </comment>
  </commentList>
</comments>
</file>

<file path=xl/sharedStrings.xml><?xml version="1.0" encoding="utf-8"?>
<sst xmlns="http://schemas.openxmlformats.org/spreadsheetml/2006/main" count="1458" uniqueCount="878">
  <si>
    <t>Read Me First</t>
  </si>
  <si>
    <t>This Excel Workbook was:</t>
  </si>
  <si>
    <t>Created by:</t>
  </si>
  <si>
    <t>Created on:</t>
  </si>
  <si>
    <t>Project:</t>
  </si>
  <si>
    <t>Possible Consumers of this:</t>
  </si>
  <si>
    <t>Assumptions:</t>
  </si>
  <si>
    <t>This WB contains data on 2 Inspection Lines.  Little Panda Quality Inspection has more than 2 Inspection Lines</t>
  </si>
  <si>
    <t>This WB contains data on 3 Inspected Parts.  Little Panda Quality Inspection has more than 400 Inspected Parts</t>
  </si>
  <si>
    <t>This WB contains data on 2 Suppliers of Parts To be Inspected (Parts TBI).  Little Panda Quality Inspection has more than 2 Suppliers of Parts to Be Inspected</t>
  </si>
  <si>
    <t xml:space="preserve">Little Panda receives parts TBI within 24 hours of their making. </t>
  </si>
  <si>
    <t>Suppliers of Parts TBI operate Monday thru Friday at full capacity, and produce about 1/3 of a weekday's output on either Saturday and Sunday</t>
  </si>
  <si>
    <t>Assumptions 4 and 5 cause Little Panda's Inspection Loading is the lightest on Sunday and Monday</t>
  </si>
  <si>
    <t>Parts that Cannot be Inspected in Shifts 1 and 2 are to be inspected during Shift 3 of the same day,</t>
  </si>
  <si>
    <t>LPQI charges for Parts Inspection to the Supplier of the Parts is included in the Suppliers' Other Costs for each Part</t>
  </si>
  <si>
    <t>Employees are paid for a Shift of 8 hours, but only do actual work for 7 hours in that shift.</t>
  </si>
  <si>
    <t>Dimensions to be Analyzed</t>
  </si>
  <si>
    <t>LPQI Inspection Line A or Inspection Line B</t>
  </si>
  <si>
    <t>LPQI Shift 1 or Shift 2 or Shift 3</t>
  </si>
  <si>
    <t>Tuesday to Saturday Shifts OR Sunday and Monday Shifts</t>
  </si>
  <si>
    <t>Issues to be Explored</t>
  </si>
  <si>
    <t>see Supplied Videos for more detail</t>
  </si>
  <si>
    <t>Inspected Parts - Pass or Fail - Including Costs of Failed Parts</t>
  </si>
  <si>
    <t>LPQI Labour Cost and Parts TBI Suppliers' Projected Profits</t>
  </si>
  <si>
    <t>LPQI Inspection Line Capacity - Impacted by Varying Parts TBI Deliveries and Varying LPQI Staffing</t>
  </si>
  <si>
    <t>Mandatory (Expected) Metrics - determined by the Data Analyst Assignment</t>
  </si>
  <si>
    <t>Day + Shift + Inspection Line - Over/Under</t>
  </si>
  <si>
    <t>Day + Shift + Inspection Line - Pass %</t>
  </si>
  <si>
    <t>Day + Shift + Inspection Line - Possible Supplier Profit</t>
  </si>
  <si>
    <t>Day + Shift + Inspection Line - Total LPQI Labour $</t>
  </si>
  <si>
    <t>Day + Shift + Inspection Line - LPQI Inspect Labour $ per Part Inspected</t>
  </si>
  <si>
    <t>Data Analyst Assignment</t>
  </si>
  <si>
    <t>Each Analyst will be Assigned a Combination of each of the 3 Dimensions listed above, and one of the Issues to be Explored</t>
  </si>
  <si>
    <t>For example, a DA might be assigned:   Inspection Line B, Shift 2, Sunday+Monday Shifts, and LPQI Inpsection Line Capacity</t>
  </si>
  <si>
    <t>The assignment will be done by the Section's Faculty</t>
  </si>
  <si>
    <t>Document History</t>
  </si>
  <si>
    <t>ID</t>
  </si>
  <si>
    <t>Updated by and on:</t>
  </si>
  <si>
    <t>Published on:</t>
  </si>
  <si>
    <t>Reason(s):</t>
  </si>
  <si>
    <t>Bill Nixon on Apr 2nd</t>
  </si>
  <si>
    <t>Sources and References</t>
  </si>
  <si>
    <t>Various earlier versions of this produced by Bill Nixon, in March 2024 for Section 1 and 5</t>
  </si>
  <si>
    <t>Various movies recorded and published by Bill Nixon thru the Case Study 2 Home Page</t>
  </si>
  <si>
    <t>Various Course Materials about LPQI already provided</t>
  </si>
  <si>
    <t>Sheets in this Workbook</t>
  </si>
  <si>
    <t>Sheet Name</t>
  </si>
  <si>
    <t>Description</t>
  </si>
  <si>
    <t>ReadMeFirst</t>
  </si>
  <si>
    <t>excel workbook information and history</t>
  </si>
  <si>
    <t>List of other WB sheets and short descriptions</t>
  </si>
  <si>
    <t>Other Lists</t>
  </si>
  <si>
    <t>Collection of 8 Lists of Reference Data for the Inspect DM and 2 Inspection Line Batch DMs</t>
  </si>
  <si>
    <t>Inspect DM</t>
  </si>
  <si>
    <t>29 Days of Production Data for 3 Shifts and 2 Inspection Lines</t>
  </si>
  <si>
    <t>at the Little Panda facility</t>
  </si>
  <si>
    <t>Blank Columns Exist. For Data Analysts to Complete Calculations of Mandatory Metrics</t>
  </si>
  <si>
    <t>A Batches</t>
  </si>
  <si>
    <t>List of the Suppliers' Batches of Supplied Parts TBI for each Day and Shift</t>
  </si>
  <si>
    <t>for LPQI Inspection Line A</t>
  </si>
  <si>
    <t>Data has ID Code (see the Production Line/Cells Reference table), and LPQI Qty Received and Passed</t>
  </si>
  <si>
    <t>B Batches</t>
  </si>
  <si>
    <t>for LPQI Inspection Line B</t>
  </si>
  <si>
    <t>Little Panda Quality Inspection - Reference Tables</t>
  </si>
  <si>
    <t>Suppliers of Parts to Be Inspected</t>
  </si>
  <si>
    <t>MakerID</t>
  </si>
  <si>
    <t>Maker</t>
  </si>
  <si>
    <t>Plant Location</t>
  </si>
  <si>
    <t>Eclipse</t>
  </si>
  <si>
    <t>Cambridge, ON</t>
  </si>
  <si>
    <t>Linacar</t>
  </si>
  <si>
    <t>Guelph, ON</t>
  </si>
  <si>
    <t>Suppliers of Parts TBI - Production Lines / Cells Codes</t>
  </si>
  <si>
    <t>=R13&amp;"-"&amp;S13</t>
  </si>
  <si>
    <t>Factors on Parts to be Inspected</t>
  </si>
  <si>
    <t>=INT(7/(I13*J13/60))</t>
  </si>
  <si>
    <t>ProdTypeID</t>
  </si>
  <si>
    <t>Product Type</t>
  </si>
  <si>
    <t>Prodn Lines / Cells</t>
  </si>
  <si>
    <t>Cost To Make</t>
  </si>
  <si>
    <t>Other Costs</t>
  </si>
  <si>
    <t>Sells For</t>
  </si>
  <si>
    <t>Inspect Tests</t>
  </si>
  <si>
    <t>Avg Mins Per Inspect</t>
  </si>
  <si>
    <t>Total Per 7 hrs per Inspector</t>
  </si>
  <si>
    <t>NightShift</t>
  </si>
  <si>
    <t>Porter Mins</t>
  </si>
  <si>
    <t>Box Qty</t>
  </si>
  <si>
    <t>Key</t>
  </si>
  <si>
    <t>Sequence</t>
  </si>
  <si>
    <t>Alternator</t>
  </si>
  <si>
    <t>G</t>
  </si>
  <si>
    <t>Tie Rod End</t>
  </si>
  <si>
    <t>H</t>
  </si>
  <si>
    <t>Ball Joint</t>
  </si>
  <si>
    <t>J</t>
  </si>
  <si>
    <t>D1</t>
  </si>
  <si>
    <t>D2</t>
  </si>
  <si>
    <t>Employee Groups</t>
  </si>
  <si>
    <t>D3</t>
  </si>
  <si>
    <t>EmpGroupID</t>
  </si>
  <si>
    <t>EmployeeGroup</t>
  </si>
  <si>
    <t>D4</t>
  </si>
  <si>
    <t>Inspector</t>
  </si>
  <si>
    <t>D5</t>
  </si>
  <si>
    <t>Team Lead</t>
  </si>
  <si>
    <t>D6</t>
  </si>
  <si>
    <t>Shipper/Receiver</t>
  </si>
  <si>
    <t>M5</t>
  </si>
  <si>
    <t>M6</t>
  </si>
  <si>
    <t>M7</t>
  </si>
  <si>
    <t>Employee Payrates</t>
  </si>
  <si>
    <t>M8</t>
  </si>
  <si>
    <t>EmpTypeID</t>
  </si>
  <si>
    <t>Employee Types</t>
  </si>
  <si>
    <t>Experience</t>
  </si>
  <si>
    <t>Payrate / hr</t>
  </si>
  <si>
    <t>Employer Share</t>
  </si>
  <si>
    <t>Total Cost/Hr</t>
  </si>
  <si>
    <t>Training</t>
  </si>
  <si>
    <t>Casual</t>
  </si>
  <si>
    <t>Under 100 hours</t>
  </si>
  <si>
    <t>101-300 hours</t>
  </si>
  <si>
    <t>Regular</t>
  </si>
  <si>
    <t>301+ hours</t>
  </si>
  <si>
    <t>501+ hours</t>
  </si>
  <si>
    <t>Shift Factors</t>
  </si>
  <si>
    <t>ShiftID</t>
  </si>
  <si>
    <t>ShiftName</t>
  </si>
  <si>
    <t>ShiftHours</t>
  </si>
  <si>
    <t>Shift Premium</t>
  </si>
  <si>
    <t>Day</t>
  </si>
  <si>
    <t>6am-2pm</t>
  </si>
  <si>
    <t>Afternoon</t>
  </si>
  <si>
    <t>2pm-10pm</t>
  </si>
  <si>
    <t>Nights</t>
  </si>
  <si>
    <t>10pm-6am</t>
  </si>
  <si>
    <t>Inspection Lines</t>
  </si>
  <si>
    <t>InspectLineID</t>
  </si>
  <si>
    <t>InspectLine Name</t>
  </si>
  <si>
    <t>A</t>
  </si>
  <si>
    <t>Line A</t>
  </si>
  <si>
    <t>B</t>
  </si>
  <si>
    <t>Line B</t>
  </si>
  <si>
    <t>=D49&amp;E49&amp;"-"&amp;H49&amp;"-"&amp;F49</t>
  </si>
  <si>
    <t>Inspection Line, Shift, WeekDay/WeekEnd Staffing Counts</t>
  </si>
  <si>
    <t>StaffingID</t>
  </si>
  <si>
    <t>As Of</t>
  </si>
  <si>
    <t>LineID</t>
  </si>
  <si>
    <t>SunMon</t>
  </si>
  <si>
    <t>LkupKey</t>
  </si>
  <si>
    <t>EmployeeCOunt</t>
  </si>
  <si>
    <t>N</t>
  </si>
  <si>
    <t>Y</t>
  </si>
  <si>
    <t>Little Panda Inspection Lines A and B Inspection Data</t>
  </si>
  <si>
    <t>*** See the Comments on the headings of the empty columns for guidance on needed calculations</t>
  </si>
  <si>
    <t>Line A Inspection Data</t>
  </si>
  <si>
    <t>Line B Inspection Data</t>
  </si>
  <si>
    <t>InspectDataID</t>
  </si>
  <si>
    <t>Day of Week</t>
  </si>
  <si>
    <t>Over / Under</t>
  </si>
  <si>
    <t>Pass%</t>
  </si>
  <si>
    <t>Possible Supplier Income</t>
  </si>
  <si>
    <t>Supplier Cost of Parts</t>
  </si>
  <si>
    <t>Possible Supplier Profit</t>
  </si>
  <si>
    <t>Supplier Cost of Bad Parts</t>
  </si>
  <si>
    <t>Training $</t>
  </si>
  <si>
    <t>Regular $</t>
  </si>
  <si>
    <t>Casual $</t>
  </si>
  <si>
    <t>Total Line A $</t>
  </si>
  <si>
    <t>Inspect Labour $ per Part</t>
  </si>
  <si>
    <t>Over/Under</t>
  </si>
  <si>
    <t>Team Lead $</t>
  </si>
  <si>
    <t>All Total Labour $</t>
  </si>
  <si>
    <t>Little Panda Inspection Line A Batch Data</t>
  </si>
  <si>
    <t>BatchesLineAID</t>
  </si>
  <si>
    <t/>
  </si>
  <si>
    <t>Little Panda Inspection Line B Batch Data</t>
  </si>
  <si>
    <t>BatchesLineBID</t>
  </si>
  <si>
    <t>Date</t>
  </si>
  <si>
    <t>Shift</t>
  </si>
  <si>
    <t>LineA-ProdType</t>
  </si>
  <si>
    <t>Received</t>
  </si>
  <si>
    <t>Received Inspected</t>
  </si>
  <si>
    <t>Leftover Inspected</t>
  </si>
  <si>
    <t>Capacity</t>
  </si>
  <si>
    <t>Not Inspected</t>
  </si>
  <si>
    <t>Left From Day Shift for 3rd Shift</t>
  </si>
  <si>
    <t>Inspect Pass</t>
  </si>
  <si>
    <t>Inspectors</t>
  </si>
  <si>
    <t>LineB-ProdType</t>
  </si>
  <si>
    <t>Shipper/Receiver/Porter</t>
  </si>
  <si>
    <t>Batch  ID</t>
  </si>
  <si>
    <t>Batch 1 Qty</t>
  </si>
  <si>
    <t>Batch 1 Pass</t>
  </si>
  <si>
    <t>Batch 2 ID</t>
  </si>
  <si>
    <t>Batch 2 Qty</t>
  </si>
  <si>
    <t>Batch 2 Pass</t>
  </si>
  <si>
    <t>Batch 3 ID</t>
  </si>
  <si>
    <t>Batch 3 Qty</t>
  </si>
  <si>
    <t>Batch 3 Pass</t>
  </si>
  <si>
    <t>Batch 4 ID</t>
  </si>
  <si>
    <t>Batch 4 Qty</t>
  </si>
  <si>
    <t>Batch 4 Pass</t>
  </si>
  <si>
    <t>Batch 5 ID</t>
  </si>
  <si>
    <t>Batch 5 Qty</t>
  </si>
  <si>
    <t>Batch 5 Pass</t>
  </si>
  <si>
    <t>Batch 6 ID</t>
  </si>
  <si>
    <t>Batch 6 Qty</t>
  </si>
  <si>
    <t>Batch 6 Pass</t>
  </si>
  <si>
    <t>230509-S1-M5</t>
  </si>
  <si>
    <t>230509-S1-M7</t>
  </si>
  <si>
    <t>230509-S1-M8</t>
  </si>
  <si>
    <t>230510-S1-M7</t>
  </si>
  <si>
    <t>230510-S1-M8</t>
  </si>
  <si>
    <t>230511-S1-M6</t>
  </si>
  <si>
    <t>230511-S1-M7</t>
  </si>
  <si>
    <t>230511-S1-M8</t>
  </si>
  <si>
    <t>230512-S1-D1</t>
  </si>
  <si>
    <t>230512-S1-D3</t>
  </si>
  <si>
    <t>230512-S1-D4</t>
  </si>
  <si>
    <t>230512-S1-D5</t>
  </si>
  <si>
    <t>230512-S1-D6</t>
  </si>
  <si>
    <t>230514-S1-D1</t>
  </si>
  <si>
    <t>230514-S1-D2</t>
  </si>
  <si>
    <t>230514-S1-D4</t>
  </si>
  <si>
    <t>230514-S1-D5</t>
  </si>
  <si>
    <t>230514-S1-D6</t>
  </si>
  <si>
    <t>230515-S1-D1</t>
  </si>
  <si>
    <t>230515-S1-D3</t>
  </si>
  <si>
    <t>230515-S1-D4</t>
  </si>
  <si>
    <t>230515-S1-D5</t>
  </si>
  <si>
    <t>230515-S1-D6</t>
  </si>
  <si>
    <t>230517-S1-D1</t>
  </si>
  <si>
    <t>230517-S1-D3</t>
  </si>
  <si>
    <t>230517-S1-D4</t>
  </si>
  <si>
    <t>230517-S1-D5</t>
  </si>
  <si>
    <t>230517-S1-D6</t>
  </si>
  <si>
    <t>230519-S1-M5</t>
  </si>
  <si>
    <t>230519-S1-M6</t>
  </si>
  <si>
    <t>230519-S1-M8</t>
  </si>
  <si>
    <t>230520-S1-M5</t>
  </si>
  <si>
    <t>230520-S1-M6</t>
  </si>
  <si>
    <t>230520-S1-M7</t>
  </si>
  <si>
    <t>230520-S1-M8</t>
  </si>
  <si>
    <t>230525-S1-D1</t>
  </si>
  <si>
    <t>230525-S1-D4</t>
  </si>
  <si>
    <t>230525-S1-D5</t>
  </si>
  <si>
    <t>230525-S1-D6</t>
  </si>
  <si>
    <t>230527-S1-M5</t>
  </si>
  <si>
    <t>230527-S1-M7</t>
  </si>
  <si>
    <t>230527-S1-M8</t>
  </si>
  <si>
    <t>230529-S1-M5</t>
  </si>
  <si>
    <t>230529-S1-M6</t>
  </si>
  <si>
    <t>230529-S1-M7</t>
  </si>
  <si>
    <t>230529-S1-M8</t>
  </si>
  <si>
    <t>230531-S1-M5</t>
  </si>
  <si>
    <t>230531-S1-M6</t>
  </si>
  <si>
    <t>230531-S1-M7</t>
  </si>
  <si>
    <t>230531-S1-M8</t>
  </si>
  <si>
    <t>230601-S1-D2</t>
  </si>
  <si>
    <t>230601-S1-D3</t>
  </si>
  <si>
    <t>230601-S1-D4</t>
  </si>
  <si>
    <t>230601-S1-D6</t>
  </si>
  <si>
    <t>230602-S1-M5</t>
  </si>
  <si>
    <t>230602-S1-M7</t>
  </si>
  <si>
    <t>230602-S1-M8</t>
  </si>
  <si>
    <t>230507-S1-G</t>
  </si>
  <si>
    <t>230507-S1-H</t>
  </si>
  <si>
    <t>230507-S1-J</t>
  </si>
  <si>
    <t>230508-S1-G</t>
  </si>
  <si>
    <t>230508-S1-H</t>
  </si>
  <si>
    <t>230508-S1-J</t>
  </si>
  <si>
    <t>230509-S1-G</t>
  </si>
  <si>
    <t>230509-S1-H</t>
  </si>
  <si>
    <t>230509-S1-J</t>
  </si>
  <si>
    <t>230510-S1-G</t>
  </si>
  <si>
    <t>230510-S1-H</t>
  </si>
  <si>
    <t>230510-S1-J</t>
  </si>
  <si>
    <t>230511-S1-G</t>
  </si>
  <si>
    <t>230511-S1-J</t>
  </si>
  <si>
    <t>230512-S1-G</t>
  </si>
  <si>
    <t>230512-S1-J</t>
  </si>
  <si>
    <t>230513-S1-G</t>
  </si>
  <si>
    <t>230513-S1-J</t>
  </si>
  <si>
    <t>230514-S1-G</t>
  </si>
  <si>
    <t>230514-S1-H</t>
  </si>
  <si>
    <t>230514-S1-J</t>
  </si>
  <si>
    <t>230515-S1-G</t>
  </si>
  <si>
    <t>230515-S1-J</t>
  </si>
  <si>
    <t>230516-S1-H</t>
  </si>
  <si>
    <t>230516-S1-J</t>
  </si>
  <si>
    <t>230517-S1-G</t>
  </si>
  <si>
    <t>230517-S1-H</t>
  </si>
  <si>
    <t>230517-S1-J</t>
  </si>
  <si>
    <t>230518-S1-G</t>
  </si>
  <si>
    <t>230518-S1-H</t>
  </si>
  <si>
    <t>230518-S1-J</t>
  </si>
  <si>
    <t>230519-S1-H</t>
  </si>
  <si>
    <t>230519-S1-J</t>
  </si>
  <si>
    <t>230520-S1-G</t>
  </si>
  <si>
    <t>230520-S1-H</t>
  </si>
  <si>
    <t>230520-S1-J</t>
  </si>
  <si>
    <t>230521-S1-H</t>
  </si>
  <si>
    <t>230521-S1-J</t>
  </si>
  <si>
    <t>230522-S1-G</t>
  </si>
  <si>
    <t>230522-S1-H</t>
  </si>
  <si>
    <t>230522-S1-J</t>
  </si>
  <si>
    <t>230523-S1-G</t>
  </si>
  <si>
    <t>230523-S1-H</t>
  </si>
  <si>
    <t>230523-S1-J</t>
  </si>
  <si>
    <t>230524-S1-H</t>
  </si>
  <si>
    <t>230524-S1-J</t>
  </si>
  <si>
    <t>230525-S1-H</t>
  </si>
  <si>
    <t>230525-S1-J</t>
  </si>
  <si>
    <t>230526-S1-G</t>
  </si>
  <si>
    <t>230526-S1-H</t>
  </si>
  <si>
    <t>230526-S1-J</t>
  </si>
  <si>
    <t>230527-S1-G</t>
  </si>
  <si>
    <t>230527-S1-H</t>
  </si>
  <si>
    <t>230527-S1-J</t>
  </si>
  <si>
    <t>230528-S1-G</t>
  </si>
  <si>
    <t>230528-S1-H</t>
  </si>
  <si>
    <t>230528-S1-J</t>
  </si>
  <si>
    <t>230529-S1-H</t>
  </si>
  <si>
    <t>230529-S1-J</t>
  </si>
  <si>
    <t>230530-S1-G</t>
  </si>
  <si>
    <t>230530-S1-J</t>
  </si>
  <si>
    <t>230531-S1-G</t>
  </si>
  <si>
    <t>230531-S1-H</t>
  </si>
  <si>
    <t>230531-S1-J</t>
  </si>
  <si>
    <t>230601-S1-G</t>
  </si>
  <si>
    <t>230601-S1-H</t>
  </si>
  <si>
    <t>230601-S1-J</t>
  </si>
  <si>
    <t>230602-S1-G</t>
  </si>
  <si>
    <t>230602-S1-J</t>
  </si>
  <si>
    <t>230603-S1-G</t>
  </si>
  <si>
    <t>230603-S1-H</t>
  </si>
  <si>
    <t>230603-S1-J</t>
  </si>
  <si>
    <t>230604-S1-H</t>
  </si>
  <si>
    <t>230604-S1-J</t>
  </si>
  <si>
    <t>230507-S1-M6</t>
  </si>
  <si>
    <t>230507-S1-M7</t>
  </si>
  <si>
    <t>230507-S1-M8</t>
  </si>
  <si>
    <t>230508-S1-D1</t>
  </si>
  <si>
    <t>230508-S1-D2</t>
  </si>
  <si>
    <t>230508-S1-D3</t>
  </si>
  <si>
    <t>230508-S1-D4</t>
  </si>
  <si>
    <t>230508-S1-D5</t>
  </si>
  <si>
    <t>230508-S1-D6</t>
  </si>
  <si>
    <t>230510-S1-M6</t>
  </si>
  <si>
    <t>230511-S1-M5</t>
  </si>
  <si>
    <t>230512-S1-D2</t>
  </si>
  <si>
    <t>230513-S1-M5</t>
  </si>
  <si>
    <t>230513-S1-M6</t>
  </si>
  <si>
    <t>230513-S1-M7</t>
  </si>
  <si>
    <t>230513-S1-M8</t>
  </si>
  <si>
    <t>230515-S1-D2</t>
  </si>
  <si>
    <t>230516-S1-D1</t>
  </si>
  <si>
    <t>230516-S1-D2</t>
  </si>
  <si>
    <t>230516-S1-D3</t>
  </si>
  <si>
    <t>230516-S1-D4</t>
  </si>
  <si>
    <t>230516-S1-D5</t>
  </si>
  <si>
    <t>230516-S1-D6</t>
  </si>
  <si>
    <t>230518-S1-M6</t>
  </si>
  <si>
    <t>230518-S1-M7</t>
  </si>
  <si>
    <t>230518-S1-M8</t>
  </si>
  <si>
    <t>230519-S1-M7</t>
  </si>
  <si>
    <t>230521-S1-D1</t>
  </si>
  <si>
    <t>230521-S1-D2</t>
  </si>
  <si>
    <t>230521-S1-D3</t>
  </si>
  <si>
    <t>230521-S1-D4</t>
  </si>
  <si>
    <t>230521-S1-D5</t>
  </si>
  <si>
    <t>230521-S1-D6</t>
  </si>
  <si>
    <t>230522-S1-M5</t>
  </si>
  <si>
    <t>230522-S1-M6</t>
  </si>
  <si>
    <t>230522-S1-M7</t>
  </si>
  <si>
    <t>230522-S1-M8</t>
  </si>
  <si>
    <t>230523-S1-M5</t>
  </si>
  <si>
    <t>230523-S1-M6</t>
  </si>
  <si>
    <t>230523-S1-M7</t>
  </si>
  <si>
    <t>230523-S1-M8</t>
  </si>
  <si>
    <t>230524-S1-D1</t>
  </si>
  <si>
    <t>230524-S1-D2</t>
  </si>
  <si>
    <t>230524-S1-D3</t>
  </si>
  <si>
    <t>230524-S1-D4</t>
  </si>
  <si>
    <t>230524-S1-D5</t>
  </si>
  <si>
    <t>230524-S1-D6</t>
  </si>
  <si>
    <t>230525-S1-D2</t>
  </si>
  <si>
    <t>230526-S1-D1</t>
  </si>
  <si>
    <t>230526-S1-D2</t>
  </si>
  <si>
    <t>230526-S1-D3</t>
  </si>
  <si>
    <t>230526-S1-D4</t>
  </si>
  <si>
    <t>230526-S1-D5</t>
  </si>
  <si>
    <t>230526-S1-D6</t>
  </si>
  <si>
    <t>230528-S1-D1</t>
  </si>
  <si>
    <t>230528-S1-D2</t>
  </si>
  <si>
    <t>230528-S1-D3</t>
  </si>
  <si>
    <t>230528-S1-D4</t>
  </si>
  <si>
    <t>230528-S1-D5</t>
  </si>
  <si>
    <t>230528-S1-D6</t>
  </si>
  <si>
    <t>230530-S1-D1</t>
  </si>
  <si>
    <t>230530-S1-D2</t>
  </si>
  <si>
    <t>230530-S1-D3</t>
  </si>
  <si>
    <t>230530-S1-D4</t>
  </si>
  <si>
    <t>230530-S1-D5</t>
  </si>
  <si>
    <t>230530-S1-D6</t>
  </si>
  <si>
    <t>230601-S1-D1</t>
  </si>
  <si>
    <t>230603-S1-M5</t>
  </si>
  <si>
    <t>230603-S1-M6</t>
  </si>
  <si>
    <t>230603-S1-M7</t>
  </si>
  <si>
    <t>230603-S1-M8</t>
  </si>
  <si>
    <t>230604-S1-D1</t>
  </si>
  <si>
    <t>230604-S1-D2</t>
  </si>
  <si>
    <t>230604-S1-D3</t>
  </si>
  <si>
    <t>230604-S1-D4</t>
  </si>
  <si>
    <t>230604-S1-D5</t>
  </si>
  <si>
    <t>230604-S1-D6</t>
  </si>
  <si>
    <t>230507-S2-D1</t>
  </si>
  <si>
    <t>230507-S2-D2</t>
  </si>
  <si>
    <t>230507-S2-D3</t>
  </si>
  <si>
    <t>230507-S2-D4</t>
  </si>
  <si>
    <t>230507-S2-D6</t>
  </si>
  <si>
    <t>230508-S2-M5</t>
  </si>
  <si>
    <t>230508-S2-M6</t>
  </si>
  <si>
    <t>230508-S2-M7</t>
  </si>
  <si>
    <t>230508-S2-M8</t>
  </si>
  <si>
    <t>230509-S2-D2</t>
  </si>
  <si>
    <t>230509-S2-D3</t>
  </si>
  <si>
    <t>230509-S2-D4</t>
  </si>
  <si>
    <t>230509-S2-D5</t>
  </si>
  <si>
    <t>230509-S2-D6</t>
  </si>
  <si>
    <t>230510-S2-D1</t>
  </si>
  <si>
    <t>230510-S2-D2</t>
  </si>
  <si>
    <t>230510-S2-D3</t>
  </si>
  <si>
    <t>230510-S2-D4</t>
  </si>
  <si>
    <t>230510-S2-D6</t>
  </si>
  <si>
    <t>230511-S2-D2</t>
  </si>
  <si>
    <t>230511-S2-D3</t>
  </si>
  <si>
    <t>230511-S2-D4</t>
  </si>
  <si>
    <t>230511-S2-D5</t>
  </si>
  <si>
    <t>230511-S2-D6</t>
  </si>
  <si>
    <t>230512-S2-D1</t>
  </si>
  <si>
    <t>230512-S2-D2</t>
  </si>
  <si>
    <t>230512-S2-D3</t>
  </si>
  <si>
    <t>230512-S2-D4</t>
  </si>
  <si>
    <t>230512-S2-D5</t>
  </si>
  <si>
    <t>230512-S2-D6</t>
  </si>
  <si>
    <t>230513-S2-M5</t>
  </si>
  <si>
    <t>230513-S2-M6</t>
  </si>
  <si>
    <t>230513-S2-M8</t>
  </si>
  <si>
    <t>230514-S2-M5</t>
  </si>
  <si>
    <t>230514-S2-M7</t>
  </si>
  <si>
    <t>230514-S2-M8</t>
  </si>
  <si>
    <t>230515-S2-M5</t>
  </si>
  <si>
    <t>230515-S2-M7</t>
  </si>
  <si>
    <t>230515-S2-M8</t>
  </si>
  <si>
    <t>230516-S2-D1</t>
  </si>
  <si>
    <t>230516-S2-D2</t>
  </si>
  <si>
    <t>230516-S2-D3</t>
  </si>
  <si>
    <t>230516-S2-D4</t>
  </si>
  <si>
    <t>230516-S2-D5</t>
  </si>
  <si>
    <t>230516-S2-D6</t>
  </si>
  <si>
    <t>230517-S2-M5</t>
  </si>
  <si>
    <t>230517-S2-M7</t>
  </si>
  <si>
    <t>230517-S2-M8</t>
  </si>
  <si>
    <t>230518-S2-D1</t>
  </si>
  <si>
    <t>230518-S2-D3</t>
  </si>
  <si>
    <t>230518-S2-D4</t>
  </si>
  <si>
    <t>230518-S2-D5</t>
  </si>
  <si>
    <t>230518-S2-D6</t>
  </si>
  <si>
    <t>230519-S2-D2</t>
  </si>
  <si>
    <t>230519-S2-D3</t>
  </si>
  <si>
    <t>230519-S2-D4</t>
  </si>
  <si>
    <t>230519-S2-D5</t>
  </si>
  <si>
    <t>230519-S2-D6</t>
  </si>
  <si>
    <t>230520-S2-M5</t>
  </si>
  <si>
    <t>230520-S2-M6</t>
  </si>
  <si>
    <t>230520-S2-M7</t>
  </si>
  <si>
    <t>230520-S2-M8</t>
  </si>
  <si>
    <t>230521-S2-M5</t>
  </si>
  <si>
    <t>230521-S2-M6</t>
  </si>
  <si>
    <t>230521-S2-M7</t>
  </si>
  <si>
    <t>230521-S2-M8</t>
  </si>
  <si>
    <t>230522-S2-M5</t>
  </si>
  <si>
    <t>230522-S2-M6</t>
  </si>
  <si>
    <t>230522-S2-M7</t>
  </si>
  <si>
    <t>230522-S2-M8</t>
  </si>
  <si>
    <t>230523-S2-M5</t>
  </si>
  <si>
    <t>230523-S2-M6</t>
  </si>
  <si>
    <t>230523-S2-M7</t>
  </si>
  <si>
    <t>230523-S2-M8</t>
  </si>
  <si>
    <t>230524-S2-D1</t>
  </si>
  <si>
    <t>230524-S2-D2</t>
  </si>
  <si>
    <t>230524-S2-D3</t>
  </si>
  <si>
    <t>230524-S2-D4</t>
  </si>
  <si>
    <t>230524-S2-D5</t>
  </si>
  <si>
    <t>230524-S2-D6</t>
  </si>
  <si>
    <t>230525-S2-D1</t>
  </si>
  <si>
    <t>230525-S2-D2</t>
  </si>
  <si>
    <t>230525-S2-D3</t>
  </si>
  <si>
    <t>230525-S2-D4</t>
  </si>
  <si>
    <t>230525-S2-D5</t>
  </si>
  <si>
    <t>230525-S2-D6</t>
  </si>
  <si>
    <t>230526-S2-M5</t>
  </si>
  <si>
    <t>230526-S2-M7</t>
  </si>
  <si>
    <t>230526-S2-M8</t>
  </si>
  <si>
    <t>230527-S2-D1</t>
  </si>
  <si>
    <t>230527-S2-D2</t>
  </si>
  <si>
    <t>230527-S2-D3</t>
  </si>
  <si>
    <t>230527-S2-D4</t>
  </si>
  <si>
    <t>230527-S2-D5</t>
  </si>
  <si>
    <t>230527-S2-D6</t>
  </si>
  <si>
    <t>230528-S2-D1</t>
  </si>
  <si>
    <t>230528-S2-D2</t>
  </si>
  <si>
    <t>230528-S2-D3</t>
  </si>
  <si>
    <t>230528-S2-D4</t>
  </si>
  <si>
    <t>230528-S2-D5</t>
  </si>
  <si>
    <t>230528-S2-D6</t>
  </si>
  <si>
    <t>230529-S2-D2</t>
  </si>
  <si>
    <t>230529-S2-D3</t>
  </si>
  <si>
    <t>230529-S2-D4</t>
  </si>
  <si>
    <t>230529-S2-D5</t>
  </si>
  <si>
    <t>230529-S2-D6</t>
  </si>
  <si>
    <t>230530-S2-M5</t>
  </si>
  <si>
    <t>230530-S2-M6</t>
  </si>
  <si>
    <t>230530-S2-M7</t>
  </si>
  <si>
    <t>230530-S2-M8</t>
  </si>
  <si>
    <t>230531-S2-M5</t>
  </si>
  <si>
    <t>230531-S2-M6</t>
  </si>
  <si>
    <t>230531-S2-M7</t>
  </si>
  <si>
    <t>230531-S2-M8</t>
  </si>
  <si>
    <t>230601-S2-M6</t>
  </si>
  <si>
    <t>230601-S2-M7</t>
  </si>
  <si>
    <t>230601-S2-M8</t>
  </si>
  <si>
    <t>230602-S2-M5</t>
  </si>
  <si>
    <t>230602-S2-M7</t>
  </si>
  <si>
    <t>230602-S2-M8</t>
  </si>
  <si>
    <t>230603-S2-M5</t>
  </si>
  <si>
    <t>230603-S2-M6</t>
  </si>
  <si>
    <t>230603-S2-M8</t>
  </si>
  <si>
    <t>230604-S2-D2</t>
  </si>
  <si>
    <t>230604-S2-D3</t>
  </si>
  <si>
    <t>230604-S2-D4</t>
  </si>
  <si>
    <t>230604-S2-D5</t>
  </si>
  <si>
    <t>230604-S2-D6</t>
  </si>
  <si>
    <t>230509-S3-D1</t>
  </si>
  <si>
    <t>230509-S3-D2</t>
  </si>
  <si>
    <t>230509-S3-D3</t>
  </si>
  <si>
    <t>230509-S3-D4</t>
  </si>
  <si>
    <t>230509-S3-D6</t>
  </si>
  <si>
    <t>230510-S3-D1</t>
  </si>
  <si>
    <t>230510-S3-D2</t>
  </si>
  <si>
    <t>230510-S3-D3</t>
  </si>
  <si>
    <t>230510-S3-D4</t>
  </si>
  <si>
    <t>230510-S3-D5</t>
  </si>
  <si>
    <t>230510-S3-D6</t>
  </si>
  <si>
    <t>230511-S3-D2</t>
  </si>
  <si>
    <t>230511-S3-D3</t>
  </si>
  <si>
    <t>230511-S3-D4</t>
  </si>
  <si>
    <t>230511-S3-D5</t>
  </si>
  <si>
    <t>230511-S3-D6</t>
  </si>
  <si>
    <t>230512-S3-D1</t>
  </si>
  <si>
    <t>230512-S3-D2</t>
  </si>
  <si>
    <t>230512-S3-D3</t>
  </si>
  <si>
    <t>230512-S3-D4</t>
  </si>
  <si>
    <t>230512-S3-D5</t>
  </si>
  <si>
    <t>230512-S3-D6</t>
  </si>
  <si>
    <t>230513-S3-M5</t>
  </si>
  <si>
    <t>230513-S3-M6</t>
  </si>
  <si>
    <t>230513-S3-M7</t>
  </si>
  <si>
    <t>230513-S3-M8</t>
  </si>
  <si>
    <t>230516-S3-D1</t>
  </si>
  <si>
    <t>230516-S3-D2</t>
  </si>
  <si>
    <t>230516-S3-D3</t>
  </si>
  <si>
    <t>230516-S3-D4</t>
  </si>
  <si>
    <t>230516-S3-D5</t>
  </si>
  <si>
    <t>230516-S3-D6</t>
  </si>
  <si>
    <t>230517-S3-M6</t>
  </si>
  <si>
    <t>230517-S3-M7</t>
  </si>
  <si>
    <t>230517-S3-M8</t>
  </si>
  <si>
    <t>230518-S3-D1</t>
  </si>
  <si>
    <t>230518-S3-D2</t>
  </si>
  <si>
    <t>230518-S3-D3</t>
  </si>
  <si>
    <t>230518-S3-D4</t>
  </si>
  <si>
    <t>230518-S3-D5</t>
  </si>
  <si>
    <t>230518-S3-D6</t>
  </si>
  <si>
    <t>230519-S3-M6</t>
  </si>
  <si>
    <t>230519-S3-M7</t>
  </si>
  <si>
    <t>230519-S3-M8</t>
  </si>
  <si>
    <t>230520-S3-M5</t>
  </si>
  <si>
    <t>230520-S3-M6</t>
  </si>
  <si>
    <t>230520-S3-M7</t>
  </si>
  <si>
    <t>230520-S3-M8</t>
  </si>
  <si>
    <t>230523-S3-M5</t>
  </si>
  <si>
    <t>230523-S3-M6</t>
  </si>
  <si>
    <t>230523-S3-M7</t>
  </si>
  <si>
    <t>230523-S3-M8</t>
  </si>
  <si>
    <t>230524-S3-D1</t>
  </si>
  <si>
    <t>230524-S3-D2</t>
  </si>
  <si>
    <t>230524-S3-D4</t>
  </si>
  <si>
    <t>230524-S3-D5</t>
  </si>
  <si>
    <t>230524-S3-D6</t>
  </si>
  <si>
    <t>230525-S3-M5</t>
  </si>
  <si>
    <t>230525-S3-M6</t>
  </si>
  <si>
    <t>230525-S3-M7</t>
  </si>
  <si>
    <t>230525-S3-M8</t>
  </si>
  <si>
    <t>230526-S3-D1</t>
  </si>
  <si>
    <t>230526-S3-D2</t>
  </si>
  <si>
    <t>230526-S3-D3</t>
  </si>
  <si>
    <t>230526-S3-D4</t>
  </si>
  <si>
    <t>230526-S3-D6</t>
  </si>
  <si>
    <t>230527-S3-D1</t>
  </si>
  <si>
    <t>230527-S3-D2</t>
  </si>
  <si>
    <t>230527-S3-D4</t>
  </si>
  <si>
    <t>230527-S3-D5</t>
  </si>
  <si>
    <t>230527-S3-D6</t>
  </si>
  <si>
    <t>230530-S3-D1</t>
  </si>
  <si>
    <t>230530-S3-D2</t>
  </si>
  <si>
    <t>230530-S3-D4</t>
  </si>
  <si>
    <t>230530-S3-D5</t>
  </si>
  <si>
    <t>230530-S3-D6</t>
  </si>
  <si>
    <t>230531-S3-D1</t>
  </si>
  <si>
    <t>230531-S3-D2</t>
  </si>
  <si>
    <t>230531-S3-D3</t>
  </si>
  <si>
    <t>230531-S3-D4</t>
  </si>
  <si>
    <t>230531-S3-D6</t>
  </si>
  <si>
    <t>230601-S3-D2</t>
  </si>
  <si>
    <t>230601-S3-D3</t>
  </si>
  <si>
    <t>230601-S3-D4</t>
  </si>
  <si>
    <t>230601-S3-D5</t>
  </si>
  <si>
    <t>230601-S3-D6</t>
  </si>
  <si>
    <t>230602-S3-M5</t>
  </si>
  <si>
    <t>230602-S3-M6</t>
  </si>
  <si>
    <t>230602-S3-M7</t>
  </si>
  <si>
    <t>230602-S3-M8</t>
  </si>
  <si>
    <t>230603-S3-D1</t>
  </si>
  <si>
    <t>230603-S3-D3</t>
  </si>
  <si>
    <t>230603-S3-D4</t>
  </si>
  <si>
    <t>230603-S3-D5</t>
  </si>
  <si>
    <t>230603-S3-D6</t>
  </si>
  <si>
    <t>230512-S1-H</t>
  </si>
  <si>
    <t>230515-S1-H</t>
  </si>
  <si>
    <t>230516-S1-G</t>
  </si>
  <si>
    <t>230519-S1-G</t>
  </si>
  <si>
    <t>230521-S1-G</t>
  </si>
  <si>
    <t>230530-S1-H</t>
  </si>
  <si>
    <t>230602-S1-H</t>
  </si>
  <si>
    <t>230507-S2-G</t>
  </si>
  <si>
    <t>230507-S2-H</t>
  </si>
  <si>
    <t>230507-S2-J</t>
  </si>
  <si>
    <t>230508-S2-G</t>
  </si>
  <si>
    <t>230508-S2-H</t>
  </si>
  <si>
    <t>230508-S2-J</t>
  </si>
  <si>
    <t>230509-S2-G</t>
  </si>
  <si>
    <t>230509-S2-H</t>
  </si>
  <si>
    <t>230509-S2-J</t>
  </si>
  <si>
    <t>230510-S2-G</t>
  </si>
  <si>
    <t>230510-S2-H</t>
  </si>
  <si>
    <t>230510-S2-J</t>
  </si>
  <si>
    <t>230511-S2-G</t>
  </si>
  <si>
    <t>230511-S2-H</t>
  </si>
  <si>
    <t>230511-S2-J</t>
  </si>
  <si>
    <t>230512-S2-G</t>
  </si>
  <si>
    <t>230512-S2-H</t>
  </si>
  <si>
    <t>230512-S2-J</t>
  </si>
  <si>
    <t>230513-S2-G</t>
  </si>
  <si>
    <t>230513-S2-H</t>
  </si>
  <si>
    <t>230513-S2-J</t>
  </si>
  <si>
    <t>230514-S2-G</t>
  </si>
  <si>
    <t>230514-S2-H</t>
  </si>
  <si>
    <t>230514-S2-J</t>
  </si>
  <si>
    <t>230515-S2-H</t>
  </si>
  <si>
    <t>230515-S2-J</t>
  </si>
  <si>
    <t>230516-S2-H</t>
  </si>
  <si>
    <t>230516-S2-J</t>
  </si>
  <si>
    <t>230517-S2-G</t>
  </si>
  <si>
    <t>230517-S2-H</t>
  </si>
  <si>
    <t>230517-S2-J</t>
  </si>
  <si>
    <t>230518-S2-G</t>
  </si>
  <si>
    <t>230518-S2-H</t>
  </si>
  <si>
    <t>230518-S2-J</t>
  </si>
  <si>
    <t>230519-S2-G</t>
  </si>
  <si>
    <t>230519-S2-H</t>
  </si>
  <si>
    <t>230519-S2-J</t>
  </si>
  <si>
    <t>230520-S2-G</t>
  </si>
  <si>
    <t>230520-S2-H</t>
  </si>
  <si>
    <t>230520-S2-J</t>
  </si>
  <si>
    <t>230521-S2-H</t>
  </si>
  <si>
    <t>230521-S2-J</t>
  </si>
  <si>
    <t>230522-S2-G</t>
  </si>
  <si>
    <t>230522-S2-H</t>
  </si>
  <si>
    <t>230522-S2-J</t>
  </si>
  <si>
    <t>230523-S2-H</t>
  </si>
  <si>
    <t>230523-S2-J</t>
  </si>
  <si>
    <t>230524-S2-H</t>
  </si>
  <si>
    <t>230524-S2-J</t>
  </si>
  <si>
    <t>230525-S2-G</t>
  </si>
  <si>
    <t>230525-S2-H</t>
  </si>
  <si>
    <t>230525-S2-J</t>
  </si>
  <si>
    <t>230526-S2-G</t>
  </si>
  <si>
    <t>230526-S2-H</t>
  </si>
  <si>
    <t>230526-S2-J</t>
  </si>
  <si>
    <t>230527-S2-G</t>
  </si>
  <si>
    <t>230527-S2-H</t>
  </si>
  <si>
    <t>230527-S2-J</t>
  </si>
  <si>
    <t>230528-S2-G</t>
  </si>
  <si>
    <t>230528-S2-H</t>
  </si>
  <si>
    <t>230528-S2-J</t>
  </si>
  <si>
    <t>230529-S2-G</t>
  </si>
  <si>
    <t>230529-S2-H</t>
  </si>
  <si>
    <t>230529-S2-J</t>
  </si>
  <si>
    <t>230530-S2-H</t>
  </si>
  <si>
    <t>230530-S2-J</t>
  </si>
  <si>
    <t>230531-S2-G</t>
  </si>
  <si>
    <t>230531-S2-H</t>
  </si>
  <si>
    <t>230531-S2-J</t>
  </si>
  <si>
    <t>230601-S2-G</t>
  </si>
  <si>
    <t>230601-S2-H</t>
  </si>
  <si>
    <t>230601-S2-J</t>
  </si>
  <si>
    <t>230602-S2-G</t>
  </si>
  <si>
    <t>230602-S2-H</t>
  </si>
  <si>
    <t>230602-S2-J</t>
  </si>
  <si>
    <t>230603-S2-H</t>
  </si>
  <si>
    <t>230603-S2-J</t>
  </si>
  <si>
    <t>230604-S2-G</t>
  </si>
  <si>
    <t>230604-S2-H</t>
  </si>
  <si>
    <t>230604-S2-J</t>
  </si>
  <si>
    <t>230509-S3-G</t>
  </si>
  <si>
    <t>230509-S3-H</t>
  </si>
  <si>
    <t>230509-S3-J</t>
  </si>
  <si>
    <t>230510-S3-G</t>
  </si>
  <si>
    <t>230510-S3-H</t>
  </si>
  <si>
    <t>230510-S3-J</t>
  </si>
  <si>
    <t>230511-S3-G</t>
  </si>
  <si>
    <t>230511-S3-H</t>
  </si>
  <si>
    <t>230511-S3-J</t>
  </si>
  <si>
    <t>230512-S3-G</t>
  </si>
  <si>
    <t>230512-S3-H</t>
  </si>
  <si>
    <t>230512-S3-J</t>
  </si>
  <si>
    <t>230513-S3-G</t>
  </si>
  <si>
    <t>230513-S3-J</t>
  </si>
  <si>
    <t>230516-S3-G</t>
  </si>
  <si>
    <t>230516-S3-H</t>
  </si>
  <si>
    <t>230516-S3-J</t>
  </si>
  <si>
    <t>230517-S3-G</t>
  </si>
  <si>
    <t>230517-S3-H</t>
  </si>
  <si>
    <t>230517-S3-J</t>
  </si>
  <si>
    <t>230518-S3-G</t>
  </si>
  <si>
    <t>230518-S3-H</t>
  </si>
  <si>
    <t>230518-S3-J</t>
  </si>
  <si>
    <t>230519-S3-G</t>
  </si>
  <si>
    <t>230519-S3-J</t>
  </si>
  <si>
    <t>230520-S3-G</t>
  </si>
  <si>
    <t>230520-S3-H</t>
  </si>
  <si>
    <t>230520-S3-J</t>
  </si>
  <si>
    <t>230523-S3-G</t>
  </si>
  <si>
    <t>230523-S3-H</t>
  </si>
  <si>
    <t>230523-S3-J</t>
  </si>
  <si>
    <t>230524-S3-G</t>
  </si>
  <si>
    <t>230524-S3-H</t>
  </si>
  <si>
    <t>230524-S3-J</t>
  </si>
  <si>
    <t>230525-S3-G</t>
  </si>
  <si>
    <t>230525-S3-H</t>
  </si>
  <si>
    <t>230525-S3-J</t>
  </si>
  <si>
    <t>230526-S3-G</t>
  </si>
  <si>
    <t>230526-S3-H</t>
  </si>
  <si>
    <t>230526-S3-J</t>
  </si>
  <si>
    <t>230527-S3-G</t>
  </si>
  <si>
    <t>230527-S3-J</t>
  </si>
  <si>
    <t>230530-S3-G</t>
  </si>
  <si>
    <t>230530-S3-H</t>
  </si>
  <si>
    <t>230530-S3-J</t>
  </si>
  <si>
    <t>230531-S3-G</t>
  </si>
  <si>
    <t>230531-S3-H</t>
  </si>
  <si>
    <t>230531-S3-J</t>
  </si>
  <si>
    <t>230601-S3-G</t>
  </si>
  <si>
    <t>230601-S3-H</t>
  </si>
  <si>
    <t>230601-S3-J</t>
  </si>
  <si>
    <t>230602-S3-H</t>
  </si>
  <si>
    <t>230602-S3-J</t>
  </si>
  <si>
    <t>230603-S3-G</t>
  </si>
  <si>
    <t>230603-S3-H</t>
  </si>
  <si>
    <t>230603-S3-J</t>
  </si>
  <si>
    <t>5 why:-</t>
  </si>
  <si>
    <t xml:space="preserve">Kanishk kemwal </t>
  </si>
  <si>
    <t>Average of Batch 1 Pass</t>
  </si>
  <si>
    <t>Average of Batch 2 Pass</t>
  </si>
  <si>
    <t>Average of Batch 3 Pass</t>
  </si>
  <si>
    <t>Average of Batch 4 Pass</t>
  </si>
  <si>
    <t>Average of Batch 5 Pass</t>
  </si>
  <si>
    <t>Average of Batch 6 Pass</t>
  </si>
  <si>
    <t>Total</t>
  </si>
  <si>
    <t>Rate</t>
  </si>
  <si>
    <t>Cost of supplier parts that failed test</t>
  </si>
  <si>
    <t>Quality of Batches Table:</t>
  </si>
  <si>
    <t>Number of Batches Passsed</t>
  </si>
  <si>
    <t>Batches</t>
  </si>
  <si>
    <t>Visualisation:</t>
  </si>
  <si>
    <t>Objective:</t>
  </si>
  <si>
    <t>To assess the quality of parts by analysing their performance in the inspection process.</t>
  </si>
  <si>
    <t>Key Insights:</t>
  </si>
  <si>
    <t>Inspection Line:</t>
  </si>
  <si>
    <t>Shift:</t>
  </si>
  <si>
    <t>Issue Name:</t>
  </si>
  <si>
    <t>1</t>
  </si>
  <si>
    <t>Data Visualization Table:</t>
  </si>
  <si>
    <t>Batch 1 Failed</t>
  </si>
  <si>
    <t>Batch 2 Failed</t>
  </si>
  <si>
    <t>Batch 3 Failed</t>
  </si>
  <si>
    <t>Batch 4 Failed</t>
  </si>
  <si>
    <t>Batch 5 Failed</t>
  </si>
  <si>
    <t>Batch 6 Failed</t>
  </si>
  <si>
    <t>Total Cost</t>
  </si>
  <si>
    <t>Batches:</t>
  </si>
  <si>
    <t>Average Cost</t>
  </si>
  <si>
    <t>Visualization:</t>
  </si>
  <si>
    <t>Data Visualization:</t>
  </si>
  <si>
    <t>Batch 1 Quantity</t>
  </si>
  <si>
    <t>Batch 2 Quantity</t>
  </si>
  <si>
    <t>Batch 3 Quantity</t>
  </si>
  <si>
    <t>Batch 4 Quantity</t>
  </si>
  <si>
    <t>Batch 5 Quantity</t>
  </si>
  <si>
    <t>Batch 6 Quantity</t>
  </si>
  <si>
    <t>Quanity Tested:</t>
  </si>
  <si>
    <t>Cleaned Data One:</t>
  </si>
  <si>
    <t>Cleaned Data Two:</t>
  </si>
  <si>
    <t>Total Batches Tested</t>
  </si>
  <si>
    <t>Ans:</t>
  </si>
  <si>
    <t>Ans: Massive variability in quantiy of supplier parts bieng tested in quality control protocols under shift 1.</t>
  </si>
  <si>
    <t>5 Why:</t>
  </si>
  <si>
    <t>Issues to be Explored:</t>
  </si>
  <si>
    <t>Days:</t>
  </si>
  <si>
    <t>1,2</t>
  </si>
  <si>
    <t>=WEEKDAY([@Date])</t>
  </si>
  <si>
    <t>Why there are inconsistencies observed in the manufacturing process?</t>
  </si>
  <si>
    <t>Why there is lack of uniformity in the supplier's quality control protocols?</t>
  </si>
  <si>
    <t>Data-Visualisation Table:</t>
  </si>
  <si>
    <t>Batch -1</t>
  </si>
  <si>
    <t>Batch -2</t>
  </si>
  <si>
    <t>Batch -3</t>
  </si>
  <si>
    <t>Batch -4</t>
  </si>
  <si>
    <t>Batch -5</t>
  </si>
  <si>
    <t>Parts Inspected</t>
  </si>
  <si>
    <t>Batch -6</t>
  </si>
  <si>
    <t>Grand Total</t>
  </si>
  <si>
    <t>key Insights:</t>
  </si>
  <si>
    <t>Lack of Communication between the supplier and inspectiors accountable for receiving the parts</t>
  </si>
  <si>
    <t>Total Capacity Inspected</t>
  </si>
  <si>
    <t>Why there is a financial variability in the quality of raw materials?</t>
  </si>
  <si>
    <t>Max Capacity inspected</t>
  </si>
  <si>
    <t>Why there is discrepency in parts delivery for inspection for each batch under shift 1?</t>
  </si>
  <si>
    <t>Why suppliers are not meeting the expected delivery of parts to the inspection company according to the designated capacity?</t>
  </si>
  <si>
    <t>Answer: Poor quality of parts under batch-5 and batch-6 is main root cause of inconsiticies in the process.</t>
  </si>
  <si>
    <t xml:space="preserve">Line: </t>
  </si>
  <si>
    <t>2 Why: Why there is discrepency in parts delivery for inspection for each batch under shift 1?</t>
  </si>
  <si>
    <t>ANS: A huge variability between the maximium capacity inspected within batch highlights the communicatin gap leading to problem in delivery process.</t>
  </si>
  <si>
    <t>To analyse the maximum capacity with respect to each batch.</t>
  </si>
  <si>
    <t>Analysing  the cost of supplier parts that failed the inspection process</t>
  </si>
  <si>
    <t xml:space="preserve">Answer: By assessing costs across batches and conducting root cause analyses for raw material variability, manufacturers can take targeted corrective actions. This improves overall quality, reduces costs, and sustains competitiveness. </t>
  </si>
  <si>
    <t>To analyse quantiative variabilty in parts under testing protocols</t>
  </si>
  <si>
    <t>To analyse the left out parts unde the inspection process.</t>
  </si>
  <si>
    <t>5 Whys</t>
  </si>
  <si>
    <t>Higlighting the 5 why Question related to the issue</t>
  </si>
  <si>
    <t>1 Why</t>
  </si>
  <si>
    <t>2 Why</t>
  </si>
  <si>
    <t>3 Why</t>
  </si>
  <si>
    <t>4 Why</t>
  </si>
  <si>
    <t>5 Why</t>
  </si>
  <si>
    <t>Software Tools:</t>
  </si>
  <si>
    <t>Excel (Pivot-Tables)</t>
  </si>
  <si>
    <t>Power BI Dashboards</t>
  </si>
  <si>
    <t>1 Why: Why there are inconsistencies observed in the manufacturing process?</t>
  </si>
  <si>
    <t>Why 3: Why there is a financial variability in the quality of raw materials?</t>
  </si>
  <si>
    <t>4 Why: Why there is lack of uniformity in the supplier's quality control protocols?</t>
  </si>
  <si>
    <t xml:space="preserve">Purpose:  Key Metrics Analysis </t>
  </si>
  <si>
    <t>Spare Parts Quality Analaysis</t>
  </si>
  <si>
    <t>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</si>
</sst>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F800]dddd\,\ mmmm\ dd\,\ yyyy"/>
  </numFmts>
  <fonts count="17" x14ac:knownFonts="1">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sz val="11"/>
      <color rgb="FF000000"/>
      <name val="Calibri"/>
      <family val="2"/>
      <scheme val="minor"/>
    </font>
    <font>
      <u/>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6"/>
      <color theme="1"/>
      <name val="Calibri"/>
      <family val="2"/>
      <scheme val="minor"/>
    </font>
    <font>
      <sz val="11"/>
      <color theme="1"/>
      <name val="Calibri"/>
      <family val="2"/>
      <scheme val="minor"/>
    </font>
    <font>
      <sz val="11"/>
      <color rgb="FF0D0D0D"/>
      <name val="Calibri"/>
      <family val="2"/>
      <scheme val="minor"/>
    </font>
    <font>
      <b/>
      <sz val="11"/>
      <color theme="0"/>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0" fontId="2" fillId="0" borderId="0" applyNumberFormat="0" applyFill="0" applyBorder="0" applyAlignment="0" applyProtection="0"/>
    <xf numFmtId="9" fontId="10" fillId="0" borderId="0" applyFont="0" applyFill="0" applyBorder="0" applyAlignment="0" applyProtection="0"/>
  </cellStyleXfs>
  <cellXfs count="51">
    <xf numFmtId="0" fontId="0" fillId="0" borderId="0" xfId="0"/>
    <xf numFmtId="0" fontId="3" fillId="0" borderId="0" xfId="0" applyFont="1"/>
    <xf numFmtId="0" fontId="1" fillId="0" borderId="0" xfId="0" applyFont="1"/>
    <xf numFmtId="0" fontId="4" fillId="0" borderId="0" xfId="0" applyFont="1"/>
    <xf numFmtId="166" fontId="0" fillId="0" borderId="0" xfId="0" applyNumberFormat="1" applyAlignment="1">
      <alignment horizontal="left"/>
    </xf>
    <xf numFmtId="0" fontId="5" fillId="0" borderId="0" xfId="0" applyFont="1"/>
    <xf numFmtId="0" fontId="2" fillId="0" borderId="0" xfId="1"/>
    <xf numFmtId="0" fontId="0" fillId="0" borderId="0" xfId="0" applyAlignment="1">
      <alignment wrapText="1"/>
    </xf>
    <xf numFmtId="0" fontId="6" fillId="0" borderId="0" xfId="0" applyFont="1"/>
    <xf numFmtId="0" fontId="0" fillId="0" borderId="0" xfId="0" quotePrefix="1"/>
    <xf numFmtId="164" fontId="0" fillId="0" borderId="0" xfId="0" applyNumberFormat="1"/>
    <xf numFmtId="165" fontId="0" fillId="0" borderId="0" xfId="0" applyNumberFormat="1"/>
    <xf numFmtId="9" fontId="0" fillId="0" borderId="0" xfId="0" applyNumberFormat="1"/>
    <xf numFmtId="15" fontId="0" fillId="0" borderId="0" xfId="0" applyNumberFormat="1"/>
    <xf numFmtId="0" fontId="9" fillId="0" borderId="0" xfId="0" applyFont="1"/>
    <xf numFmtId="14" fontId="0" fillId="0" borderId="0" xfId="0" applyNumberFormat="1"/>
    <xf numFmtId="15" fontId="0" fillId="0" borderId="0" xfId="0" applyNumberFormat="1" applyAlignment="1">
      <alignment wrapText="1"/>
    </xf>
    <xf numFmtId="9" fontId="0" fillId="0" borderId="0" xfId="2" applyFont="1"/>
    <xf numFmtId="0" fontId="11" fillId="0" borderId="0" xfId="0" applyFont="1"/>
    <xf numFmtId="0" fontId="0" fillId="0" borderId="0" xfId="0" applyAlignment="1">
      <alignment horizontal="left"/>
    </xf>
    <xf numFmtId="10" fontId="0" fillId="0" borderId="0" xfId="0" applyNumberFormat="1" applyAlignment="1">
      <alignment horizontal="left"/>
    </xf>
    <xf numFmtId="1" fontId="0" fillId="0" borderId="0" xfId="0" applyNumberFormat="1"/>
    <xf numFmtId="166" fontId="0" fillId="0" borderId="0" xfId="0" applyNumberFormat="1" applyAlignment="1">
      <alignment horizontal="left" wrapText="1"/>
    </xf>
    <xf numFmtId="166" fontId="0" fillId="0" borderId="0" xfId="0" quotePrefix="1" applyNumberFormat="1" applyAlignment="1">
      <alignment horizontal="left"/>
    </xf>
    <xf numFmtId="1" fontId="0" fillId="3" borderId="1" xfId="0" applyNumberFormat="1" applyFill="1" applyBorder="1"/>
    <xf numFmtId="0" fontId="12" fillId="2" borderId="1" xfId="0" applyFont="1" applyFill="1" applyBorder="1" applyAlignment="1">
      <alignment wrapText="1"/>
    </xf>
    <xf numFmtId="0" fontId="12" fillId="2" borderId="2" xfId="0" applyFont="1" applyFill="1" applyBorder="1" applyAlignment="1">
      <alignment wrapText="1"/>
    </xf>
    <xf numFmtId="1" fontId="0" fillId="3" borderId="2" xfId="0" applyNumberFormat="1" applyFill="1" applyBorder="1"/>
    <xf numFmtId="1" fontId="0" fillId="0" borderId="1" xfId="0" applyNumberFormat="1" applyBorder="1"/>
    <xf numFmtId="1" fontId="0" fillId="0" borderId="2" xfId="0" applyNumberFormat="1" applyBorder="1"/>
    <xf numFmtId="0" fontId="0" fillId="3" borderId="1" xfId="0" applyFill="1" applyBorder="1"/>
    <xf numFmtId="0" fontId="0" fillId="0" borderId="1" xfId="0" applyBorder="1"/>
    <xf numFmtId="15" fontId="0" fillId="3" borderId="1" xfId="0" applyNumberFormat="1" applyFill="1" applyBorder="1"/>
    <xf numFmtId="15" fontId="0" fillId="0" borderId="1" xfId="0" applyNumberFormat="1" applyBorder="1"/>
    <xf numFmtId="15" fontId="12" fillId="2" borderId="4" xfId="0" applyNumberFormat="1" applyFont="1" applyFill="1" applyBorder="1" applyAlignment="1">
      <alignment wrapText="1"/>
    </xf>
    <xf numFmtId="0" fontId="12" fillId="2" borderId="4" xfId="0" applyFont="1" applyFill="1" applyBorder="1" applyAlignment="1">
      <alignment wrapText="1"/>
    </xf>
    <xf numFmtId="15" fontId="0" fillId="3" borderId="5" xfId="0" applyNumberFormat="1" applyFill="1" applyBorder="1"/>
    <xf numFmtId="1" fontId="0" fillId="3" borderId="5" xfId="0" applyNumberFormat="1" applyFill="1" applyBorder="1"/>
    <xf numFmtId="0" fontId="0" fillId="3" borderId="5" xfId="0" applyFill="1" applyBorder="1"/>
    <xf numFmtId="15" fontId="0" fillId="3" borderId="3" xfId="0" applyNumberFormat="1" applyFill="1" applyBorder="1"/>
    <xf numFmtId="15" fontId="0" fillId="0" borderId="3" xfId="0" applyNumberFormat="1" applyBorder="1"/>
    <xf numFmtId="0" fontId="13" fillId="0" borderId="0" xfId="0" applyFont="1"/>
    <xf numFmtId="0" fontId="1" fillId="4" borderId="0" xfId="0" quotePrefix="1" applyFont="1" applyFill="1"/>
    <xf numFmtId="0" fontId="0" fillId="5" borderId="0" xfId="0" applyFill="1" applyAlignment="1">
      <alignment wrapText="1"/>
    </xf>
    <xf numFmtId="0" fontId="0" fillId="5" borderId="0" xfId="0" applyFill="1"/>
    <xf numFmtId="0" fontId="1" fillId="5" borderId="0" xfId="0" applyFont="1" applyFill="1"/>
    <xf numFmtId="0" fontId="11" fillId="0" borderId="0" xfId="0" applyFont="1" applyAlignment="1">
      <alignment wrapText="1"/>
    </xf>
    <xf numFmtId="0" fontId="14" fillId="0" borderId="0" xfId="0" applyFont="1"/>
    <xf numFmtId="0" fontId="15" fillId="0" borderId="0" xfId="0" applyFont="1"/>
    <xf numFmtId="0" fontId="3" fillId="0" borderId="0" xfId="0" applyFont="1" applyAlignment="1">
      <alignment wrapText="1"/>
    </xf>
    <xf numFmtId="0" fontId="16" fillId="0" borderId="0" xfId="0" applyFont="1"/>
  </cellXfs>
  <cellStyles count="3">
    <cellStyle name="Hyperlink" xfId="1" builtinId="8"/>
    <cellStyle name="Normal" xfId="0" builtinId="0"/>
    <cellStyle name="Percent" xfId="2" builtinId="5"/>
  </cellStyles>
  <dxfs count="3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0" formatCode="dd/mmm/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numFmt numFmtId="20" formatCode="dd/mmm/yy"/>
    </dxf>
    <dxf>
      <numFmt numFmtId="20" formatCode="dd/mmm/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3</xdr:col>
      <xdr:colOff>1286061</xdr:colOff>
      <xdr:row>63</xdr:row>
      <xdr:rowOff>26887</xdr:rowOff>
    </xdr:from>
    <xdr:ext cx="15159658" cy="3633638"/>
    <xdr:sp macro="" textlink="">
      <xdr:nvSpPr>
        <xdr:cNvPr id="4" name="TextBox 3">
          <a:extLst>
            <a:ext uri="{FF2B5EF4-FFF2-40B4-BE49-F238E27FC236}">
              <a16:creationId xmlns:a16="http://schemas.microsoft.com/office/drawing/2014/main" id="{37E5EFE2-CE79-E1E4-B594-D24451C5193F}"/>
            </a:ext>
          </a:extLst>
        </xdr:cNvPr>
        <xdr:cNvSpPr txBox="1"/>
      </xdr:nvSpPr>
      <xdr:spPr>
        <a:xfrm>
          <a:off x="9384486" y="11674353"/>
          <a:ext cx="15159658" cy="363363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400" b="1"/>
            <a:t>1. Performance</a:t>
          </a:r>
          <a:r>
            <a:rPr lang="en-IN" sz="1400" b="1" baseline="0"/>
            <a:t> of Parts:</a:t>
          </a:r>
        </a:p>
        <a:p>
          <a:r>
            <a:rPr lang="en-IN" sz="1400" b="1" baseline="0"/>
            <a:t>     - The parts belonging to </a:t>
          </a:r>
          <a:r>
            <a:rPr lang="en-IN" sz="1400" b="1" i="0" baseline="0">
              <a:solidFill>
                <a:schemeClr val="tx1"/>
              </a:solidFill>
              <a:effectLst/>
              <a:latin typeface="+mn-lt"/>
              <a:ea typeface="+mn-ea"/>
              <a:cs typeface="+mn-cs"/>
            </a:rPr>
            <a:t>b</a:t>
          </a:r>
          <a:r>
            <a:rPr lang="en-IN" sz="1400" b="1" i="0">
              <a:solidFill>
                <a:schemeClr val="tx1"/>
              </a:solidFill>
              <a:effectLst/>
              <a:latin typeface="+mn-lt"/>
              <a:ea typeface="+mn-ea"/>
              <a:cs typeface="+mn-cs"/>
            </a:rPr>
            <a:t>atch 4 shows a significant increase in the passing rate to 21.14%, indicating improved performance.</a:t>
          </a:r>
        </a:p>
        <a:p>
          <a:r>
            <a:rPr lang="en-IN" sz="1400" b="1" i="0">
              <a:solidFill>
                <a:schemeClr val="tx1"/>
              </a:solidFill>
              <a:effectLst/>
              <a:latin typeface="+mn-lt"/>
              <a:ea typeface="+mn-ea"/>
              <a:cs typeface="+mn-cs"/>
            </a:rPr>
            <a:t>     - Batch 5 and Batch 6 demonstrate a decline in passing rates compared to previous batches, with rates dropping to 11.13% and 13.49%, respectively.</a:t>
          </a:r>
        </a:p>
        <a:p>
          <a:r>
            <a:rPr lang="en-IN" sz="1400" b="1" i="0">
              <a:solidFill>
                <a:schemeClr val="tx1"/>
              </a:solidFill>
              <a:effectLst/>
              <a:latin typeface="+mn-lt"/>
              <a:ea typeface="+mn-ea"/>
              <a:cs typeface="+mn-cs"/>
            </a:rPr>
            <a:t>     - Batches 1, 2, and 3 exhibit relatively consistent passing rates ranging from 17.48% to 18.69%</a:t>
          </a:r>
        </a:p>
        <a:p>
          <a:endParaRPr lang="en-IN" sz="1400" b="1" i="0">
            <a:solidFill>
              <a:schemeClr val="tx1"/>
            </a:solidFill>
            <a:effectLst/>
            <a:latin typeface="+mn-lt"/>
            <a:ea typeface="+mn-ea"/>
            <a:cs typeface="+mn-cs"/>
          </a:endParaRPr>
        </a:p>
        <a:p>
          <a:r>
            <a:rPr lang="en-IN" sz="1400" b="1" i="0">
              <a:solidFill>
                <a:schemeClr val="tx1"/>
              </a:solidFill>
              <a:effectLst/>
              <a:latin typeface="+mn-lt"/>
              <a:ea typeface="+mn-ea"/>
              <a:cs typeface="+mn-cs"/>
            </a:rPr>
            <a:t>2. Root</a:t>
          </a:r>
          <a:r>
            <a:rPr lang="en-IN" sz="1400" b="1" i="0" baseline="0">
              <a:solidFill>
                <a:schemeClr val="tx1"/>
              </a:solidFill>
              <a:effectLst/>
              <a:latin typeface="+mn-lt"/>
              <a:ea typeface="+mn-ea"/>
              <a:cs typeface="+mn-cs"/>
            </a:rPr>
            <a:t> Cause Analysis</a:t>
          </a:r>
          <a:r>
            <a:rPr lang="en-IN" sz="1400" b="1" i="0">
              <a:solidFill>
                <a:schemeClr val="tx1"/>
              </a:solidFill>
              <a:effectLst/>
              <a:latin typeface="+mn-lt"/>
              <a:ea typeface="+mn-ea"/>
              <a:cs typeface="+mn-cs"/>
            </a:rPr>
            <a:t>: </a:t>
          </a:r>
        </a:p>
        <a:p>
          <a:pPr algn="l"/>
          <a:r>
            <a:rPr lang="en-IN" sz="1400" b="1" i="0">
              <a:solidFill>
                <a:schemeClr val="tx1"/>
              </a:solidFill>
              <a:effectLst/>
              <a:latin typeface="+mn-lt"/>
              <a:ea typeface="+mn-ea"/>
              <a:cs typeface="+mn-cs"/>
            </a:rPr>
            <a:t>    High passing rates, such as those seen in Batch 4, indicate efficient manufacturing processes, leading to fewer defective parts. This can result in cost savings by minimizing rework, scrap, and warranty   </a:t>
          </a:r>
        </a:p>
        <a:p>
          <a:pPr algn="l"/>
          <a:r>
            <a:rPr lang="en-IN" sz="1400" b="1" i="0">
              <a:solidFill>
                <a:schemeClr val="tx1"/>
              </a:solidFill>
              <a:effectLst/>
              <a:latin typeface="+mn-lt"/>
              <a:ea typeface="+mn-ea"/>
              <a:cs typeface="+mn-cs"/>
            </a:rPr>
            <a:t>    Conversely, low passing rates, as observed in Batch 5, can signify inefficiencies or quality issues in the manufacturing process. </a:t>
          </a:r>
        </a:p>
        <a:p>
          <a:r>
            <a:rPr lang="en-IN" sz="1400" b="1" i="0">
              <a:solidFill>
                <a:schemeClr val="tx1"/>
              </a:solidFill>
              <a:effectLst/>
              <a:latin typeface="+mn-lt"/>
              <a:ea typeface="+mn-ea"/>
              <a:cs typeface="+mn-cs"/>
            </a:rPr>
            <a:t>3.</a:t>
          </a:r>
          <a:r>
            <a:rPr lang="en-IN" sz="1400" b="1" i="0" baseline="0">
              <a:solidFill>
                <a:schemeClr val="tx1"/>
              </a:solidFill>
              <a:effectLst/>
              <a:latin typeface="+mn-lt"/>
              <a:ea typeface="+mn-ea"/>
              <a:cs typeface="+mn-cs"/>
            </a:rPr>
            <a:t> Recommendation:</a:t>
          </a:r>
          <a:endParaRPr lang="en-IN" sz="1400" b="1" i="0">
            <a:solidFill>
              <a:schemeClr val="tx1"/>
            </a:solidFill>
            <a:effectLst/>
            <a:latin typeface="+mn-lt"/>
            <a:ea typeface="+mn-ea"/>
            <a:cs typeface="+mn-cs"/>
          </a:endParaRPr>
        </a:p>
        <a:p>
          <a:r>
            <a:rPr lang="en-IN" sz="1400" b="1" i="0">
              <a:solidFill>
                <a:schemeClr val="tx1"/>
              </a:solidFill>
              <a:effectLst/>
              <a:latin typeface="+mn-lt"/>
              <a:ea typeface="+mn-ea"/>
              <a:cs typeface="+mn-cs"/>
            </a:rPr>
            <a:t>    The data highlights the need for continuous improvement initiatives within the manufacturing process. This could involve implementing quality management systems, enhancing training programs for    </a:t>
          </a:r>
        </a:p>
        <a:p>
          <a:r>
            <a:rPr lang="en-IN" sz="1400" b="1" i="0" baseline="0">
              <a:solidFill>
                <a:schemeClr val="tx1"/>
              </a:solidFill>
              <a:effectLst/>
              <a:latin typeface="+mn-lt"/>
              <a:ea typeface="+mn-ea"/>
              <a:cs typeface="+mn-cs"/>
            </a:rPr>
            <a:t>     </a:t>
          </a:r>
          <a:r>
            <a:rPr lang="en-IN" sz="1400" b="1" i="0">
              <a:solidFill>
                <a:schemeClr val="tx1"/>
              </a:solidFill>
              <a:effectLst/>
              <a:latin typeface="+mn-lt"/>
              <a:ea typeface="+mn-ea"/>
              <a:cs typeface="+mn-cs"/>
            </a:rPr>
            <a:t>operators, conducting regular equipment maintenance, or  optimizing production workflows.</a:t>
          </a:r>
          <a:endParaRPr lang="en-IN" sz="1400" b="1">
            <a:effectLst/>
          </a:endParaRPr>
        </a:p>
        <a:p>
          <a:endParaRPr lang="en-IN" sz="1400"/>
        </a:p>
      </xdr:txBody>
    </xdr:sp>
    <xdr:clientData/>
  </xdr:oneCellAnchor>
  <xdr:twoCellAnchor editAs="oneCell">
    <xdr:from>
      <xdr:col>3</xdr:col>
      <xdr:colOff>1397755</xdr:colOff>
      <xdr:row>16</xdr:row>
      <xdr:rowOff>48383</xdr:rowOff>
    </xdr:from>
    <xdr:to>
      <xdr:col>11</xdr:col>
      <xdr:colOff>409535</xdr:colOff>
      <xdr:row>57</xdr:row>
      <xdr:rowOff>81034</xdr:rowOff>
    </xdr:to>
    <xdr:pic>
      <xdr:nvPicPr>
        <xdr:cNvPr id="5" name="Picture 4">
          <a:extLst>
            <a:ext uri="{FF2B5EF4-FFF2-40B4-BE49-F238E27FC236}">
              <a16:creationId xmlns:a16="http://schemas.microsoft.com/office/drawing/2014/main" id="{42871453-6F3A-6BE6-B084-9C151B951AFC}"/>
            </a:ext>
          </a:extLst>
        </xdr:cNvPr>
        <xdr:cNvPicPr>
          <a:picLocks noChangeAspect="1"/>
        </xdr:cNvPicPr>
      </xdr:nvPicPr>
      <xdr:blipFill>
        <a:blip xmlns:r="http://schemas.openxmlformats.org/officeDocument/2006/relationships" r:embed="rId1"/>
        <a:stretch>
          <a:fillRect/>
        </a:stretch>
      </xdr:blipFill>
      <xdr:spPr>
        <a:xfrm>
          <a:off x="9513849" y="2905883"/>
          <a:ext cx="12128499" cy="735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24</xdr:col>
      <xdr:colOff>572942</xdr:colOff>
      <xdr:row>36</xdr:row>
      <xdr:rowOff>29350</xdr:rowOff>
    </xdr:to>
    <xdr:pic>
      <xdr:nvPicPr>
        <xdr:cNvPr id="2" name="Picture 1">
          <a:extLst>
            <a:ext uri="{FF2B5EF4-FFF2-40B4-BE49-F238E27FC236}">
              <a16:creationId xmlns:a16="http://schemas.microsoft.com/office/drawing/2014/main" id="{2DFF763D-FF4F-23E9-0917-51CE6E509EDA}"/>
            </a:ext>
          </a:extLst>
        </xdr:cNvPr>
        <xdr:cNvPicPr>
          <a:picLocks noChangeAspect="1"/>
        </xdr:cNvPicPr>
      </xdr:nvPicPr>
      <xdr:blipFill>
        <a:blip xmlns:r="http://schemas.openxmlformats.org/officeDocument/2006/relationships" r:embed="rId1"/>
        <a:stretch>
          <a:fillRect/>
        </a:stretch>
      </xdr:blipFill>
      <xdr:spPr>
        <a:xfrm>
          <a:off x="14331950" y="1104900"/>
          <a:ext cx="10326541" cy="5553850"/>
        </a:xfrm>
        <a:prstGeom prst="rect">
          <a:avLst/>
        </a:prstGeom>
      </xdr:spPr>
    </xdr:pic>
    <xdr:clientData/>
  </xdr:twoCellAnchor>
  <xdr:oneCellAnchor>
    <xdr:from>
      <xdr:col>8</xdr:col>
      <xdr:colOff>25149</xdr:colOff>
      <xdr:row>41</xdr:row>
      <xdr:rowOff>12574</xdr:rowOff>
    </xdr:from>
    <xdr:ext cx="10426326" cy="3766197"/>
    <xdr:sp macro="" textlink="">
      <xdr:nvSpPr>
        <xdr:cNvPr id="3" name="TextBox 2">
          <a:extLst>
            <a:ext uri="{FF2B5EF4-FFF2-40B4-BE49-F238E27FC236}">
              <a16:creationId xmlns:a16="http://schemas.microsoft.com/office/drawing/2014/main" id="{B4AF071F-6B82-4D36-00E0-9E22C7A407F3}"/>
            </a:ext>
          </a:extLst>
        </xdr:cNvPr>
        <xdr:cNvSpPr txBox="1"/>
      </xdr:nvSpPr>
      <xdr:spPr>
        <a:xfrm>
          <a:off x="19481133" y="7747082"/>
          <a:ext cx="10426326" cy="376619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t>1. Variation</a:t>
          </a:r>
          <a:r>
            <a:rPr lang="en-IN" sz="1200" b="1" baseline="0"/>
            <a:t> analysis:</a:t>
          </a:r>
        </a:p>
        <a:p>
          <a:r>
            <a:rPr lang="en-IN" sz="1200" b="1" baseline="0"/>
            <a:t>    - There exists a </a:t>
          </a:r>
          <a:r>
            <a:rPr lang="en-IN" sz="1200" b="1" i="0">
              <a:solidFill>
                <a:schemeClr val="tx1"/>
              </a:solidFill>
              <a:effectLst/>
              <a:latin typeface="+mn-lt"/>
              <a:ea typeface="+mn-ea"/>
              <a:cs typeface="+mn-cs"/>
            </a:rPr>
            <a:t>slight variation in the maximum capacity inspected across the batches.</a:t>
          </a:r>
        </a:p>
        <a:p>
          <a:r>
            <a:rPr lang="en-IN" sz="1200" b="1" i="0">
              <a:solidFill>
                <a:schemeClr val="tx1"/>
              </a:solidFill>
              <a:effectLst/>
              <a:latin typeface="+mn-lt"/>
              <a:ea typeface="+mn-ea"/>
              <a:cs typeface="+mn-cs"/>
            </a:rPr>
            <a:t>    - Batches 1 and 2 have the highest maximum capacity inspected, both at 214 units.</a:t>
          </a:r>
        </a:p>
        <a:p>
          <a:r>
            <a:rPr lang="en-IN" sz="1200" b="1" i="0">
              <a:solidFill>
                <a:schemeClr val="tx1"/>
              </a:solidFill>
              <a:effectLst/>
              <a:latin typeface="+mn-lt"/>
              <a:ea typeface="+mn-ea"/>
              <a:cs typeface="+mn-cs"/>
            </a:rPr>
            <a:t>    - Batch 6 has the highest maximum capacity inspected, at 217 units.</a:t>
          </a:r>
        </a:p>
        <a:p>
          <a:r>
            <a:rPr lang="en-IN" sz="1200" b="1" i="0">
              <a:solidFill>
                <a:schemeClr val="tx1"/>
              </a:solidFill>
              <a:effectLst/>
              <a:latin typeface="+mn-lt"/>
              <a:ea typeface="+mn-ea"/>
              <a:cs typeface="+mn-cs"/>
            </a:rPr>
            <a:t>    - Batches 5 and 4 have the lowest maximum capacity inspected, at 208 and 210 units respectively.</a:t>
          </a:r>
        </a:p>
        <a:p>
          <a:endParaRPr lang="en-IN" sz="1200" b="1" i="0">
            <a:solidFill>
              <a:schemeClr val="tx1"/>
            </a:solidFill>
            <a:effectLst/>
            <a:latin typeface="+mn-lt"/>
            <a:ea typeface="+mn-ea"/>
            <a:cs typeface="+mn-cs"/>
          </a:endParaRPr>
        </a:p>
        <a:p>
          <a:r>
            <a:rPr lang="en-IN" sz="1200" b="1" i="0">
              <a:solidFill>
                <a:schemeClr val="tx1"/>
              </a:solidFill>
              <a:effectLst/>
              <a:latin typeface="+mn-lt"/>
              <a:ea typeface="+mn-ea"/>
              <a:cs typeface="+mn-cs"/>
            </a:rPr>
            <a:t>2. Root Cause</a:t>
          </a:r>
          <a:r>
            <a:rPr lang="en-IN" sz="1200" b="1" i="0" baseline="0">
              <a:solidFill>
                <a:schemeClr val="tx1"/>
              </a:solidFill>
              <a:effectLst/>
              <a:latin typeface="+mn-lt"/>
              <a:ea typeface="+mn-ea"/>
              <a:cs typeface="+mn-cs"/>
            </a:rPr>
            <a:t> Analysis:</a:t>
          </a:r>
        </a:p>
        <a:p>
          <a:r>
            <a:rPr lang="en-IN" sz="1200" b="1" i="0" baseline="0">
              <a:solidFill>
                <a:schemeClr val="tx1"/>
              </a:solidFill>
              <a:effectLst/>
              <a:latin typeface="+mn-lt"/>
              <a:ea typeface="+mn-ea"/>
              <a:cs typeface="+mn-cs"/>
            </a:rPr>
            <a:t>    - </a:t>
          </a:r>
          <a:r>
            <a:rPr lang="en-IN" sz="1200" b="1" i="0">
              <a:solidFill>
                <a:schemeClr val="tx1"/>
              </a:solidFill>
              <a:effectLst/>
              <a:latin typeface="+mn-lt"/>
              <a:ea typeface="+mn-ea"/>
              <a:cs typeface="+mn-cs"/>
            </a:rPr>
            <a:t>The variation in maximum capacity inspected across batches could indicate inconsistencies or discrepancies in communication between the supplier and   </a:t>
          </a:r>
          <a:r>
            <a:rPr lang="en-IN" sz="12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inspectors.</a:t>
          </a:r>
          <a:endParaRPr lang="en-IN" sz="1200" b="1" i="0" baseline="0">
            <a:solidFill>
              <a:schemeClr val="tx1"/>
            </a:solidFill>
            <a:effectLst/>
            <a:latin typeface="+mn-lt"/>
            <a:ea typeface="+mn-ea"/>
            <a:cs typeface="+mn-cs"/>
          </a:endParaRPr>
        </a:p>
        <a:p>
          <a:r>
            <a:rPr lang="en-IN" sz="1200" b="1" i="0">
              <a:solidFill>
                <a:schemeClr val="tx1"/>
              </a:solidFill>
              <a:effectLst/>
              <a:latin typeface="+mn-lt"/>
              <a:ea typeface="+mn-ea"/>
              <a:cs typeface="+mn-cs"/>
            </a:rPr>
            <a:t>    -</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In this particular</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case where the maximum capacity inspected is lower than expected (e.g., batches 5 and 4), it could suggest a breakdown in </a:t>
          </a:r>
        </a:p>
        <a:p>
          <a:pPr marL="0" marR="0" lvl="0" indent="0" defTabSz="914400" eaLnBrk="1" fontAlgn="auto" latinLnBrk="0" hangingPunct="1">
            <a:lnSpc>
              <a:spcPct val="100000"/>
            </a:lnSpc>
            <a:spcBef>
              <a:spcPts val="0"/>
            </a:spcBef>
            <a:spcAft>
              <a:spcPts val="0"/>
            </a:spcAft>
            <a:buClrTx/>
            <a:buSzTx/>
            <a:buFontTx/>
            <a:buNone/>
            <a:tabLst/>
            <a:defRPr/>
          </a:pP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communication regarding</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the expected quantity of units to be inspected.</a:t>
          </a:r>
          <a:endParaRPr lang="en-IN" sz="1200" b="1">
            <a:effectLst/>
          </a:endParaRPr>
        </a:p>
        <a:p>
          <a:endParaRPr lang="en-IN" sz="1200" b="1" i="0">
            <a:solidFill>
              <a:schemeClr val="tx1"/>
            </a:solidFill>
            <a:effectLst/>
            <a:latin typeface="+mn-lt"/>
            <a:ea typeface="+mn-ea"/>
            <a:cs typeface="+mn-cs"/>
          </a:endParaRPr>
        </a:p>
        <a:p>
          <a:r>
            <a:rPr lang="en-IN" sz="1200" b="1" i="0">
              <a:solidFill>
                <a:schemeClr val="tx1"/>
              </a:solidFill>
              <a:effectLst/>
              <a:latin typeface="+mn-lt"/>
              <a:ea typeface="+mn-ea"/>
              <a:cs typeface="+mn-cs"/>
            </a:rPr>
            <a:t>3.</a:t>
          </a:r>
          <a:r>
            <a:rPr lang="en-IN" sz="1200" b="1" i="0" baseline="0">
              <a:solidFill>
                <a:schemeClr val="tx1"/>
              </a:solidFill>
              <a:effectLst/>
              <a:latin typeface="+mn-lt"/>
              <a:ea typeface="+mn-ea"/>
              <a:cs typeface="+mn-cs"/>
            </a:rPr>
            <a:t> Recommendation:</a:t>
          </a:r>
        </a:p>
        <a:p>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The analysis highlights the importance of effective communication between suppliers and inspectors to ensure alignment on the quantity of units to be   </a:t>
          </a:r>
        </a:p>
        <a:p>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inspected. Addressing communication issues can help mitigate discrepancies and improve the efficiency and effectiveness of the inspection process.</a:t>
          </a:r>
          <a:endParaRPr lang="en-IN" sz="1200" b="1" i="0" baseline="0">
            <a:solidFill>
              <a:schemeClr val="tx1"/>
            </a:solidFill>
            <a:effectLst/>
            <a:latin typeface="+mn-lt"/>
            <a:ea typeface="+mn-ea"/>
            <a:cs typeface="+mn-cs"/>
          </a:endParaRPr>
        </a:p>
        <a:p>
          <a:endParaRPr lang="en-IN" sz="1200" b="1" i="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585735</xdr:colOff>
      <xdr:row>56</xdr:row>
      <xdr:rowOff>22285</xdr:rowOff>
    </xdr:from>
    <xdr:ext cx="11058913" cy="3805602"/>
    <xdr:sp macro="" textlink="">
      <xdr:nvSpPr>
        <xdr:cNvPr id="2" name="TextBox 1">
          <a:extLst>
            <a:ext uri="{FF2B5EF4-FFF2-40B4-BE49-F238E27FC236}">
              <a16:creationId xmlns:a16="http://schemas.microsoft.com/office/drawing/2014/main" id="{B6ED1F13-3867-29F2-DED1-6356DE6EF1D2}"/>
            </a:ext>
          </a:extLst>
        </xdr:cNvPr>
        <xdr:cNvSpPr txBox="1"/>
      </xdr:nvSpPr>
      <xdr:spPr>
        <a:xfrm>
          <a:off x="28454186" y="11398623"/>
          <a:ext cx="11058913" cy="380560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t>1. Cost</a:t>
          </a:r>
          <a:r>
            <a:rPr lang="en-IN" sz="1200" b="1" baseline="0"/>
            <a:t> of Variability:</a:t>
          </a:r>
        </a:p>
        <a:p>
          <a:r>
            <a:rPr lang="en-IN" sz="1200" b="1" i="0">
              <a:solidFill>
                <a:schemeClr val="tx1"/>
              </a:solidFill>
              <a:effectLst/>
              <a:latin typeface="+mn-lt"/>
              <a:ea typeface="+mn-ea"/>
              <a:cs typeface="+mn-cs"/>
            </a:rPr>
            <a:t>There is variability observed in the cost of failed parts across different batches. Batches 2 and 4 incurred the    </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highest costs at $73,303 and $73,787, respectively, while Batch 5 had the lowest cost at $54,234.</a:t>
          </a:r>
        </a:p>
        <a:p>
          <a:r>
            <a:rPr lang="en-IN" sz="1200" b="1" i="0">
              <a:solidFill>
                <a:schemeClr val="tx1"/>
              </a:solidFill>
              <a:effectLst/>
              <a:latin typeface="+mn-lt"/>
              <a:ea typeface="+mn-ea"/>
              <a:cs typeface="+mn-cs"/>
            </a:rPr>
            <a:t>This variability in costs may be attributed to factors such as the severity and frequency of defects, the value of the failed parts, or the efficiency of the rework process.</a:t>
          </a:r>
        </a:p>
        <a:p>
          <a:endParaRPr lang="en-IN" sz="1200" b="1"/>
        </a:p>
        <a:p>
          <a:r>
            <a:rPr lang="en-IN" sz="1200" b="1"/>
            <a:t>2.</a:t>
          </a:r>
          <a:r>
            <a:rPr lang="en-IN" sz="1200" b="1" i="0">
              <a:solidFill>
                <a:schemeClr val="tx1"/>
              </a:solidFill>
              <a:effectLst/>
              <a:latin typeface="+mn-lt"/>
              <a:ea typeface="+mn-ea"/>
              <a:cs typeface="+mn-cs"/>
            </a:rPr>
            <a:t>Impact on Financial Performance:</a:t>
          </a:r>
        </a:p>
        <a:p>
          <a:r>
            <a:rPr lang="en-IN" sz="1200" b="1" i="0">
              <a:solidFill>
                <a:schemeClr val="tx1"/>
              </a:solidFill>
              <a:effectLst/>
              <a:latin typeface="+mn-lt"/>
              <a:ea typeface="+mn-ea"/>
              <a:cs typeface="+mn-cs"/>
            </a:rPr>
            <a:t>The cost of failed parts directly impacts the financial performance of the manufacturing operation. Higher costs, as seen in Batches 2 and 4, can lead to decreased profitability and increased production expenses.</a:t>
          </a:r>
        </a:p>
        <a:p>
          <a:r>
            <a:rPr lang="en-IN" sz="1200" b="1" i="0">
              <a:solidFill>
                <a:schemeClr val="tx1"/>
              </a:solidFill>
              <a:effectLst/>
              <a:latin typeface="+mn-lt"/>
              <a:ea typeface="+mn-ea"/>
              <a:cs typeface="+mn-cs"/>
            </a:rPr>
            <a:t>Conversely, lower costs, such as those observed in Batch 5, may indicate more effective quality control measures or less severe defects, positively impacting the bottom line.</a:t>
          </a:r>
        </a:p>
        <a:p>
          <a:endParaRPr lang="en-IN" sz="1200" b="1" i="0">
            <a:solidFill>
              <a:schemeClr val="tx1"/>
            </a:solidFill>
            <a:effectLst/>
            <a:latin typeface="+mn-lt"/>
            <a:ea typeface="+mn-ea"/>
            <a:cs typeface="+mn-cs"/>
          </a:endParaRPr>
        </a:p>
        <a:p>
          <a:r>
            <a:rPr lang="en-IN" sz="1200" b="1" i="0">
              <a:solidFill>
                <a:schemeClr val="tx1"/>
              </a:solidFill>
              <a:effectLst/>
              <a:latin typeface="+mn-lt"/>
              <a:ea typeface="+mn-ea"/>
              <a:cs typeface="+mn-cs"/>
            </a:rPr>
            <a:t>3.Root Cause Analysis:</a:t>
          </a:r>
        </a:p>
        <a:p>
          <a:r>
            <a:rPr lang="en-IN" sz="1200" b="1" i="0">
              <a:solidFill>
                <a:schemeClr val="tx1"/>
              </a:solidFill>
              <a:effectLst/>
              <a:latin typeface="+mn-lt"/>
              <a:ea typeface="+mn-ea"/>
              <a:cs typeface="+mn-cs"/>
            </a:rPr>
            <a:t>The root causes contributing to variability in raw material quality and subsequent failures in inspection need to be identified and addressed. This may include issues such as inconsistent supplier quality, variations in material specifications, or deficiencies in manufacturing processes.</a:t>
          </a:r>
        </a:p>
        <a:p>
          <a:r>
            <a:rPr lang="en-IN" sz="1200" b="1" i="0">
              <a:solidFill>
                <a:schemeClr val="tx1"/>
              </a:solidFill>
              <a:effectLst/>
              <a:latin typeface="+mn-lt"/>
              <a:ea typeface="+mn-ea"/>
              <a:cs typeface="+mn-cs"/>
            </a:rPr>
            <a:t>By conducting thorough root cause analyses, manufacturers can implement targeted corrective actions to improve raw material quality and reduce the incidence of failed parts, ultimately mitigating costs and enhancing product quality.</a:t>
          </a:r>
        </a:p>
        <a:p>
          <a:endParaRPr lang="en-IN" sz="1200" b="1" i="0">
            <a:solidFill>
              <a:schemeClr val="tx1"/>
            </a:solidFill>
            <a:effectLst/>
            <a:latin typeface="+mn-lt"/>
            <a:ea typeface="+mn-ea"/>
            <a:cs typeface="+mn-cs"/>
          </a:endParaRPr>
        </a:p>
        <a:p>
          <a:endParaRPr lang="en-IN" sz="1200" b="1"/>
        </a:p>
      </xdr:txBody>
    </xdr:sp>
    <xdr:clientData/>
  </xdr:oneCellAnchor>
  <xdr:twoCellAnchor editAs="oneCell">
    <xdr:from>
      <xdr:col>14</xdr:col>
      <xdr:colOff>60689</xdr:colOff>
      <xdr:row>17</xdr:row>
      <xdr:rowOff>20819</xdr:rowOff>
    </xdr:from>
    <xdr:to>
      <xdr:col>31</xdr:col>
      <xdr:colOff>66447</xdr:colOff>
      <xdr:row>51</xdr:row>
      <xdr:rowOff>56829</xdr:rowOff>
    </xdr:to>
    <xdr:pic>
      <xdr:nvPicPr>
        <xdr:cNvPr id="3" name="Picture 2">
          <a:extLst>
            <a:ext uri="{FF2B5EF4-FFF2-40B4-BE49-F238E27FC236}">
              <a16:creationId xmlns:a16="http://schemas.microsoft.com/office/drawing/2014/main" id="{2BE4E41D-B123-7699-8C4E-95E7AB306AEF}"/>
            </a:ext>
          </a:extLst>
        </xdr:cNvPr>
        <xdr:cNvPicPr>
          <a:picLocks noChangeAspect="1"/>
        </xdr:cNvPicPr>
      </xdr:nvPicPr>
      <xdr:blipFill>
        <a:blip xmlns:r="http://schemas.openxmlformats.org/officeDocument/2006/relationships" r:embed="rId1"/>
        <a:stretch>
          <a:fillRect/>
        </a:stretch>
      </xdr:blipFill>
      <xdr:spPr>
        <a:xfrm>
          <a:off x="27761263" y="3976557"/>
          <a:ext cx="11123463" cy="6406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31</xdr:col>
      <xdr:colOff>590550</xdr:colOff>
      <xdr:row>119</xdr:row>
      <xdr:rowOff>161048</xdr:rowOff>
    </xdr:from>
    <xdr:ext cx="11017250" cy="3036957"/>
    <xdr:sp macro="" textlink="">
      <xdr:nvSpPr>
        <xdr:cNvPr id="2" name="TextBox 1">
          <a:extLst>
            <a:ext uri="{FF2B5EF4-FFF2-40B4-BE49-F238E27FC236}">
              <a16:creationId xmlns:a16="http://schemas.microsoft.com/office/drawing/2014/main" id="{FB8EB70E-F9C0-DC22-0046-3065FF16CECC}"/>
            </a:ext>
          </a:extLst>
        </xdr:cNvPr>
        <xdr:cNvSpPr txBox="1"/>
      </xdr:nvSpPr>
      <xdr:spPr>
        <a:xfrm>
          <a:off x="43516550" y="7643465"/>
          <a:ext cx="11017250" cy="303695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t>1. Variability</a:t>
          </a:r>
          <a:r>
            <a:rPr lang="en-IN" sz="1200" b="1" baseline="0"/>
            <a:t> Analysis</a:t>
          </a:r>
          <a:r>
            <a:rPr lang="en-IN" sz="1200" b="1"/>
            <a:t>:</a:t>
          </a:r>
        </a:p>
        <a:p>
          <a:r>
            <a:rPr lang="en-IN" sz="1200" b="1"/>
            <a:t>     - </a:t>
          </a:r>
          <a:r>
            <a:rPr lang="en-IN" sz="1200" b="1" i="0">
              <a:solidFill>
                <a:schemeClr val="tx1"/>
              </a:solidFill>
              <a:effectLst/>
              <a:latin typeface="+mn-lt"/>
              <a:ea typeface="+mn-ea"/>
              <a:cs typeface="+mn-cs"/>
            </a:rPr>
            <a:t>Overall, there seems to be some fluctuation in the total number of batches tested over the observed period.There are peaks and troughs in the data, indicating  </a:t>
          </a:r>
        </a:p>
        <a:p>
          <a:pPr marL="0" marR="0" lvl="0" indent="0" defTabSz="914400" eaLnBrk="1" fontAlgn="auto" latinLnBrk="0" hangingPunct="1">
            <a:lnSpc>
              <a:spcPct val="100000"/>
            </a:lnSpc>
            <a:spcBef>
              <a:spcPts val="0"/>
            </a:spcBef>
            <a:spcAft>
              <a:spcPts val="0"/>
            </a:spcAft>
            <a:buClrTx/>
            <a:buSzTx/>
            <a:buFontTx/>
            <a:buNone/>
            <a:tabLst/>
            <a:defRPr/>
          </a:pP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variations in production or  testing schedules.  </a:t>
          </a:r>
        </a:p>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     - There</a:t>
          </a:r>
          <a:r>
            <a:rPr lang="en-IN" sz="1200" b="1" i="0" baseline="0">
              <a:solidFill>
                <a:schemeClr val="tx1"/>
              </a:solidFill>
              <a:effectLst/>
              <a:latin typeface="+mn-lt"/>
              <a:ea typeface="+mn-ea"/>
              <a:cs typeface="+mn-cs"/>
            </a:rPr>
            <a:t> has been peak in the quantity testing of parts on 4th June, 2023 whereas on quantity testing has been lowest on 7th May, 2024.</a:t>
          </a:r>
        </a:p>
        <a:p>
          <a:pPr marL="0" marR="0" lvl="0" indent="0" defTabSz="914400" eaLnBrk="1" fontAlgn="auto" latinLnBrk="0" hangingPunct="1">
            <a:lnSpc>
              <a:spcPct val="100000"/>
            </a:lnSpc>
            <a:spcBef>
              <a:spcPts val="0"/>
            </a:spcBef>
            <a:spcAft>
              <a:spcPts val="0"/>
            </a:spcAft>
            <a:buClrTx/>
            <a:buSzTx/>
            <a:buFontTx/>
            <a:buNone/>
            <a:tabLst/>
            <a:defRPr/>
          </a:pPr>
          <a:r>
            <a:rPr lang="en-IN" sz="1200" b="1" i="0" baseline="0">
              <a:solidFill>
                <a:schemeClr val="tx1"/>
              </a:solidFill>
              <a:effectLst/>
              <a:latin typeface="+mn-lt"/>
              <a:ea typeface="+mn-ea"/>
              <a:cs typeface="+mn-cs"/>
            </a:rPr>
            <a:t>     - The overall variabilty of the whole testing procedure.</a:t>
          </a:r>
          <a:endParaRPr lang="en-IN" sz="1200" b="1">
            <a:effectLst/>
          </a:endParaRPr>
        </a:p>
        <a:p>
          <a:r>
            <a:rPr lang="en-IN" sz="1200" b="1"/>
            <a:t>    </a:t>
          </a:r>
          <a:r>
            <a:rPr lang="en-IN" sz="1200" b="1" baseline="0"/>
            <a:t> </a:t>
          </a:r>
          <a:endParaRPr lang="en-IN" sz="1200" b="1" i="0">
            <a:solidFill>
              <a:schemeClr val="tx1"/>
            </a:solidFill>
            <a:effectLst/>
            <a:latin typeface="+mn-lt"/>
            <a:ea typeface="+mn-ea"/>
            <a:cs typeface="+mn-cs"/>
          </a:endParaRPr>
        </a:p>
        <a:p>
          <a:r>
            <a:rPr lang="en-IN" sz="1200" b="1" i="0">
              <a:solidFill>
                <a:schemeClr val="tx1"/>
              </a:solidFill>
              <a:effectLst/>
              <a:latin typeface="+mn-lt"/>
              <a:ea typeface="+mn-ea"/>
              <a:cs typeface="+mn-cs"/>
            </a:rPr>
            <a:t>2.  Root Cause Analysis:</a:t>
          </a:r>
        </a:p>
        <a:p>
          <a:r>
            <a:rPr lang="en-IN" sz="1200" b="1" i="0">
              <a:solidFill>
                <a:schemeClr val="tx1"/>
              </a:solidFill>
              <a:effectLst/>
              <a:latin typeface="+mn-lt"/>
              <a:ea typeface="+mn-ea"/>
              <a:cs typeface="+mn-cs"/>
            </a:rPr>
            <a:t>    </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The total number of batches tested under</a:t>
          </a:r>
          <a:r>
            <a:rPr lang="en-IN" sz="1200" b="1" i="0" baseline="0">
              <a:solidFill>
                <a:schemeClr val="tx1"/>
              </a:solidFill>
              <a:effectLst/>
              <a:latin typeface="+mn-lt"/>
              <a:ea typeface="+mn-ea"/>
              <a:cs typeface="+mn-cs"/>
            </a:rPr>
            <a:t> quality control protocols</a:t>
          </a:r>
          <a:r>
            <a:rPr lang="en-IN" sz="1200" b="1" i="0">
              <a:solidFill>
                <a:schemeClr val="tx1"/>
              </a:solidFill>
              <a:effectLst/>
              <a:latin typeface="+mn-lt"/>
              <a:ea typeface="+mn-ea"/>
              <a:cs typeface="+mn-cs"/>
            </a:rPr>
            <a:t> varies across different dates, indicating a strong fluctuation in testing activities</a:t>
          </a:r>
          <a:r>
            <a:rPr lang="en-IN" sz="1200" b="1" i="0" baseline="0">
              <a:solidFill>
                <a:schemeClr val="tx1"/>
              </a:solidFill>
              <a:effectLst/>
              <a:latin typeface="+mn-lt"/>
              <a:ea typeface="+mn-ea"/>
              <a:cs typeface="+mn-cs"/>
            </a:rPr>
            <a:t> that were conducted </a:t>
          </a:r>
        </a:p>
        <a:p>
          <a:r>
            <a:rPr lang="en-IN" sz="1200" b="1" i="0" baseline="0">
              <a:solidFill>
                <a:schemeClr val="tx1"/>
              </a:solidFill>
              <a:effectLst/>
              <a:latin typeface="+mn-lt"/>
              <a:ea typeface="+mn-ea"/>
              <a:cs typeface="+mn-cs"/>
            </a:rPr>
            <a:t>      under shift 1   between the time period of May and  June of supplier parts. Which might lead to problems like </a:t>
          </a:r>
          <a:r>
            <a:rPr lang="en-IN" sz="1200" b="1" i="0">
              <a:solidFill>
                <a:schemeClr val="tx1"/>
              </a:solidFill>
              <a:effectLst/>
              <a:latin typeface="+mn-lt"/>
              <a:ea typeface="+mn-ea"/>
              <a:cs typeface="+mn-cs"/>
            </a:rPr>
            <a:t>Ineffective communication of</a:t>
          </a:r>
          <a:r>
            <a:rPr lang="en-IN" sz="1200" b="1" i="0" baseline="0">
              <a:solidFill>
                <a:schemeClr val="tx1"/>
              </a:solidFill>
              <a:effectLst/>
              <a:latin typeface="+mn-lt"/>
              <a:ea typeface="+mn-ea"/>
              <a:cs typeface="+mn-cs"/>
            </a:rPr>
            <a:t> results</a:t>
          </a:r>
          <a:r>
            <a:rPr lang="en-IN" sz="1200" b="1" i="0">
              <a:solidFill>
                <a:schemeClr val="tx1"/>
              </a:solidFill>
              <a:effectLst/>
              <a:latin typeface="+mn-lt"/>
              <a:ea typeface="+mn-ea"/>
              <a:cs typeface="+mn-cs"/>
            </a:rPr>
            <a:t> between different   </a:t>
          </a:r>
        </a:p>
        <a:p>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departments involved in the </a:t>
          </a:r>
          <a:r>
            <a:rPr lang="en-IN" sz="1200" b="1" i="0" baseline="0">
              <a:solidFill>
                <a:schemeClr val="tx1"/>
              </a:solidFill>
              <a:effectLst/>
              <a:latin typeface="+mn-lt"/>
              <a:ea typeface="+mn-ea"/>
              <a:cs typeface="+mn-cs"/>
            </a:rPr>
            <a:t>testing </a:t>
          </a:r>
          <a:r>
            <a:rPr lang="en-IN" sz="1200" b="1" i="0">
              <a:solidFill>
                <a:schemeClr val="tx1"/>
              </a:solidFill>
              <a:effectLst/>
              <a:latin typeface="+mn-lt"/>
              <a:ea typeface="+mn-ea"/>
              <a:cs typeface="+mn-cs"/>
            </a:rPr>
            <a:t> protocols.</a:t>
          </a:r>
          <a:r>
            <a:rPr lang="en-IN" sz="1200" b="1" i="0" baseline="0">
              <a:solidFill>
                <a:schemeClr val="tx1"/>
              </a:solidFill>
              <a:effectLst/>
              <a:latin typeface="+mn-lt"/>
              <a:ea typeface="+mn-ea"/>
              <a:cs typeface="+mn-cs"/>
            </a:rPr>
            <a:t> Leading to i</a:t>
          </a:r>
          <a:r>
            <a:rPr lang="en-IN" sz="1200" b="1" i="0">
              <a:solidFill>
                <a:schemeClr val="tx1"/>
              </a:solidFill>
              <a:effectLst/>
              <a:latin typeface="+mn-lt"/>
              <a:ea typeface="+mn-ea"/>
              <a:cs typeface="+mn-cs"/>
            </a:rPr>
            <a:t>nconsistent adherence to quality standards across different production shifts.  </a:t>
          </a:r>
        </a:p>
        <a:p>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	</a:t>
          </a:r>
        </a:p>
        <a:p>
          <a:r>
            <a:rPr lang="en-IN" sz="1200" b="1"/>
            <a:t>3. Recommendation:</a:t>
          </a:r>
        </a:p>
        <a:p>
          <a:r>
            <a:rPr lang="en-IN" sz="1200" b="1"/>
            <a:t>     - </a:t>
          </a:r>
          <a:r>
            <a:rPr lang="en-IN" sz="1200" b="1" i="0">
              <a:solidFill>
                <a:schemeClr val="tx1"/>
              </a:solidFill>
              <a:effectLst/>
              <a:latin typeface="+mn-lt"/>
              <a:ea typeface="+mn-ea"/>
              <a:cs typeface="+mn-cs"/>
            </a:rPr>
            <a:t>During periods of high testing volumes, ensure adequate resources are allocated to maintain efficiency and accuracy in inspections.</a:t>
          </a:r>
          <a:endParaRPr lang="en-IN" sz="1200" b="1"/>
        </a:p>
        <a:p>
          <a:r>
            <a:rPr lang="en-IN" sz="1200" b="1"/>
            <a:t>     - </a:t>
          </a:r>
          <a:r>
            <a:rPr lang="en-IN" sz="1200" b="1" i="0">
              <a:solidFill>
                <a:schemeClr val="tx1"/>
              </a:solidFill>
              <a:effectLst/>
              <a:latin typeface="+mn-lt"/>
              <a:ea typeface="+mn-ea"/>
              <a:cs typeface="+mn-cs"/>
            </a:rPr>
            <a:t>Monitor testing volumes regularly to identify trends and patterns over time.</a:t>
          </a:r>
        </a:p>
        <a:p>
          <a:r>
            <a:rPr lang="en-IN" sz="1200" b="1" i="0">
              <a:solidFill>
                <a:schemeClr val="tx1"/>
              </a:solidFill>
              <a:effectLst/>
              <a:latin typeface="+mn-lt"/>
              <a:ea typeface="+mn-ea"/>
              <a:cs typeface="+mn-cs"/>
            </a:rPr>
            <a:t>     - Implement strategies to handle peak loads effectively, such as optimizing production schedules or increasing manpower if necessary.</a:t>
          </a:r>
          <a:endParaRPr lang="en-IN" sz="1200" b="1"/>
        </a:p>
        <a:p>
          <a:endParaRPr lang="en-IN" sz="1200" b="1"/>
        </a:p>
        <a:p>
          <a:endParaRPr lang="en-IN" sz="1200" b="1"/>
        </a:p>
      </xdr:txBody>
    </xdr:sp>
    <xdr:clientData/>
  </xdr:oneCellAnchor>
  <xdr:twoCellAnchor editAs="oneCell">
    <xdr:from>
      <xdr:col>32</xdr:col>
      <xdr:colOff>0</xdr:colOff>
      <xdr:row>9</xdr:row>
      <xdr:rowOff>73623</xdr:rowOff>
    </xdr:from>
    <xdr:to>
      <xdr:col>48</xdr:col>
      <xdr:colOff>583512</xdr:colOff>
      <xdr:row>112</xdr:row>
      <xdr:rowOff>194829</xdr:rowOff>
    </xdr:to>
    <xdr:pic>
      <xdr:nvPicPr>
        <xdr:cNvPr id="3" name="Picture 2">
          <a:extLst>
            <a:ext uri="{FF2B5EF4-FFF2-40B4-BE49-F238E27FC236}">
              <a16:creationId xmlns:a16="http://schemas.microsoft.com/office/drawing/2014/main" id="{A1EA6FA3-943E-77C1-0C3B-F132F1A7FEA1}"/>
            </a:ext>
          </a:extLst>
        </xdr:cNvPr>
        <xdr:cNvPicPr>
          <a:picLocks noChangeAspect="1"/>
        </xdr:cNvPicPr>
      </xdr:nvPicPr>
      <xdr:blipFill>
        <a:blip xmlns:r="http://schemas.openxmlformats.org/officeDocument/2006/relationships" r:embed="rId1"/>
        <a:stretch>
          <a:fillRect/>
        </a:stretch>
      </xdr:blipFill>
      <xdr:spPr>
        <a:xfrm>
          <a:off x="39384432" y="1762146"/>
          <a:ext cx="10815672" cy="48115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8</xdr:row>
      <xdr:rowOff>0</xdr:rowOff>
    </xdr:from>
    <xdr:to>
      <xdr:col>17</xdr:col>
      <xdr:colOff>314190</xdr:colOff>
      <xdr:row>41</xdr:row>
      <xdr:rowOff>162796</xdr:rowOff>
    </xdr:to>
    <xdr:pic>
      <xdr:nvPicPr>
        <xdr:cNvPr id="2" name="Picture 1">
          <a:extLst>
            <a:ext uri="{FF2B5EF4-FFF2-40B4-BE49-F238E27FC236}">
              <a16:creationId xmlns:a16="http://schemas.microsoft.com/office/drawing/2014/main" id="{7D3CFA20-7DE9-68A5-EC33-0336F2C81224}"/>
            </a:ext>
          </a:extLst>
        </xdr:cNvPr>
        <xdr:cNvPicPr>
          <a:picLocks noChangeAspect="1"/>
        </xdr:cNvPicPr>
      </xdr:nvPicPr>
      <xdr:blipFill>
        <a:blip xmlns:r="http://schemas.openxmlformats.org/officeDocument/2006/relationships" r:embed="rId1"/>
        <a:stretch>
          <a:fillRect/>
        </a:stretch>
      </xdr:blipFill>
      <xdr:spPr>
        <a:xfrm>
          <a:off x="28575000" y="1473200"/>
          <a:ext cx="11279174" cy="6239746"/>
        </a:xfrm>
        <a:prstGeom prst="rect">
          <a:avLst/>
        </a:prstGeom>
      </xdr:spPr>
    </xdr:pic>
    <xdr:clientData/>
  </xdr:twoCellAnchor>
  <xdr:oneCellAnchor>
    <xdr:from>
      <xdr:col>6</xdr:col>
      <xdr:colOff>89551</xdr:colOff>
      <xdr:row>69</xdr:row>
      <xdr:rowOff>24423</xdr:rowOff>
    </xdr:from>
    <xdr:ext cx="11234615" cy="3492500"/>
    <xdr:sp macro="" textlink="">
      <xdr:nvSpPr>
        <xdr:cNvPr id="3" name="TextBox 2">
          <a:extLst>
            <a:ext uri="{FF2B5EF4-FFF2-40B4-BE49-F238E27FC236}">
              <a16:creationId xmlns:a16="http://schemas.microsoft.com/office/drawing/2014/main" id="{CAA020E3-E2CD-3375-E520-86BAA0D98DDF}"/>
            </a:ext>
          </a:extLst>
        </xdr:cNvPr>
        <xdr:cNvSpPr txBox="1"/>
      </xdr:nvSpPr>
      <xdr:spPr>
        <a:xfrm>
          <a:off x="28664551" y="9199359"/>
          <a:ext cx="11234615" cy="34925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1. Discrepency</a:t>
          </a:r>
          <a:r>
            <a:rPr lang="en-IN" sz="1400" b="1" baseline="0"/>
            <a:t> analysis:</a:t>
          </a:r>
        </a:p>
        <a:p>
          <a:r>
            <a:rPr lang="en-IN" sz="1400" b="1" baseline="0"/>
            <a:t>    - </a:t>
          </a:r>
          <a:r>
            <a:rPr lang="en-IN" sz="1400" b="1" i="0">
              <a:solidFill>
                <a:schemeClr val="tx1"/>
              </a:solidFill>
              <a:effectLst/>
              <a:latin typeface="+mn-lt"/>
              <a:ea typeface="+mn-ea"/>
              <a:cs typeface="+mn-cs"/>
            </a:rPr>
            <a:t>The total capacity represents the expected quantity of parts available for inspection for each batch.</a:t>
          </a:r>
          <a:r>
            <a:rPr lang="en-IN" sz="1400" b="1" i="0" baseline="0">
              <a:solidFill>
                <a:schemeClr val="tx1"/>
              </a:solidFill>
              <a:effectLst/>
              <a:latin typeface="+mn-lt"/>
              <a:ea typeface="+mn-ea"/>
              <a:cs typeface="+mn-cs"/>
            </a:rPr>
            <a:t> </a:t>
          </a:r>
          <a:r>
            <a:rPr lang="en-IN" sz="1400" b="1" i="0">
              <a:solidFill>
                <a:schemeClr val="tx1"/>
              </a:solidFill>
              <a:effectLst/>
              <a:latin typeface="+mn-lt"/>
              <a:ea typeface="+mn-ea"/>
              <a:cs typeface="+mn-cs"/>
            </a:rPr>
            <a:t>The "Parts Inspected" column indicates the   </a:t>
          </a:r>
        </a:p>
        <a:p>
          <a:r>
            <a:rPr lang="en-IN" sz="1400" b="1" i="0" baseline="0">
              <a:solidFill>
                <a:schemeClr val="tx1"/>
              </a:solidFill>
              <a:effectLst/>
              <a:latin typeface="+mn-lt"/>
              <a:ea typeface="+mn-ea"/>
              <a:cs typeface="+mn-cs"/>
            </a:rPr>
            <a:t>       </a:t>
          </a:r>
          <a:r>
            <a:rPr lang="en-IN" sz="1400" b="1" i="0">
              <a:solidFill>
                <a:schemeClr val="tx1"/>
              </a:solidFill>
              <a:effectLst/>
              <a:latin typeface="+mn-lt"/>
              <a:ea typeface="+mn-ea"/>
              <a:cs typeface="+mn-cs"/>
            </a:rPr>
            <a:t>actual number of parts that were inspected for quality.</a:t>
          </a:r>
          <a:endParaRPr lang="en-IN" sz="1400" b="1" baseline="0"/>
        </a:p>
        <a:p>
          <a:r>
            <a:rPr lang="en-IN" sz="1400" b="1" i="0">
              <a:solidFill>
                <a:schemeClr val="tx1"/>
              </a:solidFill>
              <a:effectLst/>
              <a:latin typeface="+mn-lt"/>
              <a:ea typeface="+mn-ea"/>
              <a:cs typeface="+mn-cs"/>
            </a:rPr>
            <a:t>    - A noticeable trend is the consistent difference between the total capacity and the actual number of parts inspected across all batches</a:t>
          </a:r>
        </a:p>
        <a:p>
          <a:endParaRPr lang="en-IN" sz="1400" b="1" i="0">
            <a:solidFill>
              <a:schemeClr val="tx1"/>
            </a:solidFill>
            <a:effectLst/>
            <a:latin typeface="+mn-lt"/>
            <a:ea typeface="+mn-ea"/>
            <a:cs typeface="+mn-cs"/>
          </a:endParaRPr>
        </a:p>
        <a:p>
          <a:r>
            <a:rPr lang="en-IN" sz="1400" b="1" i="0">
              <a:solidFill>
                <a:schemeClr val="tx1"/>
              </a:solidFill>
              <a:effectLst/>
              <a:latin typeface="+mn-lt"/>
              <a:ea typeface="+mn-ea"/>
              <a:cs typeface="+mn-cs"/>
            </a:rPr>
            <a:t>2. Root</a:t>
          </a:r>
          <a:r>
            <a:rPr lang="en-IN" sz="1400" b="1" i="0" baseline="0">
              <a:solidFill>
                <a:schemeClr val="tx1"/>
              </a:solidFill>
              <a:effectLst/>
              <a:latin typeface="+mn-lt"/>
              <a:ea typeface="+mn-ea"/>
              <a:cs typeface="+mn-cs"/>
            </a:rPr>
            <a:t> cause analysis:</a:t>
          </a:r>
        </a:p>
        <a:p>
          <a:pPr marL="0" marR="0" lvl="0" indent="0" defTabSz="914400" eaLnBrk="1" fontAlgn="auto" latinLnBrk="0" hangingPunct="1">
            <a:lnSpc>
              <a:spcPct val="100000"/>
            </a:lnSpc>
            <a:spcBef>
              <a:spcPts val="0"/>
            </a:spcBef>
            <a:spcAft>
              <a:spcPts val="0"/>
            </a:spcAft>
            <a:buClrTx/>
            <a:buSzTx/>
            <a:buFontTx/>
            <a:buNone/>
            <a:tabLst/>
            <a:defRPr/>
          </a:pPr>
          <a:r>
            <a:rPr lang="en-IN" sz="1400" b="1" i="0" baseline="0">
              <a:solidFill>
                <a:schemeClr val="tx1"/>
              </a:solidFill>
              <a:effectLst/>
              <a:latin typeface="+mn-lt"/>
              <a:ea typeface="+mn-ea"/>
              <a:cs typeface="+mn-cs"/>
            </a:rPr>
            <a:t>    - </a:t>
          </a:r>
          <a:r>
            <a:rPr lang="en-IN" sz="1400" b="1" i="0">
              <a:solidFill>
                <a:schemeClr val="tx1"/>
              </a:solidFill>
              <a:effectLst/>
              <a:latin typeface="+mn-lt"/>
              <a:ea typeface="+mn-ea"/>
              <a:cs typeface="+mn-cs"/>
            </a:rPr>
            <a:t>The consistent shortfall between total capacity and parts inspected suggests inefficiencies or disruptions in the supply chain.</a:t>
          </a:r>
        </a:p>
        <a:p>
          <a:pPr marL="0" marR="0" lvl="0" indent="0" defTabSz="914400" eaLnBrk="1" fontAlgn="auto" latinLnBrk="0" hangingPunct="1">
            <a:lnSpc>
              <a:spcPct val="100000"/>
            </a:lnSpc>
            <a:spcBef>
              <a:spcPts val="0"/>
            </a:spcBef>
            <a:spcAft>
              <a:spcPts val="0"/>
            </a:spcAft>
            <a:buClrTx/>
            <a:buSzTx/>
            <a:buFontTx/>
            <a:buNone/>
            <a:tabLst/>
            <a:defRPr/>
          </a:pPr>
          <a:r>
            <a:rPr lang="en-IN" sz="1400" b="1" i="0">
              <a:solidFill>
                <a:schemeClr val="tx1"/>
              </a:solidFill>
              <a:effectLst/>
              <a:latin typeface="+mn-lt"/>
              <a:ea typeface="+mn-ea"/>
              <a:cs typeface="+mn-cs"/>
            </a:rPr>
            <a:t>    - Suppliers may not be delivering parts to the inspection company in line with the expected capacity, leading to lower quantities available for </a:t>
          </a:r>
        </a:p>
        <a:p>
          <a:pPr marL="0" marR="0" lvl="0" indent="0" defTabSz="914400" eaLnBrk="1" fontAlgn="auto" latinLnBrk="0" hangingPunct="1">
            <a:lnSpc>
              <a:spcPct val="100000"/>
            </a:lnSpc>
            <a:spcBef>
              <a:spcPts val="0"/>
            </a:spcBef>
            <a:spcAft>
              <a:spcPts val="0"/>
            </a:spcAft>
            <a:buClrTx/>
            <a:buSzTx/>
            <a:buFontTx/>
            <a:buNone/>
            <a:tabLst/>
            <a:defRPr/>
          </a:pPr>
          <a:r>
            <a:rPr lang="en-IN" sz="1400" b="1" i="0" baseline="0">
              <a:solidFill>
                <a:schemeClr val="tx1"/>
              </a:solidFill>
              <a:effectLst/>
              <a:latin typeface="+mn-lt"/>
              <a:ea typeface="+mn-ea"/>
              <a:cs typeface="+mn-cs"/>
            </a:rPr>
            <a:t>       </a:t>
          </a:r>
          <a:r>
            <a:rPr lang="en-IN" sz="1400" b="1" i="0">
              <a:solidFill>
                <a:schemeClr val="tx1"/>
              </a:solidFill>
              <a:effectLst/>
              <a:latin typeface="+mn-lt"/>
              <a:ea typeface="+mn-ea"/>
              <a:cs typeface="+mn-cs"/>
            </a:rPr>
            <a:t>inspection.</a:t>
          </a:r>
        </a:p>
        <a:p>
          <a:pPr marL="0" marR="0" lvl="0" indent="0" defTabSz="914400" eaLnBrk="1" fontAlgn="auto" latinLnBrk="0" hangingPunct="1">
            <a:lnSpc>
              <a:spcPct val="100000"/>
            </a:lnSpc>
            <a:spcBef>
              <a:spcPts val="0"/>
            </a:spcBef>
            <a:spcAft>
              <a:spcPts val="0"/>
            </a:spcAft>
            <a:buClrTx/>
            <a:buSzTx/>
            <a:buFontTx/>
            <a:buNone/>
            <a:tabLst/>
            <a:defRPr/>
          </a:pPr>
          <a:r>
            <a:rPr lang="en-IN" sz="1400" b="1" i="0">
              <a:solidFill>
                <a:schemeClr val="tx1"/>
              </a:solidFill>
              <a:effectLst/>
              <a:latin typeface="+mn-lt"/>
              <a:ea typeface="+mn-ea"/>
              <a:cs typeface="+mn-cs"/>
            </a:rPr>
            <a:t>    - This problem could stem from th lack of communication between the suppliers</a:t>
          </a:r>
          <a:r>
            <a:rPr lang="en-IN" sz="1400" b="1" i="0" baseline="0">
              <a:solidFill>
                <a:schemeClr val="tx1"/>
              </a:solidFill>
              <a:effectLst/>
              <a:latin typeface="+mn-lt"/>
              <a:ea typeface="+mn-ea"/>
              <a:cs typeface="+mn-cs"/>
            </a:rPr>
            <a:t> and LPQA.</a:t>
          </a:r>
          <a:endParaRPr lang="en-IN" sz="1400" b="1">
            <a:effectLst/>
          </a:endParaRPr>
        </a:p>
        <a:p>
          <a:endParaRPr lang="en-IN" sz="1400" b="1" i="0" baseline="0">
            <a:solidFill>
              <a:schemeClr val="tx1"/>
            </a:solidFill>
            <a:effectLst/>
            <a:latin typeface="+mn-lt"/>
            <a:ea typeface="+mn-ea"/>
            <a:cs typeface="+mn-cs"/>
          </a:endParaRPr>
        </a:p>
        <a:p>
          <a:r>
            <a:rPr lang="en-IN" sz="1400" b="1" i="0" baseline="0">
              <a:solidFill>
                <a:schemeClr val="tx1"/>
              </a:solidFill>
              <a:effectLst/>
              <a:latin typeface="+mn-lt"/>
              <a:ea typeface="+mn-ea"/>
              <a:cs typeface="+mn-cs"/>
            </a:rPr>
            <a:t>3. Recomendation:</a:t>
          </a:r>
        </a:p>
        <a:p>
          <a:r>
            <a:rPr lang="en-IN" sz="1400" b="1" i="0" baseline="0">
              <a:solidFill>
                <a:schemeClr val="tx1"/>
              </a:solidFill>
              <a:effectLst/>
              <a:latin typeface="+mn-lt"/>
              <a:ea typeface="+mn-ea"/>
              <a:cs typeface="+mn-cs"/>
            </a:rPr>
            <a:t>   -  </a:t>
          </a:r>
          <a:r>
            <a:rPr lang="en-IN" sz="1400" b="1" i="0">
              <a:solidFill>
                <a:schemeClr val="tx1"/>
              </a:solidFill>
              <a:effectLst/>
              <a:latin typeface="+mn-lt"/>
              <a:ea typeface="+mn-ea"/>
              <a:cs typeface="+mn-cs"/>
            </a:rPr>
            <a:t>Foster better communication channels between suppliers and the inspection company to ensure alignment on expected quantities and delivery</a:t>
          </a:r>
        </a:p>
        <a:p>
          <a:r>
            <a:rPr lang="en-IN" sz="1400" b="1" i="0" baseline="0">
              <a:solidFill>
                <a:schemeClr val="tx1"/>
              </a:solidFill>
              <a:effectLst/>
              <a:latin typeface="+mn-lt"/>
              <a:ea typeface="+mn-ea"/>
              <a:cs typeface="+mn-cs"/>
            </a:rPr>
            <a:t>       </a:t>
          </a:r>
          <a:r>
            <a:rPr lang="en-IN" sz="1400" b="1" i="0">
              <a:solidFill>
                <a:schemeClr val="tx1"/>
              </a:solidFill>
              <a:effectLst/>
              <a:latin typeface="+mn-lt"/>
              <a:ea typeface="+mn-ea"/>
              <a:cs typeface="+mn-cs"/>
            </a:rPr>
            <a:t> schedules.</a:t>
          </a:r>
          <a:endParaRPr lang="en-IN" sz="1400" b="1" i="0" baseline="0">
            <a:solidFill>
              <a:schemeClr val="tx1"/>
            </a:solidFill>
            <a:effectLst/>
            <a:latin typeface="+mn-lt"/>
            <a:ea typeface="+mn-ea"/>
            <a:cs typeface="+mn-cs"/>
          </a:endParaRPr>
        </a:p>
        <a:p>
          <a:r>
            <a:rPr lang="en-IN" sz="1400" b="1"/>
            <a:t>   -  </a:t>
          </a:r>
          <a:r>
            <a:rPr lang="en-IN" sz="1400" b="1" i="0">
              <a:solidFill>
                <a:schemeClr val="tx1"/>
              </a:solidFill>
              <a:effectLst/>
              <a:latin typeface="+mn-lt"/>
              <a:ea typeface="+mn-ea"/>
              <a:cs typeface="+mn-cs"/>
            </a:rPr>
            <a:t>Establish regular performance monitoring mechanisms to track supplier compliance with delivery schedules. </a:t>
          </a:r>
          <a:endParaRPr lang="en-IN" sz="1400" b="1"/>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98EF83-82B2-4656-96B2-E191F37B38F3}" name="Table5" displayName="Table5" ref="B7:Y94" totalsRowShown="0" headerRowDxfId="30">
  <autoFilter ref="B7:Y94" xr:uid="{D898EF83-82B2-4656-96B2-E191F37B38F3}">
    <filterColumn colId="3">
      <filters>
        <filter val="1"/>
      </filters>
    </filterColumn>
  </autoFilter>
  <tableColumns count="24">
    <tableColumn id="1" xr3:uid="{56CB0386-1FBA-4265-8517-11B686FB863B}" name="BatchesLineAID"/>
    <tableColumn id="2" xr3:uid="{04C40674-BFCA-4545-885E-14AAB9005D7E}" name="Date" dataDxfId="29"/>
    <tableColumn id="24" xr3:uid="{32624086-FAB6-4B80-A9A5-B44D928203B4}" name="Day" dataDxfId="28">
      <calculatedColumnFormula>WEEKDAY(Table5[[#This Row],[Date]])</calculatedColumnFormula>
    </tableColumn>
    <tableColumn id="3" xr3:uid="{7E6D4704-6E5C-4F2C-89F1-0959C265A07B}" name="Shift"/>
    <tableColumn id="4" xr3:uid="{53A75DE9-01D7-4745-ACB5-0DBB49C1CDB1}" name="LineA-ProdType"/>
    <tableColumn id="5" xr3:uid="{B293C294-E2A1-4E4C-869F-6D7975165343}" name="Received"/>
    <tableColumn id="6" xr3:uid="{5F75D4D4-39D6-4952-83C2-8416F4C02AA8}" name="Batch  ID"/>
    <tableColumn id="7" xr3:uid="{E3069813-ECE0-48A4-903E-E7F5DE182DD2}" name="Batch 1 Qty"/>
    <tableColumn id="8" xr3:uid="{3EE956F6-93DA-4A8D-9072-D8161822A9C3}" name="Batch 1 Pass"/>
    <tableColumn id="9" xr3:uid="{5ABACD93-36D4-4313-8600-7128373369B4}" name="Batch 2 ID"/>
    <tableColumn id="10" xr3:uid="{42AFF637-A86B-4596-8191-BEB45B4D2816}" name="Batch 2 Qty"/>
    <tableColumn id="11" xr3:uid="{7F608834-5BC3-445E-843B-09F10618314D}" name="Batch 2 Pass"/>
    <tableColumn id="12" xr3:uid="{CDD45EE0-C33E-4F65-8D56-4B7904DED0DB}" name="Batch 3 ID"/>
    <tableColumn id="13" xr3:uid="{0B418D3E-85B9-41B3-8EDC-8F71B336516B}" name="Batch 3 Qty"/>
    <tableColumn id="14" xr3:uid="{74D3F46F-160F-4B9D-85AD-8956F1AB28DE}" name="Batch 3 Pass"/>
    <tableColumn id="15" xr3:uid="{A719428D-4077-4B77-8F9F-09E6038CD9E5}" name="Batch 4 ID"/>
    <tableColumn id="16" xr3:uid="{B040DA94-0B2C-4604-B75B-B8507D4A1094}" name="Batch 4 Qty"/>
    <tableColumn id="17" xr3:uid="{C1F1521A-295D-4B55-A8F0-B485275AAE60}" name="Batch 4 Pass"/>
    <tableColumn id="18" xr3:uid="{D5AB5488-8E14-4774-A2AE-58B588EC66B9}" name="Batch 5 ID"/>
    <tableColumn id="19" xr3:uid="{223DF504-8F27-404A-94F5-E3A58B4CD9AA}" name="Batch 5 Qty"/>
    <tableColumn id="20" xr3:uid="{CF690FD0-45E6-4AFD-A72D-066204297853}" name="Batch 5 Pass"/>
    <tableColumn id="21" xr3:uid="{8E276A2A-1F6A-4150-AC76-52849801D72C}" name="Batch 6 ID"/>
    <tableColumn id="22" xr3:uid="{EB83B3E7-45E6-417E-AF98-98FB87E46BE7}" name="Batch 6 Qty"/>
    <tableColumn id="23" xr3:uid="{DF58F36C-D314-4168-896A-A123A8830EE9}" name="Batch 6 Pa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309B9D-BF90-4233-A2BB-2B22C244E21A}" name="Table1" displayName="Table1" ref="E9:L11" totalsRowShown="0">
  <autoFilter ref="E9:L11" xr:uid="{62309B9D-BF90-4233-A2BB-2B22C244E21A}"/>
  <tableColumns count="8">
    <tableColumn id="1" xr3:uid="{9F28CFDD-48E3-4988-A0A9-2BF06264EEFA}" name="Batches"/>
    <tableColumn id="2" xr3:uid="{1BE22628-9DD3-4658-B657-E4F2A0B8E3A6}" name="Average of Batch 1 Pass">
      <calculatedColumnFormula>F9/L9</calculatedColumnFormula>
    </tableColumn>
    <tableColumn id="3" xr3:uid="{3AC2A850-01D4-4336-8C31-7B17B48F7D6B}" name="Average of Batch 2 Pass">
      <calculatedColumnFormula>G9/L9</calculatedColumnFormula>
    </tableColumn>
    <tableColumn id="4" xr3:uid="{5DE043D7-0AB2-4AB9-AF24-FB1BE3997F17}" name="Average of Batch 3 Pass">
      <calculatedColumnFormula>H9/L9</calculatedColumnFormula>
    </tableColumn>
    <tableColumn id="5" xr3:uid="{C2131C5B-2098-4AFC-BF40-756A0F976656}" name="Average of Batch 4 Pass">
      <calculatedColumnFormula>I9/L9</calculatedColumnFormula>
    </tableColumn>
    <tableColumn id="6" xr3:uid="{3AE03141-B853-4928-83A2-B984C5A256A6}" name="Average of Batch 5 Pass">
      <calculatedColumnFormula>J9/L9</calculatedColumnFormula>
    </tableColumn>
    <tableColumn id="7" xr3:uid="{28063463-068F-4826-B58E-C5DEF8CCC1FC}" name="Average of Batch 6 Pass">
      <calculatedColumnFormula>K9/L9</calculatedColumnFormula>
    </tableColumn>
    <tableColumn id="8" xr3:uid="{34FF71E4-DE41-4738-BC91-C419C1618944}"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25BEBFE-EF8A-4EBE-BE92-FE3A2B7AA2BC}" name="Table7" displayName="Table7" ref="E8:F14" totalsRowShown="0">
  <autoFilter ref="E8:F14" xr:uid="{925BEBFE-EF8A-4EBE-BE92-FE3A2B7AA2BC}"/>
  <tableColumns count="2">
    <tableColumn id="1" xr3:uid="{A74C7F7D-BF14-47E3-BA18-F4DDB94EA9D8}" name="Batches"/>
    <tableColumn id="2" xr3:uid="{00174379-398A-47ED-86DF-6F6736CE9D09}" name="Max Capacity inspec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E59262-CCF0-40F1-BA6D-AC88211E3E4E}" name="Table2" displayName="Table2" ref="F10:AB97" totalsRowShown="0" headerRowDxfId="27" dataDxfId="25" headerRowBorderDxfId="26" tableBorderDxfId="24" totalsRowBorderDxfId="23">
  <autoFilter ref="F10:AB97" xr:uid="{43E59262-CCF0-40F1-BA6D-AC88211E3E4E}">
    <filterColumn colId="1">
      <filters>
        <filter val="1"/>
        <filter val="2"/>
      </filters>
    </filterColumn>
    <filterColumn colId="2">
      <filters>
        <filter val="1"/>
      </filters>
    </filterColumn>
  </autoFilter>
  <tableColumns count="23">
    <tableColumn id="1" xr3:uid="{CBDA520B-2237-40CB-AF02-DA16E17221D1}" name="Date" dataDxfId="22"/>
    <tableColumn id="2" xr3:uid="{30D2BE93-ED4D-483F-BD5C-227C1C4FF10F}" name="Day" dataDxfId="21">
      <calculatedColumnFormula>WEEKDAY(F11)</calculatedColumnFormula>
    </tableColumn>
    <tableColumn id="3" xr3:uid="{269AADA4-B1EC-4319-A13E-B6EC0430E716}" name="Shift" dataDxfId="20"/>
    <tableColumn id="4" xr3:uid="{B639B57B-FAEB-409E-8433-1A9DA5E961B1}" name="LineA-ProdType" dataDxfId="19"/>
    <tableColumn id="5" xr3:uid="{94BEF995-5FA3-402B-A253-482934CCF8F9}" name="Received" dataDxfId="18"/>
    <tableColumn id="6" xr3:uid="{671B4D84-D93B-4FF2-ADC7-057C44CCD4E6}" name="Batch  ID" dataDxfId="17"/>
    <tableColumn id="7" xr3:uid="{EBD53D1A-2B3F-4BF7-A3D7-B49FD47A9C07}" name="Batch 1 Qty" dataDxfId="16"/>
    <tableColumn id="8" xr3:uid="{D6934D71-8775-4AD3-B07F-706E38A94BF0}" name="Batch 1 Pass" dataDxfId="15"/>
    <tableColumn id="9" xr3:uid="{856F78A8-E1A4-40AE-88D1-8FB34F4EF095}" name="Batch 2 ID" dataDxfId="14"/>
    <tableColumn id="10" xr3:uid="{1B873414-EC8F-4AFB-B86C-66472974556F}" name="Batch 2 Qty" dataDxfId="13"/>
    <tableColumn id="11" xr3:uid="{B340B9D9-60C9-44D0-870C-3AC448747647}" name="Batch 2 Pass" dataDxfId="12"/>
    <tableColumn id="12" xr3:uid="{7043134E-1556-4AC2-89AF-AE2761DF30A4}" name="Batch 3 ID" dataDxfId="11"/>
    <tableColumn id="13" xr3:uid="{10CD4188-6FA6-4C75-9D3F-B46B69A1BDD0}" name="Batch 3 Qty" dataDxfId="10"/>
    <tableColumn id="14" xr3:uid="{0C244651-DAFB-4BFB-841D-F6AA15FBF8D4}" name="Batch 3 Pass" dataDxfId="9"/>
    <tableColumn id="15" xr3:uid="{0439ECD0-5159-4B84-8795-711C8F1250AB}" name="Batch 4 ID" dataDxfId="8"/>
    <tableColumn id="16" xr3:uid="{90FE710A-E90F-4F66-8BDD-90F37ACE81C8}" name="Batch 4 Qty" dataDxfId="7"/>
    <tableColumn id="17" xr3:uid="{910DBCB3-7F04-431C-9A25-5E3BB816BA3F}" name="Batch 4 Pass" dataDxfId="6"/>
    <tableColumn id="18" xr3:uid="{7FC09A66-AFA7-45B9-87ED-7ECDA061B251}" name="Batch 5 ID" dataDxfId="5"/>
    <tableColumn id="19" xr3:uid="{257645FD-661C-4C1A-8285-F678B0A1E294}" name="Batch 5 Qty" dataDxfId="4"/>
    <tableColumn id="20" xr3:uid="{0B9CDB99-5FA7-4403-AE60-CE2943438D14}" name="Batch 5 Pass" dataDxfId="3"/>
    <tableColumn id="21" xr3:uid="{D8B42DD2-7CEB-47AA-BA97-1B54C84FB988}" name="Batch 6 ID" dataDxfId="2"/>
    <tableColumn id="22" xr3:uid="{4805AA3B-7A43-4E2D-BB6F-6986DF867251}" name="Batch 6 Qty" dataDxfId="1"/>
    <tableColumn id="23" xr3:uid="{BFCEE98A-74FB-47BB-96E9-FE6D104BFC0F}" name="Batch 6 Pass"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A2A909-1162-48B8-A656-6C1F23A3FAAD}" name="Table8" displayName="Table8" ref="B10:D17" totalsRowShown="0">
  <autoFilter ref="B10:D17" xr:uid="{30A2A909-1162-48B8-A656-6C1F23A3FAAD}"/>
  <tableColumns count="3">
    <tableColumn id="1" xr3:uid="{A01CEFFC-A654-4788-A255-F8800254C6C2}" name="Batches"/>
    <tableColumn id="2" xr3:uid="{E9F95B86-FF38-4A7E-A5BA-F277E6241AB6}" name="Total Capacity Inspected"/>
    <tableColumn id="3" xr3:uid="{C25267FC-F341-4DF2-89E6-AC3D00711EBF}" name="Parts Inspecte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83AE-F49B-46DF-B988-E7F0F8CC81AF}">
  <dimension ref="A1:E106"/>
  <sheetViews>
    <sheetView topLeftCell="A32" workbookViewId="0">
      <selection activeCell="C49" sqref="C49"/>
    </sheetView>
  </sheetViews>
  <sheetFormatPr defaultRowHeight="14.5" x14ac:dyDescent="0.35"/>
  <cols>
    <col min="1" max="1" width="26.453125" customWidth="1"/>
    <col min="2" max="2" width="32.36328125" customWidth="1"/>
    <col min="3" max="3" width="58.26953125" customWidth="1"/>
    <col min="4" max="4" width="13.7265625" customWidth="1"/>
  </cols>
  <sheetData>
    <row r="1" spans="1:5" ht="21" x14ac:dyDescent="0.5">
      <c r="A1" s="1" t="s">
        <v>0</v>
      </c>
      <c r="C1" s="2" t="s">
        <v>875</v>
      </c>
      <c r="D1" s="14"/>
      <c r="E1" s="14"/>
    </row>
    <row r="3" spans="1:5" x14ac:dyDescent="0.35">
      <c r="A3" s="2" t="s">
        <v>1</v>
      </c>
    </row>
    <row r="4" spans="1:5" x14ac:dyDescent="0.35">
      <c r="B4" t="s">
        <v>2</v>
      </c>
      <c r="C4" s="3" t="s">
        <v>785</v>
      </c>
    </row>
    <row r="5" spans="1:5" x14ac:dyDescent="0.35">
      <c r="B5" t="s">
        <v>3</v>
      </c>
      <c r="C5" s="4">
        <v>45387</v>
      </c>
    </row>
    <row r="6" spans="1:5" x14ac:dyDescent="0.35">
      <c r="B6" t="s">
        <v>4</v>
      </c>
      <c r="C6" s="4" t="s">
        <v>876</v>
      </c>
    </row>
    <row r="7" spans="1:5" x14ac:dyDescent="0.35">
      <c r="B7" t="s">
        <v>5</v>
      </c>
      <c r="C7" t="s">
        <v>877</v>
      </c>
    </row>
    <row r="8" spans="1:5" x14ac:dyDescent="0.35">
      <c r="B8" s="4"/>
    </row>
    <row r="9" spans="1:5" x14ac:dyDescent="0.35">
      <c r="C9" s="4"/>
    </row>
    <row r="10" spans="1:5" x14ac:dyDescent="0.35">
      <c r="C10" s="4"/>
    </row>
    <row r="11" spans="1:5" x14ac:dyDescent="0.35">
      <c r="A11" s="2" t="s">
        <v>831</v>
      </c>
      <c r="C11" s="4"/>
    </row>
    <row r="12" spans="1:5" x14ac:dyDescent="0.35">
      <c r="B12" t="s">
        <v>802</v>
      </c>
      <c r="C12" s="4" t="s">
        <v>140</v>
      </c>
    </row>
    <row r="13" spans="1:5" x14ac:dyDescent="0.35">
      <c r="B13" t="s">
        <v>803</v>
      </c>
      <c r="C13" s="23" t="s">
        <v>805</v>
      </c>
    </row>
    <row r="14" spans="1:5" x14ac:dyDescent="0.35">
      <c r="B14" t="s">
        <v>804</v>
      </c>
      <c r="C14" s="22" t="s">
        <v>22</v>
      </c>
    </row>
    <row r="15" spans="1:5" x14ac:dyDescent="0.35">
      <c r="B15" t="s">
        <v>832</v>
      </c>
      <c r="C15" s="22" t="s">
        <v>833</v>
      </c>
    </row>
    <row r="16" spans="1:5" x14ac:dyDescent="0.35">
      <c r="C16" s="22"/>
    </row>
    <row r="17" spans="1:3" x14ac:dyDescent="0.35">
      <c r="A17" s="2" t="s">
        <v>869</v>
      </c>
      <c r="B17" t="s">
        <v>870</v>
      </c>
      <c r="C17" s="22"/>
    </row>
    <row r="18" spans="1:3" x14ac:dyDescent="0.35">
      <c r="A18" s="2"/>
      <c r="B18" t="s">
        <v>871</v>
      </c>
      <c r="C18" s="22"/>
    </row>
    <row r="19" spans="1:3" x14ac:dyDescent="0.35">
      <c r="C19" s="4"/>
    </row>
    <row r="20" spans="1:3" x14ac:dyDescent="0.35">
      <c r="A20" s="2" t="s">
        <v>6</v>
      </c>
    </row>
    <row r="21" spans="1:3" x14ac:dyDescent="0.35">
      <c r="A21">
        <v>1</v>
      </c>
      <c r="B21" s="3" t="s">
        <v>7</v>
      </c>
      <c r="C21" s="3"/>
    </row>
    <row r="22" spans="1:3" x14ac:dyDescent="0.35">
      <c r="A22">
        <v>2</v>
      </c>
      <c r="B22" s="3" t="s">
        <v>8</v>
      </c>
      <c r="C22" s="3"/>
    </row>
    <row r="23" spans="1:3" x14ac:dyDescent="0.35">
      <c r="A23">
        <v>3</v>
      </c>
      <c r="B23" s="3" t="s">
        <v>9</v>
      </c>
      <c r="C23" s="3"/>
    </row>
    <row r="24" spans="1:3" x14ac:dyDescent="0.35">
      <c r="A24">
        <v>4</v>
      </c>
      <c r="B24" s="3" t="s">
        <v>10</v>
      </c>
      <c r="C24" s="3"/>
    </row>
    <row r="25" spans="1:3" x14ac:dyDescent="0.35">
      <c r="A25">
        <v>5</v>
      </c>
      <c r="B25" s="3" t="s">
        <v>11</v>
      </c>
      <c r="C25" s="3"/>
    </row>
    <row r="26" spans="1:3" x14ac:dyDescent="0.35">
      <c r="A26">
        <v>6</v>
      </c>
      <c r="B26" s="3" t="s">
        <v>12</v>
      </c>
      <c r="C26" s="3"/>
    </row>
    <row r="27" spans="1:3" x14ac:dyDescent="0.35">
      <c r="A27">
        <v>7</v>
      </c>
      <c r="B27" s="3" t="s">
        <v>13</v>
      </c>
      <c r="C27" s="3"/>
    </row>
    <row r="28" spans="1:3" x14ac:dyDescent="0.35">
      <c r="A28">
        <v>9</v>
      </c>
      <c r="B28" s="3" t="s">
        <v>14</v>
      </c>
      <c r="C28" s="3"/>
    </row>
    <row r="29" spans="1:3" x14ac:dyDescent="0.35">
      <c r="A29">
        <v>10</v>
      </c>
      <c r="B29" s="3" t="s">
        <v>15</v>
      </c>
      <c r="C29" s="3"/>
    </row>
    <row r="30" spans="1:3" x14ac:dyDescent="0.35">
      <c r="B30" s="3"/>
      <c r="C30" s="3"/>
    </row>
    <row r="31" spans="1:3" x14ac:dyDescent="0.35">
      <c r="B31" s="3"/>
      <c r="C31" s="3"/>
    </row>
    <row r="32" spans="1:3" x14ac:dyDescent="0.35">
      <c r="A32" s="2" t="s">
        <v>16</v>
      </c>
      <c r="C32" s="3"/>
    </row>
    <row r="33" spans="1:3" x14ac:dyDescent="0.35">
      <c r="A33">
        <v>1</v>
      </c>
      <c r="B33" t="s">
        <v>17</v>
      </c>
      <c r="C33" s="3"/>
    </row>
    <row r="34" spans="1:3" x14ac:dyDescent="0.35">
      <c r="A34">
        <v>2</v>
      </c>
      <c r="B34" t="s">
        <v>18</v>
      </c>
      <c r="C34" s="3"/>
    </row>
    <row r="35" spans="1:3" x14ac:dyDescent="0.35">
      <c r="A35">
        <v>3</v>
      </c>
      <c r="B35" t="s">
        <v>19</v>
      </c>
      <c r="C35" s="3"/>
    </row>
    <row r="36" spans="1:3" x14ac:dyDescent="0.35">
      <c r="C36" s="3"/>
    </row>
    <row r="37" spans="1:3" x14ac:dyDescent="0.35">
      <c r="A37" s="2" t="s">
        <v>20</v>
      </c>
      <c r="C37" s="3" t="s">
        <v>21</v>
      </c>
    </row>
    <row r="38" spans="1:3" x14ac:dyDescent="0.35">
      <c r="A38">
        <v>1</v>
      </c>
      <c r="B38" t="s">
        <v>22</v>
      </c>
      <c r="C38" s="3"/>
    </row>
    <row r="39" spans="1:3" x14ac:dyDescent="0.35">
      <c r="A39">
        <v>2</v>
      </c>
      <c r="B39" t="s">
        <v>23</v>
      </c>
      <c r="C39" s="3"/>
    </row>
    <row r="40" spans="1:3" x14ac:dyDescent="0.35">
      <c r="A40">
        <v>3</v>
      </c>
      <c r="B40" t="s">
        <v>24</v>
      </c>
      <c r="C40" s="3"/>
    </row>
    <row r="41" spans="1:3" x14ac:dyDescent="0.35">
      <c r="C41" s="3"/>
    </row>
    <row r="42" spans="1:3" x14ac:dyDescent="0.35">
      <c r="A42" s="2" t="s">
        <v>25</v>
      </c>
      <c r="C42" s="3"/>
    </row>
    <row r="43" spans="1:3" x14ac:dyDescent="0.35">
      <c r="A43">
        <v>1</v>
      </c>
      <c r="B43" t="s">
        <v>26</v>
      </c>
      <c r="C43" s="3"/>
    </row>
    <row r="44" spans="1:3" x14ac:dyDescent="0.35">
      <c r="A44">
        <v>2</v>
      </c>
      <c r="B44" t="s">
        <v>27</v>
      </c>
      <c r="C44" s="3"/>
    </row>
    <row r="45" spans="1:3" x14ac:dyDescent="0.35">
      <c r="A45">
        <v>3</v>
      </c>
      <c r="B45" t="s">
        <v>28</v>
      </c>
      <c r="C45" s="3"/>
    </row>
    <row r="46" spans="1:3" x14ac:dyDescent="0.35">
      <c r="A46">
        <v>4</v>
      </c>
      <c r="B46" t="s">
        <v>29</v>
      </c>
      <c r="C46" s="3"/>
    </row>
    <row r="47" spans="1:3" x14ac:dyDescent="0.35">
      <c r="A47">
        <v>5</v>
      </c>
      <c r="B47" t="s">
        <v>30</v>
      </c>
      <c r="C47" s="3"/>
    </row>
    <row r="48" spans="1:3" x14ac:dyDescent="0.35">
      <c r="C48" s="3"/>
    </row>
    <row r="49" spans="1:4" x14ac:dyDescent="0.35">
      <c r="A49" s="2" t="s">
        <v>31</v>
      </c>
      <c r="C49" s="3"/>
    </row>
    <row r="50" spans="1:4" x14ac:dyDescent="0.35">
      <c r="A50" s="2"/>
      <c r="B50" t="s">
        <v>32</v>
      </c>
      <c r="C50" s="3"/>
    </row>
    <row r="51" spans="1:4" x14ac:dyDescent="0.35">
      <c r="A51" s="2"/>
      <c r="B51" t="s">
        <v>33</v>
      </c>
      <c r="C51" s="3"/>
    </row>
    <row r="52" spans="1:4" x14ac:dyDescent="0.35">
      <c r="A52" s="2"/>
      <c r="B52" t="s">
        <v>34</v>
      </c>
      <c r="C52" s="3"/>
    </row>
    <row r="53" spans="1:4" x14ac:dyDescent="0.35">
      <c r="C53" s="3"/>
    </row>
    <row r="54" spans="1:4" x14ac:dyDescent="0.35">
      <c r="A54" s="2" t="s">
        <v>35</v>
      </c>
    </row>
    <row r="55" spans="1:4" x14ac:dyDescent="0.35">
      <c r="A55" s="5" t="s">
        <v>36</v>
      </c>
      <c r="B55" s="5" t="s">
        <v>37</v>
      </c>
      <c r="C55" s="5" t="s">
        <v>38</v>
      </c>
      <c r="D55" s="5" t="s">
        <v>39</v>
      </c>
    </row>
    <row r="56" spans="1:4" x14ac:dyDescent="0.35">
      <c r="A56">
        <v>1</v>
      </c>
      <c r="B56" s="3" t="s">
        <v>40</v>
      </c>
      <c r="C56" s="4">
        <v>45384</v>
      </c>
      <c r="D56" s="3"/>
    </row>
    <row r="57" spans="1:4" x14ac:dyDescent="0.35">
      <c r="B57" s="3"/>
      <c r="C57" s="4"/>
      <c r="D57" s="3"/>
    </row>
    <row r="59" spans="1:4" x14ac:dyDescent="0.35">
      <c r="A59" s="2" t="s">
        <v>41</v>
      </c>
    </row>
    <row r="60" spans="1:4" x14ac:dyDescent="0.35">
      <c r="A60">
        <v>1</v>
      </c>
      <c r="B60" t="s">
        <v>42</v>
      </c>
    </row>
    <row r="61" spans="1:4" x14ac:dyDescent="0.35">
      <c r="A61">
        <v>2</v>
      </c>
      <c r="B61" t="s">
        <v>43</v>
      </c>
    </row>
    <row r="62" spans="1:4" x14ac:dyDescent="0.35">
      <c r="A62">
        <v>3</v>
      </c>
      <c r="B62" t="s">
        <v>44</v>
      </c>
    </row>
    <row r="63" spans="1:4" x14ac:dyDescent="0.35">
      <c r="B63" s="6"/>
    </row>
    <row r="65" spans="1:3" x14ac:dyDescent="0.35">
      <c r="A65" s="2" t="s">
        <v>45</v>
      </c>
    </row>
    <row r="66" spans="1:3" x14ac:dyDescent="0.35">
      <c r="A66" s="5" t="s">
        <v>36</v>
      </c>
      <c r="B66" s="5" t="s">
        <v>46</v>
      </c>
      <c r="C66" s="5" t="s">
        <v>47</v>
      </c>
    </row>
    <row r="67" spans="1:3" x14ac:dyDescent="0.35">
      <c r="A67">
        <v>1</v>
      </c>
      <c r="B67" s="6" t="s">
        <v>48</v>
      </c>
      <c r="C67" t="s">
        <v>49</v>
      </c>
    </row>
    <row r="68" spans="1:3" x14ac:dyDescent="0.35">
      <c r="B68" s="6"/>
      <c r="C68" t="s">
        <v>50</v>
      </c>
    </row>
    <row r="69" spans="1:3" x14ac:dyDescent="0.35">
      <c r="A69">
        <v>2</v>
      </c>
      <c r="B69" t="s">
        <v>51</v>
      </c>
      <c r="C69" t="s">
        <v>52</v>
      </c>
    </row>
    <row r="70" spans="1:3" x14ac:dyDescent="0.35">
      <c r="B70" s="6"/>
    </row>
    <row r="71" spans="1:3" x14ac:dyDescent="0.35">
      <c r="A71">
        <v>3</v>
      </c>
      <c r="B71" t="s">
        <v>53</v>
      </c>
      <c r="C71" t="s">
        <v>54</v>
      </c>
    </row>
    <row r="72" spans="1:3" x14ac:dyDescent="0.35">
      <c r="C72" t="s">
        <v>55</v>
      </c>
    </row>
    <row r="73" spans="1:3" x14ac:dyDescent="0.35">
      <c r="C73" t="s">
        <v>56</v>
      </c>
    </row>
    <row r="74" spans="1:3" x14ac:dyDescent="0.35">
      <c r="A74">
        <v>4</v>
      </c>
      <c r="B74" t="s">
        <v>57</v>
      </c>
      <c r="C74" t="s">
        <v>58</v>
      </c>
    </row>
    <row r="75" spans="1:3" x14ac:dyDescent="0.35">
      <c r="C75" t="s">
        <v>59</v>
      </c>
    </row>
    <row r="76" spans="1:3" x14ac:dyDescent="0.35">
      <c r="C76" t="s">
        <v>60</v>
      </c>
    </row>
    <row r="77" spans="1:3" x14ac:dyDescent="0.35">
      <c r="A77">
        <v>5</v>
      </c>
      <c r="B77" t="s">
        <v>61</v>
      </c>
      <c r="C77" t="s">
        <v>58</v>
      </c>
    </row>
    <row r="78" spans="1:3" x14ac:dyDescent="0.35">
      <c r="C78" t="s">
        <v>62</v>
      </c>
    </row>
    <row r="79" spans="1:3" x14ac:dyDescent="0.35">
      <c r="C79" t="s">
        <v>60</v>
      </c>
    </row>
    <row r="80" spans="1:3" x14ac:dyDescent="0.35">
      <c r="A80">
        <v>6</v>
      </c>
      <c r="B80" t="s">
        <v>862</v>
      </c>
      <c r="C80" t="s">
        <v>863</v>
      </c>
    </row>
    <row r="81" spans="1:3" ht="29" x14ac:dyDescent="0.35">
      <c r="A81">
        <v>7</v>
      </c>
      <c r="B81" t="s">
        <v>864</v>
      </c>
      <c r="C81" s="7" t="s">
        <v>835</v>
      </c>
    </row>
    <row r="82" spans="1:3" ht="29" x14ac:dyDescent="0.35">
      <c r="A82">
        <v>8</v>
      </c>
      <c r="B82" t="s">
        <v>865</v>
      </c>
      <c r="C82" s="7" t="s">
        <v>851</v>
      </c>
    </row>
    <row r="83" spans="1:3" x14ac:dyDescent="0.35">
      <c r="A83">
        <v>9</v>
      </c>
      <c r="B83" t="s">
        <v>866</v>
      </c>
      <c r="C83" s="7" t="s">
        <v>849</v>
      </c>
    </row>
    <row r="84" spans="1:3" ht="29" x14ac:dyDescent="0.35">
      <c r="A84">
        <v>10</v>
      </c>
      <c r="B84" t="s">
        <v>867</v>
      </c>
      <c r="C84" s="7" t="s">
        <v>836</v>
      </c>
    </row>
    <row r="85" spans="1:3" ht="29" x14ac:dyDescent="0.35">
      <c r="A85">
        <v>11</v>
      </c>
      <c r="B85" t="s">
        <v>868</v>
      </c>
      <c r="C85" s="7" t="s">
        <v>852</v>
      </c>
    </row>
    <row r="91" spans="1:3" x14ac:dyDescent="0.35">
      <c r="B91" s="8"/>
    </row>
    <row r="106" spans="2:2" x14ac:dyDescent="0.35">
      <c r="B106" s="8"/>
    </row>
  </sheetData>
  <hyperlinks>
    <hyperlink ref="B67" location="ReadMeFirst!A1" display="ReadMeFirst" xr:uid="{29F11C03-D4C3-4936-805E-6729AFCF6DA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24C5-B0E8-409D-AA57-9EB6874F0E73}">
  <dimension ref="A1:AG126"/>
  <sheetViews>
    <sheetView zoomScale="60" workbookViewId="0">
      <selection activeCell="A5" sqref="A5"/>
    </sheetView>
  </sheetViews>
  <sheetFormatPr defaultRowHeight="14.5" x14ac:dyDescent="0.35"/>
  <cols>
    <col min="1" max="1" width="115.1796875" customWidth="1"/>
    <col min="3" max="3" width="19.453125" customWidth="1"/>
    <col min="4" max="4" width="51.08984375" customWidth="1"/>
    <col min="6" max="7" width="28" customWidth="1"/>
    <col min="8" max="8" width="22.26953125" customWidth="1"/>
    <col min="9" max="9" width="16" customWidth="1"/>
    <col min="10" max="10" width="15.08984375" customWidth="1"/>
    <col min="11" max="11" width="18.1796875" customWidth="1"/>
    <col min="12" max="12" width="19.1796875" customWidth="1"/>
    <col min="13" max="13" width="19.453125" customWidth="1"/>
    <col min="14" max="14" width="11.26953125" customWidth="1"/>
    <col min="15" max="15" width="12.453125" customWidth="1"/>
    <col min="16" max="16" width="13.1796875" customWidth="1"/>
    <col min="17" max="17" width="16.1796875" customWidth="1"/>
    <col min="18" max="18" width="12.453125" customWidth="1"/>
    <col min="19" max="19" width="13.1796875" customWidth="1"/>
    <col min="20" max="20" width="21.1796875" customWidth="1"/>
    <col min="21" max="21" width="12.453125" customWidth="1"/>
    <col min="22" max="22" width="13.1796875" customWidth="1"/>
    <col min="23" max="23" width="18.453125" customWidth="1"/>
    <col min="24" max="24" width="12.453125" customWidth="1"/>
    <col min="25" max="25" width="13.1796875" customWidth="1"/>
    <col min="26" max="26" width="11.26953125" customWidth="1"/>
    <col min="27" max="27" width="19.453125" customWidth="1"/>
    <col min="28" max="28" width="18.54296875" customWidth="1"/>
    <col min="33" max="33" width="16.36328125" customWidth="1"/>
  </cols>
  <sheetData>
    <row r="1" spans="1:33" x14ac:dyDescent="0.35">
      <c r="A1" s="18" t="s">
        <v>874</v>
      </c>
      <c r="C1" t="s">
        <v>799</v>
      </c>
      <c r="D1" t="s">
        <v>860</v>
      </c>
    </row>
    <row r="2" spans="1:33" x14ac:dyDescent="0.35">
      <c r="A2" t="s">
        <v>829</v>
      </c>
    </row>
    <row r="8" spans="1:33" ht="18.5" x14ac:dyDescent="0.45">
      <c r="F8" t="s">
        <v>825</v>
      </c>
      <c r="AG8" s="41" t="s">
        <v>816</v>
      </c>
    </row>
    <row r="10" spans="1:33" x14ac:dyDescent="0.35">
      <c r="F10" s="34" t="s">
        <v>179</v>
      </c>
      <c r="G10" s="34" t="s">
        <v>131</v>
      </c>
      <c r="H10" s="35" t="s">
        <v>180</v>
      </c>
      <c r="I10" s="35" t="s">
        <v>181</v>
      </c>
      <c r="J10" s="35" t="s">
        <v>182</v>
      </c>
      <c r="K10" s="35" t="s">
        <v>192</v>
      </c>
      <c r="L10" s="35" t="s">
        <v>193</v>
      </c>
      <c r="M10" s="35" t="s">
        <v>194</v>
      </c>
      <c r="N10" s="35" t="s">
        <v>195</v>
      </c>
      <c r="O10" s="35" t="s">
        <v>196</v>
      </c>
      <c r="P10" s="35" t="s">
        <v>197</v>
      </c>
      <c r="Q10" s="35" t="s">
        <v>198</v>
      </c>
      <c r="R10" s="35" t="s">
        <v>199</v>
      </c>
      <c r="S10" s="35" t="s">
        <v>200</v>
      </c>
      <c r="T10" s="35" t="s">
        <v>201</v>
      </c>
      <c r="U10" s="35" t="s">
        <v>202</v>
      </c>
      <c r="V10" s="35" t="s">
        <v>203</v>
      </c>
      <c r="W10" s="35" t="s">
        <v>204</v>
      </c>
      <c r="X10" s="35" t="s">
        <v>205</v>
      </c>
      <c r="Y10" s="35" t="s">
        <v>206</v>
      </c>
      <c r="Z10" s="35" t="s">
        <v>207</v>
      </c>
      <c r="AA10" s="35" t="s">
        <v>208</v>
      </c>
      <c r="AB10" s="35" t="s">
        <v>209</v>
      </c>
    </row>
    <row r="11" spans="1:33" x14ac:dyDescent="0.35">
      <c r="F11" s="32">
        <v>45053</v>
      </c>
      <c r="G11" s="24">
        <f>WEEKDAY(F11)</f>
        <v>1</v>
      </c>
      <c r="H11" s="30">
        <v>1</v>
      </c>
      <c r="I11" s="30">
        <v>201</v>
      </c>
      <c r="J11" s="30">
        <v>191</v>
      </c>
      <c r="K11" s="30">
        <v>0</v>
      </c>
      <c r="L11" s="30">
        <v>0</v>
      </c>
      <c r="M11" s="30">
        <v>0</v>
      </c>
      <c r="N11" s="30" t="s">
        <v>341</v>
      </c>
      <c r="O11" s="30">
        <v>62</v>
      </c>
      <c r="P11" s="30">
        <v>57</v>
      </c>
      <c r="Q11" s="30" t="s">
        <v>342</v>
      </c>
      <c r="R11" s="30">
        <v>61</v>
      </c>
      <c r="S11" s="30">
        <v>56</v>
      </c>
      <c r="T11" s="30" t="s">
        <v>343</v>
      </c>
      <c r="U11" s="30">
        <v>62</v>
      </c>
      <c r="V11" s="30">
        <v>58</v>
      </c>
      <c r="W11" s="30">
        <v>0</v>
      </c>
      <c r="X11" s="30">
        <v>0</v>
      </c>
      <c r="Y11" s="30">
        <v>0</v>
      </c>
      <c r="Z11" s="30">
        <v>0</v>
      </c>
      <c r="AA11" s="30">
        <v>0</v>
      </c>
      <c r="AB11" s="30">
        <v>0</v>
      </c>
    </row>
    <row r="12" spans="1:33" x14ac:dyDescent="0.35">
      <c r="F12" s="33">
        <v>45054</v>
      </c>
      <c r="G12" s="24">
        <f t="shared" ref="G12:G75" si="0">WEEKDAY(F12)</f>
        <v>2</v>
      </c>
      <c r="H12" s="31">
        <v>1</v>
      </c>
      <c r="I12" s="31">
        <v>119</v>
      </c>
      <c r="J12" s="31">
        <v>577</v>
      </c>
      <c r="K12" s="31" t="s">
        <v>344</v>
      </c>
      <c r="L12" s="31">
        <v>100</v>
      </c>
      <c r="M12" s="31">
        <v>92</v>
      </c>
      <c r="N12" s="31" t="s">
        <v>345</v>
      </c>
      <c r="O12" s="31">
        <v>99</v>
      </c>
      <c r="P12" s="31">
        <v>91</v>
      </c>
      <c r="Q12" s="31" t="s">
        <v>346</v>
      </c>
      <c r="R12" s="31">
        <v>97</v>
      </c>
      <c r="S12" s="31">
        <v>89</v>
      </c>
      <c r="T12" s="31" t="s">
        <v>347</v>
      </c>
      <c r="U12" s="31">
        <v>100</v>
      </c>
      <c r="V12" s="31">
        <v>91</v>
      </c>
      <c r="W12" s="31" t="s">
        <v>348</v>
      </c>
      <c r="X12" s="31">
        <v>97</v>
      </c>
      <c r="Y12" s="31">
        <v>91</v>
      </c>
      <c r="Z12" s="31" t="s">
        <v>349</v>
      </c>
      <c r="AA12" s="31">
        <v>84</v>
      </c>
      <c r="AB12" s="31">
        <v>76</v>
      </c>
    </row>
    <row r="13" spans="1:33" hidden="1" x14ac:dyDescent="0.35">
      <c r="F13" s="32">
        <v>45055</v>
      </c>
      <c r="G13" s="24">
        <f t="shared" si="0"/>
        <v>3</v>
      </c>
      <c r="H13" s="30">
        <v>1</v>
      </c>
      <c r="I13" s="30">
        <v>201</v>
      </c>
      <c r="J13" s="30">
        <v>487</v>
      </c>
      <c r="K13" s="30" t="s">
        <v>210</v>
      </c>
      <c r="L13" s="30">
        <v>170</v>
      </c>
      <c r="M13" s="30">
        <v>164</v>
      </c>
      <c r="N13" s="30">
        <v>0</v>
      </c>
      <c r="O13" s="30">
        <v>0</v>
      </c>
      <c r="P13" s="30">
        <v>0</v>
      </c>
      <c r="Q13" s="30" t="s">
        <v>211</v>
      </c>
      <c r="R13" s="30">
        <v>165</v>
      </c>
      <c r="S13" s="30">
        <v>156</v>
      </c>
      <c r="T13" s="30" t="s">
        <v>212</v>
      </c>
      <c r="U13" s="30">
        <v>163</v>
      </c>
      <c r="V13" s="30">
        <v>153</v>
      </c>
      <c r="W13" s="30">
        <v>0</v>
      </c>
      <c r="X13" s="30">
        <v>0</v>
      </c>
      <c r="Y13" s="30">
        <v>0</v>
      </c>
      <c r="Z13" s="30">
        <v>0</v>
      </c>
      <c r="AA13" s="30">
        <v>0</v>
      </c>
      <c r="AB13" s="30">
        <v>0</v>
      </c>
    </row>
    <row r="14" spans="1:33" hidden="1" x14ac:dyDescent="0.35">
      <c r="F14" s="33">
        <v>45056</v>
      </c>
      <c r="G14" s="24">
        <f t="shared" si="0"/>
        <v>4</v>
      </c>
      <c r="H14" s="31">
        <v>1</v>
      </c>
      <c r="I14" s="31">
        <v>201</v>
      </c>
      <c r="J14" s="31">
        <v>470</v>
      </c>
      <c r="K14" s="31">
        <v>0</v>
      </c>
      <c r="L14" s="31">
        <v>0</v>
      </c>
      <c r="M14" s="31">
        <v>0</v>
      </c>
      <c r="N14" s="31" t="s">
        <v>350</v>
      </c>
      <c r="O14" s="31">
        <v>162</v>
      </c>
      <c r="P14" s="31">
        <v>155</v>
      </c>
      <c r="Q14" s="31" t="s">
        <v>213</v>
      </c>
      <c r="R14" s="31">
        <v>159</v>
      </c>
      <c r="S14" s="31">
        <v>152</v>
      </c>
      <c r="T14" s="31" t="s">
        <v>214</v>
      </c>
      <c r="U14" s="31">
        <v>162</v>
      </c>
      <c r="V14" s="31">
        <v>153</v>
      </c>
      <c r="W14" s="31">
        <v>0</v>
      </c>
      <c r="X14" s="31">
        <v>0</v>
      </c>
      <c r="Y14" s="31">
        <v>0</v>
      </c>
      <c r="Z14" s="31">
        <v>0</v>
      </c>
      <c r="AA14" s="31">
        <v>0</v>
      </c>
      <c r="AB14" s="31">
        <v>0</v>
      </c>
    </row>
    <row r="15" spans="1:33" hidden="1" x14ac:dyDescent="0.35">
      <c r="F15" s="32">
        <v>45057</v>
      </c>
      <c r="G15" s="24">
        <f t="shared" si="0"/>
        <v>5</v>
      </c>
      <c r="H15" s="30">
        <v>1</v>
      </c>
      <c r="I15" s="30">
        <v>201</v>
      </c>
      <c r="J15" s="30">
        <v>445</v>
      </c>
      <c r="K15" s="30" t="s">
        <v>351</v>
      </c>
      <c r="L15" s="30">
        <v>112</v>
      </c>
      <c r="M15" s="30">
        <v>106</v>
      </c>
      <c r="N15" s="30" t="s">
        <v>215</v>
      </c>
      <c r="O15" s="30">
        <v>115</v>
      </c>
      <c r="P15" s="30">
        <v>109</v>
      </c>
      <c r="Q15" s="30" t="s">
        <v>216</v>
      </c>
      <c r="R15" s="30">
        <v>111</v>
      </c>
      <c r="S15" s="30">
        <v>106</v>
      </c>
      <c r="T15" s="30" t="s">
        <v>217</v>
      </c>
      <c r="U15" s="30">
        <v>106</v>
      </c>
      <c r="V15" s="30">
        <v>100</v>
      </c>
      <c r="W15" s="30">
        <v>0</v>
      </c>
      <c r="X15" s="30">
        <v>0</v>
      </c>
      <c r="Y15" s="30">
        <v>0</v>
      </c>
      <c r="Z15" s="30">
        <v>0</v>
      </c>
      <c r="AA15" s="30">
        <v>0</v>
      </c>
      <c r="AB15" s="30">
        <v>0</v>
      </c>
    </row>
    <row r="16" spans="1:33" hidden="1" x14ac:dyDescent="0.35">
      <c r="F16" s="33">
        <v>45058</v>
      </c>
      <c r="G16" s="24">
        <f t="shared" si="0"/>
        <v>6</v>
      </c>
      <c r="H16" s="31">
        <v>1</v>
      </c>
      <c r="I16" s="31">
        <v>119</v>
      </c>
      <c r="J16" s="31">
        <v>1008</v>
      </c>
      <c r="K16" s="31" t="s">
        <v>218</v>
      </c>
      <c r="L16" s="31">
        <v>169</v>
      </c>
      <c r="M16" s="31">
        <v>153</v>
      </c>
      <c r="N16" s="31" t="s">
        <v>352</v>
      </c>
      <c r="O16" s="31">
        <v>171</v>
      </c>
      <c r="P16" s="31">
        <v>159</v>
      </c>
      <c r="Q16" s="31" t="s">
        <v>219</v>
      </c>
      <c r="R16" s="31">
        <v>162</v>
      </c>
      <c r="S16" s="31">
        <v>152</v>
      </c>
      <c r="T16" s="31" t="s">
        <v>220</v>
      </c>
      <c r="U16" s="31">
        <v>159</v>
      </c>
      <c r="V16" s="31">
        <v>146</v>
      </c>
      <c r="W16" s="31" t="s">
        <v>221</v>
      </c>
      <c r="X16" s="31">
        <v>166</v>
      </c>
      <c r="Y16" s="31">
        <v>156</v>
      </c>
      <c r="Z16" s="31" t="s">
        <v>222</v>
      </c>
      <c r="AA16" s="31">
        <v>181</v>
      </c>
      <c r="AB16" s="31">
        <v>168</v>
      </c>
    </row>
    <row r="17" spans="6:28" hidden="1" x14ac:dyDescent="0.35">
      <c r="F17" s="32">
        <v>45059</v>
      </c>
      <c r="G17" s="24">
        <f t="shared" si="0"/>
        <v>7</v>
      </c>
      <c r="H17" s="30">
        <v>1</v>
      </c>
      <c r="I17" s="30">
        <v>201</v>
      </c>
      <c r="J17" s="30">
        <v>357</v>
      </c>
      <c r="K17" s="30" t="s">
        <v>353</v>
      </c>
      <c r="L17" s="30">
        <v>92</v>
      </c>
      <c r="M17" s="30">
        <v>85</v>
      </c>
      <c r="N17" s="30" t="s">
        <v>354</v>
      </c>
      <c r="O17" s="30">
        <v>91</v>
      </c>
      <c r="P17" s="30">
        <v>83</v>
      </c>
      <c r="Q17" s="30" t="s">
        <v>355</v>
      </c>
      <c r="R17" s="30">
        <v>90</v>
      </c>
      <c r="S17" s="30">
        <v>83</v>
      </c>
      <c r="T17" s="30" t="s">
        <v>356</v>
      </c>
      <c r="U17" s="30">
        <v>85</v>
      </c>
      <c r="V17" s="30">
        <v>77</v>
      </c>
      <c r="W17" s="30">
        <v>0</v>
      </c>
      <c r="X17" s="30">
        <v>0</v>
      </c>
      <c r="Y17" s="30">
        <v>0</v>
      </c>
      <c r="Z17" s="30">
        <v>0</v>
      </c>
      <c r="AA17" s="30">
        <v>0</v>
      </c>
      <c r="AB17" s="30">
        <v>0</v>
      </c>
    </row>
    <row r="18" spans="6:28" x14ac:dyDescent="0.35">
      <c r="F18" s="33">
        <v>45060</v>
      </c>
      <c r="G18" s="24">
        <f t="shared" si="0"/>
        <v>1</v>
      </c>
      <c r="H18" s="31">
        <v>1</v>
      </c>
      <c r="I18" s="31">
        <v>119</v>
      </c>
      <c r="J18" s="31">
        <v>525</v>
      </c>
      <c r="K18" s="31" t="s">
        <v>223</v>
      </c>
      <c r="L18" s="31">
        <v>103</v>
      </c>
      <c r="M18" s="31">
        <v>96</v>
      </c>
      <c r="N18" s="31" t="s">
        <v>224</v>
      </c>
      <c r="O18" s="31">
        <v>103</v>
      </c>
      <c r="P18" s="31">
        <v>96</v>
      </c>
      <c r="Q18" s="31">
        <v>0</v>
      </c>
      <c r="R18" s="31">
        <v>0</v>
      </c>
      <c r="S18" s="31">
        <v>0</v>
      </c>
      <c r="T18" s="31" t="s">
        <v>225</v>
      </c>
      <c r="U18" s="31">
        <v>108</v>
      </c>
      <c r="V18" s="31">
        <v>104</v>
      </c>
      <c r="W18" s="31" t="s">
        <v>226</v>
      </c>
      <c r="X18" s="31">
        <v>99</v>
      </c>
      <c r="Y18" s="31">
        <v>95</v>
      </c>
      <c r="Z18" s="31" t="s">
        <v>227</v>
      </c>
      <c r="AA18" s="31">
        <v>112</v>
      </c>
      <c r="AB18" s="31">
        <v>106</v>
      </c>
    </row>
    <row r="19" spans="6:28" x14ac:dyDescent="0.35">
      <c r="F19" s="32">
        <v>45061</v>
      </c>
      <c r="G19" s="24">
        <f t="shared" si="0"/>
        <v>2</v>
      </c>
      <c r="H19" s="30">
        <v>1</v>
      </c>
      <c r="I19" s="30">
        <v>119</v>
      </c>
      <c r="J19" s="30">
        <v>514</v>
      </c>
      <c r="K19" s="30" t="s">
        <v>228</v>
      </c>
      <c r="L19" s="30">
        <v>85</v>
      </c>
      <c r="M19" s="30">
        <v>81</v>
      </c>
      <c r="N19" s="30" t="s">
        <v>357</v>
      </c>
      <c r="O19" s="30">
        <v>84</v>
      </c>
      <c r="P19" s="30">
        <v>79</v>
      </c>
      <c r="Q19" s="30" t="s">
        <v>229</v>
      </c>
      <c r="R19" s="30">
        <v>81</v>
      </c>
      <c r="S19" s="30">
        <v>77</v>
      </c>
      <c r="T19" s="30" t="s">
        <v>230</v>
      </c>
      <c r="U19" s="30">
        <v>89</v>
      </c>
      <c r="V19" s="30">
        <v>85</v>
      </c>
      <c r="W19" s="30" t="s">
        <v>231</v>
      </c>
      <c r="X19" s="30">
        <v>87</v>
      </c>
      <c r="Y19" s="30">
        <v>82</v>
      </c>
      <c r="Z19" s="30" t="s">
        <v>232</v>
      </c>
      <c r="AA19" s="30">
        <v>88</v>
      </c>
      <c r="AB19" s="30">
        <v>82</v>
      </c>
    </row>
    <row r="20" spans="6:28" hidden="1" x14ac:dyDescent="0.35">
      <c r="F20" s="33">
        <v>45062</v>
      </c>
      <c r="G20" s="24">
        <f t="shared" si="0"/>
        <v>3</v>
      </c>
      <c r="H20" s="31">
        <v>1</v>
      </c>
      <c r="I20" s="31">
        <v>119</v>
      </c>
      <c r="J20" s="31">
        <v>1239</v>
      </c>
      <c r="K20" s="31" t="s">
        <v>358</v>
      </c>
      <c r="L20" s="31">
        <v>214</v>
      </c>
      <c r="M20" s="31">
        <v>196</v>
      </c>
      <c r="N20" s="31" t="s">
        <v>359</v>
      </c>
      <c r="O20" s="31">
        <v>198</v>
      </c>
      <c r="P20" s="31">
        <v>188</v>
      </c>
      <c r="Q20" s="31" t="s">
        <v>360</v>
      </c>
      <c r="R20" s="31">
        <v>212</v>
      </c>
      <c r="S20" s="31">
        <v>197</v>
      </c>
      <c r="T20" s="31" t="s">
        <v>361</v>
      </c>
      <c r="U20" s="31">
        <v>210</v>
      </c>
      <c r="V20" s="31">
        <v>193</v>
      </c>
      <c r="W20" s="31" t="s">
        <v>362</v>
      </c>
      <c r="X20" s="31">
        <v>208</v>
      </c>
      <c r="Y20" s="31">
        <v>195</v>
      </c>
      <c r="Z20" s="31" t="s">
        <v>363</v>
      </c>
      <c r="AA20" s="31">
        <v>197</v>
      </c>
      <c r="AB20" s="31">
        <v>181</v>
      </c>
    </row>
    <row r="21" spans="6:28" hidden="1" x14ac:dyDescent="0.35">
      <c r="F21" s="32">
        <v>45063</v>
      </c>
      <c r="G21" s="24">
        <f t="shared" si="0"/>
        <v>4</v>
      </c>
      <c r="H21" s="30">
        <v>1</v>
      </c>
      <c r="I21" s="30">
        <v>119</v>
      </c>
      <c r="J21" s="30">
        <v>840</v>
      </c>
      <c r="K21" s="30" t="s">
        <v>233</v>
      </c>
      <c r="L21" s="30">
        <v>171</v>
      </c>
      <c r="M21" s="30">
        <v>169</v>
      </c>
      <c r="N21" s="30">
        <v>0</v>
      </c>
      <c r="O21" s="30">
        <v>0</v>
      </c>
      <c r="P21" s="30">
        <v>0</v>
      </c>
      <c r="Q21" s="30" t="s">
        <v>234</v>
      </c>
      <c r="R21" s="30">
        <v>164</v>
      </c>
      <c r="S21" s="30">
        <v>157</v>
      </c>
      <c r="T21" s="30" t="s">
        <v>235</v>
      </c>
      <c r="U21" s="30">
        <v>162</v>
      </c>
      <c r="V21" s="30">
        <v>157</v>
      </c>
      <c r="W21" s="30" t="s">
        <v>236</v>
      </c>
      <c r="X21" s="30">
        <v>162</v>
      </c>
      <c r="Y21" s="30">
        <v>158</v>
      </c>
      <c r="Z21" s="30" t="s">
        <v>237</v>
      </c>
      <c r="AA21" s="30">
        <v>181</v>
      </c>
      <c r="AB21" s="30">
        <v>175</v>
      </c>
    </row>
    <row r="22" spans="6:28" hidden="1" x14ac:dyDescent="0.35">
      <c r="F22" s="33">
        <v>45064</v>
      </c>
      <c r="G22" s="24">
        <f t="shared" si="0"/>
        <v>5</v>
      </c>
      <c r="H22" s="31">
        <v>1</v>
      </c>
      <c r="I22" s="31">
        <v>201</v>
      </c>
      <c r="J22" s="31">
        <v>487</v>
      </c>
      <c r="K22" s="31">
        <v>0</v>
      </c>
      <c r="L22" s="31">
        <v>0</v>
      </c>
      <c r="M22" s="31">
        <v>0</v>
      </c>
      <c r="N22" s="31" t="s">
        <v>364</v>
      </c>
      <c r="O22" s="31">
        <v>168</v>
      </c>
      <c r="P22" s="31">
        <v>157</v>
      </c>
      <c r="Q22" s="31" t="s">
        <v>365</v>
      </c>
      <c r="R22" s="31">
        <v>155</v>
      </c>
      <c r="S22" s="31">
        <v>147</v>
      </c>
      <c r="T22" s="31" t="s">
        <v>366</v>
      </c>
      <c r="U22" s="31">
        <v>162</v>
      </c>
      <c r="V22" s="31">
        <v>155</v>
      </c>
      <c r="W22" s="31">
        <v>0</v>
      </c>
      <c r="X22" s="31">
        <v>0</v>
      </c>
      <c r="Y22" s="31">
        <v>0</v>
      </c>
      <c r="Z22" s="31">
        <v>0</v>
      </c>
      <c r="AA22" s="31">
        <v>0</v>
      </c>
      <c r="AB22" s="31">
        <v>0</v>
      </c>
    </row>
    <row r="23" spans="6:28" hidden="1" x14ac:dyDescent="0.35">
      <c r="F23" s="32">
        <v>45065</v>
      </c>
      <c r="G23" s="24">
        <f t="shared" si="0"/>
        <v>6</v>
      </c>
      <c r="H23" s="30">
        <v>1</v>
      </c>
      <c r="I23" s="30">
        <v>201</v>
      </c>
      <c r="J23" s="30">
        <v>357</v>
      </c>
      <c r="K23" s="30" t="s">
        <v>238</v>
      </c>
      <c r="L23" s="30">
        <v>90</v>
      </c>
      <c r="M23" s="30">
        <v>87</v>
      </c>
      <c r="N23" s="30" t="s">
        <v>239</v>
      </c>
      <c r="O23" s="30">
        <v>91</v>
      </c>
      <c r="P23" s="30">
        <v>86</v>
      </c>
      <c r="Q23" s="30" t="s">
        <v>367</v>
      </c>
      <c r="R23" s="30">
        <v>92</v>
      </c>
      <c r="S23" s="30">
        <v>87</v>
      </c>
      <c r="T23" s="30" t="s">
        <v>240</v>
      </c>
      <c r="U23" s="30">
        <v>84</v>
      </c>
      <c r="V23" s="30">
        <v>80</v>
      </c>
      <c r="W23" s="30">
        <v>0</v>
      </c>
      <c r="X23" s="30">
        <v>0</v>
      </c>
      <c r="Y23" s="30">
        <v>0</v>
      </c>
      <c r="Z23" s="30">
        <v>0</v>
      </c>
      <c r="AA23" s="30">
        <v>0</v>
      </c>
      <c r="AB23" s="30">
        <v>0</v>
      </c>
    </row>
    <row r="24" spans="6:28" hidden="1" x14ac:dyDescent="0.35">
      <c r="F24" s="33">
        <v>45066</v>
      </c>
      <c r="G24" s="24">
        <f t="shared" si="0"/>
        <v>7</v>
      </c>
      <c r="H24" s="31">
        <v>1</v>
      </c>
      <c r="I24" s="31">
        <v>201</v>
      </c>
      <c r="J24" s="31">
        <v>491</v>
      </c>
      <c r="K24" s="31" t="s">
        <v>241</v>
      </c>
      <c r="L24" s="31">
        <v>120</v>
      </c>
      <c r="M24" s="31">
        <v>115</v>
      </c>
      <c r="N24" s="31" t="s">
        <v>242</v>
      </c>
      <c r="O24" s="31">
        <v>125</v>
      </c>
      <c r="P24" s="31">
        <v>117</v>
      </c>
      <c r="Q24" s="31" t="s">
        <v>243</v>
      </c>
      <c r="R24" s="31">
        <v>127</v>
      </c>
      <c r="S24" s="31">
        <v>119</v>
      </c>
      <c r="T24" s="31" t="s">
        <v>244</v>
      </c>
      <c r="U24" s="31">
        <v>123</v>
      </c>
      <c r="V24" s="31">
        <v>119</v>
      </c>
      <c r="W24" s="31">
        <v>0</v>
      </c>
      <c r="X24" s="31">
        <v>0</v>
      </c>
      <c r="Y24" s="31">
        <v>0</v>
      </c>
      <c r="Z24" s="31">
        <v>0</v>
      </c>
      <c r="AA24" s="31">
        <v>0</v>
      </c>
      <c r="AB24" s="31">
        <v>0</v>
      </c>
    </row>
    <row r="25" spans="6:28" x14ac:dyDescent="0.35">
      <c r="F25" s="32">
        <v>45067</v>
      </c>
      <c r="G25" s="24">
        <f t="shared" si="0"/>
        <v>1</v>
      </c>
      <c r="H25" s="30">
        <v>1</v>
      </c>
      <c r="I25" s="30">
        <v>119</v>
      </c>
      <c r="J25" s="30">
        <v>519</v>
      </c>
      <c r="K25" s="30" t="s">
        <v>368</v>
      </c>
      <c r="L25" s="30">
        <v>83</v>
      </c>
      <c r="M25" s="30">
        <v>76</v>
      </c>
      <c r="N25" s="30" t="s">
        <v>369</v>
      </c>
      <c r="O25" s="30">
        <v>82</v>
      </c>
      <c r="P25" s="30">
        <v>76</v>
      </c>
      <c r="Q25" s="30" t="s">
        <v>370</v>
      </c>
      <c r="R25" s="30">
        <v>88</v>
      </c>
      <c r="S25" s="30">
        <v>82</v>
      </c>
      <c r="T25" s="30" t="s">
        <v>371</v>
      </c>
      <c r="U25" s="30">
        <v>83</v>
      </c>
      <c r="V25" s="30">
        <v>77</v>
      </c>
      <c r="W25" s="30" t="s">
        <v>372</v>
      </c>
      <c r="X25" s="30">
        <v>85</v>
      </c>
      <c r="Y25" s="30">
        <v>78</v>
      </c>
      <c r="Z25" s="30" t="s">
        <v>373</v>
      </c>
      <c r="AA25" s="30">
        <v>98</v>
      </c>
      <c r="AB25" s="30">
        <v>90</v>
      </c>
    </row>
    <row r="26" spans="6:28" x14ac:dyDescent="0.35">
      <c r="F26" s="33">
        <v>45068</v>
      </c>
      <c r="G26" s="24">
        <f t="shared" si="0"/>
        <v>2</v>
      </c>
      <c r="H26" s="31">
        <v>1</v>
      </c>
      <c r="I26" s="31">
        <v>201</v>
      </c>
      <c r="J26" s="31">
        <v>228</v>
      </c>
      <c r="K26" s="31" t="s">
        <v>374</v>
      </c>
      <c r="L26" s="31">
        <v>59</v>
      </c>
      <c r="M26" s="31">
        <v>56</v>
      </c>
      <c r="N26" s="31" t="s">
        <v>375</v>
      </c>
      <c r="O26" s="31">
        <v>57</v>
      </c>
      <c r="P26" s="31">
        <v>54</v>
      </c>
      <c r="Q26" s="31" t="s">
        <v>376</v>
      </c>
      <c r="R26" s="31">
        <v>59</v>
      </c>
      <c r="S26" s="31">
        <v>56</v>
      </c>
      <c r="T26" s="31" t="s">
        <v>377</v>
      </c>
      <c r="U26" s="31">
        <v>54</v>
      </c>
      <c r="V26" s="31">
        <v>51</v>
      </c>
      <c r="W26" s="31">
        <v>0</v>
      </c>
      <c r="X26" s="31">
        <v>0</v>
      </c>
      <c r="Y26" s="31">
        <v>0</v>
      </c>
      <c r="Z26" s="31">
        <v>0</v>
      </c>
      <c r="AA26" s="31">
        <v>0</v>
      </c>
      <c r="AB26" s="31">
        <v>0</v>
      </c>
    </row>
    <row r="27" spans="6:28" hidden="1" x14ac:dyDescent="0.35">
      <c r="F27" s="32">
        <v>45069</v>
      </c>
      <c r="G27" s="24">
        <f t="shared" si="0"/>
        <v>3</v>
      </c>
      <c r="H27" s="30">
        <v>1</v>
      </c>
      <c r="I27" s="30">
        <v>201</v>
      </c>
      <c r="J27" s="30">
        <v>394</v>
      </c>
      <c r="K27" s="30" t="s">
        <v>378</v>
      </c>
      <c r="L27" s="30">
        <v>96</v>
      </c>
      <c r="M27" s="30">
        <v>95</v>
      </c>
      <c r="N27" s="30" t="s">
        <v>379</v>
      </c>
      <c r="O27" s="30">
        <v>99</v>
      </c>
      <c r="P27" s="30">
        <v>95</v>
      </c>
      <c r="Q27" s="30" t="s">
        <v>380</v>
      </c>
      <c r="R27" s="30">
        <v>95</v>
      </c>
      <c r="S27" s="30">
        <v>91</v>
      </c>
      <c r="T27" s="30" t="s">
        <v>381</v>
      </c>
      <c r="U27" s="30">
        <v>93</v>
      </c>
      <c r="V27" s="30">
        <v>92</v>
      </c>
      <c r="W27" s="30">
        <v>0</v>
      </c>
      <c r="X27" s="30">
        <v>0</v>
      </c>
      <c r="Y27" s="30">
        <v>0</v>
      </c>
      <c r="Z27" s="30">
        <v>0</v>
      </c>
      <c r="AA27" s="30">
        <v>0</v>
      </c>
      <c r="AB27" s="30">
        <v>0</v>
      </c>
    </row>
    <row r="28" spans="6:28" hidden="1" x14ac:dyDescent="0.35">
      <c r="F28" s="33">
        <v>45070</v>
      </c>
      <c r="G28" s="24">
        <f t="shared" si="0"/>
        <v>4</v>
      </c>
      <c r="H28" s="31">
        <v>1</v>
      </c>
      <c r="I28" s="31">
        <v>119</v>
      </c>
      <c r="J28" s="31">
        <v>882</v>
      </c>
      <c r="K28" s="31" t="s">
        <v>382</v>
      </c>
      <c r="L28" s="31">
        <v>141</v>
      </c>
      <c r="M28" s="31">
        <v>132</v>
      </c>
      <c r="N28" s="31" t="s">
        <v>383</v>
      </c>
      <c r="O28" s="31">
        <v>144</v>
      </c>
      <c r="P28" s="31">
        <v>132</v>
      </c>
      <c r="Q28" s="31" t="s">
        <v>384</v>
      </c>
      <c r="R28" s="31">
        <v>139</v>
      </c>
      <c r="S28" s="31">
        <v>127</v>
      </c>
      <c r="T28" s="31" t="s">
        <v>385</v>
      </c>
      <c r="U28" s="31">
        <v>152</v>
      </c>
      <c r="V28" s="31">
        <v>142</v>
      </c>
      <c r="W28" s="31" t="s">
        <v>386</v>
      </c>
      <c r="X28" s="31">
        <v>148</v>
      </c>
      <c r="Y28" s="31">
        <v>137</v>
      </c>
      <c r="Z28" s="31" t="s">
        <v>387</v>
      </c>
      <c r="AA28" s="31">
        <v>158</v>
      </c>
      <c r="AB28" s="31">
        <v>148</v>
      </c>
    </row>
    <row r="29" spans="6:28" hidden="1" x14ac:dyDescent="0.35">
      <c r="F29" s="32">
        <v>45071</v>
      </c>
      <c r="G29" s="24">
        <f t="shared" si="0"/>
        <v>5</v>
      </c>
      <c r="H29" s="30">
        <v>1</v>
      </c>
      <c r="I29" s="30">
        <v>119</v>
      </c>
      <c r="J29" s="30">
        <v>913</v>
      </c>
      <c r="K29" s="30" t="s">
        <v>245</v>
      </c>
      <c r="L29" s="30">
        <v>182</v>
      </c>
      <c r="M29" s="30">
        <v>172</v>
      </c>
      <c r="N29" s="30" t="s">
        <v>388</v>
      </c>
      <c r="O29" s="30">
        <v>188</v>
      </c>
      <c r="P29" s="30">
        <v>182</v>
      </c>
      <c r="Q29" s="30">
        <v>0</v>
      </c>
      <c r="R29" s="30">
        <v>0</v>
      </c>
      <c r="S29" s="30">
        <v>0</v>
      </c>
      <c r="T29" s="30" t="s">
        <v>246</v>
      </c>
      <c r="U29" s="30">
        <v>189</v>
      </c>
      <c r="V29" s="30">
        <v>181</v>
      </c>
      <c r="W29" s="30" t="s">
        <v>247</v>
      </c>
      <c r="X29" s="30">
        <v>178</v>
      </c>
      <c r="Y29" s="30">
        <v>172</v>
      </c>
      <c r="Z29" s="30" t="s">
        <v>248</v>
      </c>
      <c r="AA29" s="30">
        <v>176</v>
      </c>
      <c r="AB29" s="30">
        <v>165</v>
      </c>
    </row>
    <row r="30" spans="6:28" hidden="1" x14ac:dyDescent="0.35">
      <c r="F30" s="33">
        <v>45072</v>
      </c>
      <c r="G30" s="24">
        <f t="shared" si="0"/>
        <v>6</v>
      </c>
      <c r="H30" s="31">
        <v>1</v>
      </c>
      <c r="I30" s="31">
        <v>119</v>
      </c>
      <c r="J30" s="31">
        <v>1249</v>
      </c>
      <c r="K30" s="31" t="s">
        <v>389</v>
      </c>
      <c r="L30" s="31">
        <v>201</v>
      </c>
      <c r="M30" s="31">
        <v>182</v>
      </c>
      <c r="N30" s="31" t="s">
        <v>390</v>
      </c>
      <c r="O30" s="31">
        <v>214</v>
      </c>
      <c r="P30" s="31">
        <v>194</v>
      </c>
      <c r="Q30" s="31" t="s">
        <v>391</v>
      </c>
      <c r="R30" s="31">
        <v>212</v>
      </c>
      <c r="S30" s="31">
        <v>192</v>
      </c>
      <c r="T30" s="31" t="s">
        <v>392</v>
      </c>
      <c r="U30" s="31">
        <v>201</v>
      </c>
      <c r="V30" s="31">
        <v>186</v>
      </c>
      <c r="W30" s="31" t="s">
        <v>393</v>
      </c>
      <c r="X30" s="31">
        <v>204</v>
      </c>
      <c r="Y30" s="31">
        <v>185</v>
      </c>
      <c r="Z30" s="31" t="s">
        <v>394</v>
      </c>
      <c r="AA30" s="31">
        <v>217</v>
      </c>
      <c r="AB30" s="31">
        <v>199</v>
      </c>
    </row>
    <row r="31" spans="6:28" hidden="1" x14ac:dyDescent="0.35">
      <c r="F31" s="32">
        <v>45073</v>
      </c>
      <c r="G31" s="24">
        <f t="shared" si="0"/>
        <v>7</v>
      </c>
      <c r="H31" s="30">
        <v>1</v>
      </c>
      <c r="I31" s="30">
        <v>201</v>
      </c>
      <c r="J31" s="30">
        <v>491</v>
      </c>
      <c r="K31" s="30" t="s">
        <v>249</v>
      </c>
      <c r="L31" s="30">
        <v>157</v>
      </c>
      <c r="M31" s="30">
        <v>149</v>
      </c>
      <c r="N31" s="30">
        <v>0</v>
      </c>
      <c r="O31" s="30">
        <v>0</v>
      </c>
      <c r="P31" s="30">
        <v>0</v>
      </c>
      <c r="Q31" s="30" t="s">
        <v>250</v>
      </c>
      <c r="R31" s="30">
        <v>160</v>
      </c>
      <c r="S31" s="30">
        <v>155</v>
      </c>
      <c r="T31" s="30" t="s">
        <v>251</v>
      </c>
      <c r="U31" s="30">
        <v>170</v>
      </c>
      <c r="V31" s="30">
        <v>164</v>
      </c>
      <c r="W31" s="30">
        <v>0</v>
      </c>
      <c r="X31" s="30">
        <v>0</v>
      </c>
      <c r="Y31" s="30">
        <v>0</v>
      </c>
      <c r="Z31" s="30">
        <v>0</v>
      </c>
      <c r="AA31" s="30">
        <v>0</v>
      </c>
      <c r="AB31" s="30">
        <v>0</v>
      </c>
    </row>
    <row r="32" spans="6:28" x14ac:dyDescent="0.35">
      <c r="F32" s="33">
        <v>45074</v>
      </c>
      <c r="G32" s="24">
        <f t="shared" si="0"/>
        <v>1</v>
      </c>
      <c r="H32" s="31">
        <v>1</v>
      </c>
      <c r="I32" s="31">
        <v>119</v>
      </c>
      <c r="J32" s="31">
        <v>582</v>
      </c>
      <c r="K32" s="31" t="s">
        <v>395</v>
      </c>
      <c r="L32" s="31">
        <v>99</v>
      </c>
      <c r="M32" s="31">
        <v>94</v>
      </c>
      <c r="N32" s="31" t="s">
        <v>396</v>
      </c>
      <c r="O32" s="31">
        <v>94</v>
      </c>
      <c r="P32" s="31">
        <v>88</v>
      </c>
      <c r="Q32" s="31" t="s">
        <v>397</v>
      </c>
      <c r="R32" s="31">
        <v>97</v>
      </c>
      <c r="S32" s="31">
        <v>89</v>
      </c>
      <c r="T32" s="31" t="s">
        <v>398</v>
      </c>
      <c r="U32" s="31">
        <v>101</v>
      </c>
      <c r="V32" s="31">
        <v>92</v>
      </c>
      <c r="W32" s="31" t="s">
        <v>399</v>
      </c>
      <c r="X32" s="31">
        <v>99</v>
      </c>
      <c r="Y32" s="31">
        <v>91</v>
      </c>
      <c r="Z32" s="31" t="s">
        <v>400</v>
      </c>
      <c r="AA32" s="31">
        <v>92</v>
      </c>
      <c r="AB32" s="31">
        <v>85</v>
      </c>
    </row>
    <row r="33" spans="6:28" x14ac:dyDescent="0.35">
      <c r="F33" s="32">
        <v>45075</v>
      </c>
      <c r="G33" s="24">
        <f t="shared" si="0"/>
        <v>2</v>
      </c>
      <c r="H33" s="30">
        <v>1</v>
      </c>
      <c r="I33" s="30">
        <v>201</v>
      </c>
      <c r="J33" s="30">
        <v>218</v>
      </c>
      <c r="K33" s="30" t="s">
        <v>252</v>
      </c>
      <c r="L33" s="30">
        <v>54</v>
      </c>
      <c r="M33" s="30">
        <v>51</v>
      </c>
      <c r="N33" s="30" t="s">
        <v>253</v>
      </c>
      <c r="O33" s="30">
        <v>55</v>
      </c>
      <c r="P33" s="30">
        <v>51</v>
      </c>
      <c r="Q33" s="30" t="s">
        <v>254</v>
      </c>
      <c r="R33" s="30">
        <v>56</v>
      </c>
      <c r="S33" s="30">
        <v>53</v>
      </c>
      <c r="T33" s="30" t="s">
        <v>255</v>
      </c>
      <c r="U33" s="30">
        <v>57</v>
      </c>
      <c r="V33" s="30">
        <v>54</v>
      </c>
      <c r="W33" s="30">
        <v>0</v>
      </c>
      <c r="X33" s="30">
        <v>0</v>
      </c>
      <c r="Y33" s="30">
        <v>0</v>
      </c>
      <c r="Z33" s="30">
        <v>0</v>
      </c>
      <c r="AA33" s="30">
        <v>0</v>
      </c>
      <c r="AB33" s="30">
        <v>0</v>
      </c>
    </row>
    <row r="34" spans="6:28" hidden="1" x14ac:dyDescent="0.35">
      <c r="F34" s="33">
        <v>45076</v>
      </c>
      <c r="G34" s="24">
        <f t="shared" si="0"/>
        <v>3</v>
      </c>
      <c r="H34" s="31">
        <v>1</v>
      </c>
      <c r="I34" s="31">
        <v>119</v>
      </c>
      <c r="J34" s="31">
        <v>882</v>
      </c>
      <c r="K34" s="31" t="s">
        <v>401</v>
      </c>
      <c r="L34" s="31">
        <v>151</v>
      </c>
      <c r="M34" s="31">
        <v>146</v>
      </c>
      <c r="N34" s="31" t="s">
        <v>402</v>
      </c>
      <c r="O34" s="31">
        <v>144</v>
      </c>
      <c r="P34" s="31">
        <v>138</v>
      </c>
      <c r="Q34" s="31" t="s">
        <v>403</v>
      </c>
      <c r="R34" s="31">
        <v>149</v>
      </c>
      <c r="S34" s="31">
        <v>144</v>
      </c>
      <c r="T34" s="31" t="s">
        <v>404</v>
      </c>
      <c r="U34" s="31">
        <v>141</v>
      </c>
      <c r="V34" s="31">
        <v>133</v>
      </c>
      <c r="W34" s="31" t="s">
        <v>405</v>
      </c>
      <c r="X34" s="31">
        <v>154</v>
      </c>
      <c r="Y34" s="31">
        <v>149</v>
      </c>
      <c r="Z34" s="31" t="s">
        <v>406</v>
      </c>
      <c r="AA34" s="31">
        <v>143</v>
      </c>
      <c r="AB34" s="31">
        <v>137</v>
      </c>
    </row>
    <row r="35" spans="6:28" hidden="1" x14ac:dyDescent="0.35">
      <c r="F35" s="32">
        <v>45077</v>
      </c>
      <c r="G35" s="24">
        <f t="shared" si="0"/>
        <v>4</v>
      </c>
      <c r="H35" s="30">
        <v>1</v>
      </c>
      <c r="I35" s="30">
        <v>201</v>
      </c>
      <c r="J35" s="30">
        <v>340</v>
      </c>
      <c r="K35" s="30" t="s">
        <v>256</v>
      </c>
      <c r="L35" s="30">
        <v>89</v>
      </c>
      <c r="M35" s="30">
        <v>81</v>
      </c>
      <c r="N35" s="30" t="s">
        <v>257</v>
      </c>
      <c r="O35" s="30">
        <v>82</v>
      </c>
      <c r="P35" s="30">
        <v>74</v>
      </c>
      <c r="Q35" s="30" t="s">
        <v>258</v>
      </c>
      <c r="R35" s="30">
        <v>89</v>
      </c>
      <c r="S35" s="30">
        <v>83</v>
      </c>
      <c r="T35" s="30" t="s">
        <v>259</v>
      </c>
      <c r="U35" s="30">
        <v>83</v>
      </c>
      <c r="V35" s="30">
        <v>77</v>
      </c>
      <c r="W35" s="30">
        <v>0</v>
      </c>
      <c r="X35" s="30">
        <v>0</v>
      </c>
      <c r="Y35" s="30">
        <v>0</v>
      </c>
      <c r="Z35" s="30">
        <v>0</v>
      </c>
      <c r="AA35" s="30">
        <v>0</v>
      </c>
      <c r="AB35" s="30">
        <v>0</v>
      </c>
    </row>
    <row r="36" spans="6:28" hidden="1" x14ac:dyDescent="0.35">
      <c r="F36" s="33">
        <v>45078</v>
      </c>
      <c r="G36" s="24">
        <f t="shared" si="0"/>
        <v>5</v>
      </c>
      <c r="H36" s="31">
        <v>1</v>
      </c>
      <c r="I36" s="31">
        <v>119</v>
      </c>
      <c r="J36" s="31">
        <v>966</v>
      </c>
      <c r="K36" s="31" t="s">
        <v>407</v>
      </c>
      <c r="L36" s="31">
        <v>185</v>
      </c>
      <c r="M36" s="31">
        <v>172</v>
      </c>
      <c r="N36" s="31" t="s">
        <v>260</v>
      </c>
      <c r="O36" s="31">
        <v>198</v>
      </c>
      <c r="P36" s="31">
        <v>188</v>
      </c>
      <c r="Q36" s="31" t="s">
        <v>261</v>
      </c>
      <c r="R36" s="31">
        <v>183</v>
      </c>
      <c r="S36" s="31">
        <v>173</v>
      </c>
      <c r="T36" s="31" t="s">
        <v>262</v>
      </c>
      <c r="U36" s="31">
        <v>185</v>
      </c>
      <c r="V36" s="31">
        <v>172</v>
      </c>
      <c r="W36" s="31">
        <v>0</v>
      </c>
      <c r="X36" s="31">
        <v>0</v>
      </c>
      <c r="Y36" s="31">
        <v>0</v>
      </c>
      <c r="Z36" s="31" t="s">
        <v>263</v>
      </c>
      <c r="AA36" s="31">
        <v>215</v>
      </c>
      <c r="AB36" s="31">
        <v>206</v>
      </c>
    </row>
    <row r="37" spans="6:28" hidden="1" x14ac:dyDescent="0.35">
      <c r="F37" s="32">
        <v>45079</v>
      </c>
      <c r="G37" s="24">
        <f t="shared" si="0"/>
        <v>6</v>
      </c>
      <c r="H37" s="30">
        <v>1</v>
      </c>
      <c r="I37" s="30">
        <v>201</v>
      </c>
      <c r="J37" s="30">
        <v>386</v>
      </c>
      <c r="K37" s="30" t="s">
        <v>264</v>
      </c>
      <c r="L37" s="30">
        <v>133</v>
      </c>
      <c r="M37" s="30">
        <v>123</v>
      </c>
      <c r="N37" s="30">
        <v>0</v>
      </c>
      <c r="O37" s="30">
        <v>0</v>
      </c>
      <c r="P37" s="30">
        <v>0</v>
      </c>
      <c r="Q37" s="30" t="s">
        <v>265</v>
      </c>
      <c r="R37" s="30">
        <v>131</v>
      </c>
      <c r="S37" s="30">
        <v>125</v>
      </c>
      <c r="T37" s="30" t="s">
        <v>266</v>
      </c>
      <c r="U37" s="30">
        <v>122</v>
      </c>
      <c r="V37" s="30">
        <v>115</v>
      </c>
      <c r="W37" s="30">
        <v>0</v>
      </c>
      <c r="X37" s="30">
        <v>0</v>
      </c>
      <c r="Y37" s="30">
        <v>0</v>
      </c>
      <c r="Z37" s="30">
        <v>0</v>
      </c>
      <c r="AA37" s="30">
        <v>0</v>
      </c>
      <c r="AB37" s="30">
        <v>0</v>
      </c>
    </row>
    <row r="38" spans="6:28" hidden="1" x14ac:dyDescent="0.35">
      <c r="F38" s="33">
        <v>45080</v>
      </c>
      <c r="G38" s="24">
        <f t="shared" si="0"/>
        <v>7</v>
      </c>
      <c r="H38" s="31">
        <v>1</v>
      </c>
      <c r="I38" s="31">
        <v>201</v>
      </c>
      <c r="J38" s="31">
        <v>428</v>
      </c>
      <c r="K38" s="31" t="s">
        <v>408</v>
      </c>
      <c r="L38" s="31">
        <v>103</v>
      </c>
      <c r="M38" s="31">
        <v>100</v>
      </c>
      <c r="N38" s="31" t="s">
        <v>409</v>
      </c>
      <c r="O38" s="31">
        <v>112</v>
      </c>
      <c r="P38" s="31">
        <v>108</v>
      </c>
      <c r="Q38" s="31" t="s">
        <v>410</v>
      </c>
      <c r="R38" s="31">
        <v>112</v>
      </c>
      <c r="S38" s="31">
        <v>108</v>
      </c>
      <c r="T38" s="31" t="s">
        <v>411</v>
      </c>
      <c r="U38" s="31">
        <v>102</v>
      </c>
      <c r="V38" s="31">
        <v>98</v>
      </c>
      <c r="W38" s="31">
        <v>0</v>
      </c>
      <c r="X38" s="31">
        <v>0</v>
      </c>
      <c r="Y38" s="31">
        <v>0</v>
      </c>
      <c r="Z38" s="31">
        <v>0</v>
      </c>
      <c r="AA38" s="31">
        <v>0</v>
      </c>
      <c r="AB38" s="31">
        <v>0</v>
      </c>
    </row>
    <row r="39" spans="6:28" x14ac:dyDescent="0.35">
      <c r="F39" s="32">
        <v>45081</v>
      </c>
      <c r="G39" s="24">
        <f t="shared" si="0"/>
        <v>1</v>
      </c>
      <c r="H39" s="30">
        <v>1</v>
      </c>
      <c r="I39" s="30">
        <v>119</v>
      </c>
      <c r="J39" s="30">
        <v>619</v>
      </c>
      <c r="K39" s="30" t="s">
        <v>412</v>
      </c>
      <c r="L39" s="30">
        <v>98</v>
      </c>
      <c r="M39" s="30">
        <v>92</v>
      </c>
      <c r="N39" s="30" t="s">
        <v>413</v>
      </c>
      <c r="O39" s="30">
        <v>106</v>
      </c>
      <c r="P39" s="30">
        <v>100</v>
      </c>
      <c r="Q39" s="30" t="s">
        <v>414</v>
      </c>
      <c r="R39" s="30">
        <v>104</v>
      </c>
      <c r="S39" s="30">
        <v>97</v>
      </c>
      <c r="T39" s="30" t="s">
        <v>415</v>
      </c>
      <c r="U39" s="30">
        <v>105</v>
      </c>
      <c r="V39" s="30">
        <v>98</v>
      </c>
      <c r="W39" s="30" t="s">
        <v>416</v>
      </c>
      <c r="X39" s="30">
        <v>99</v>
      </c>
      <c r="Y39" s="30">
        <v>95</v>
      </c>
      <c r="Z39" s="30" t="s">
        <v>417</v>
      </c>
      <c r="AA39" s="30">
        <v>107</v>
      </c>
      <c r="AB39" s="30">
        <v>101</v>
      </c>
    </row>
    <row r="40" spans="6:28" hidden="1" x14ac:dyDescent="0.35">
      <c r="F40" s="33">
        <v>45053</v>
      </c>
      <c r="G40" s="24">
        <f t="shared" si="0"/>
        <v>1</v>
      </c>
      <c r="H40" s="31">
        <v>2</v>
      </c>
      <c r="I40" s="31">
        <v>119</v>
      </c>
      <c r="J40" s="31">
        <v>336</v>
      </c>
      <c r="K40" s="31" t="s">
        <v>418</v>
      </c>
      <c r="L40" s="31">
        <v>70</v>
      </c>
      <c r="M40" s="31">
        <v>65</v>
      </c>
      <c r="N40" s="31" t="s">
        <v>419</v>
      </c>
      <c r="O40" s="31">
        <v>68</v>
      </c>
      <c r="P40" s="31">
        <v>65</v>
      </c>
      <c r="Q40" s="31" t="s">
        <v>420</v>
      </c>
      <c r="R40" s="31">
        <v>65</v>
      </c>
      <c r="S40" s="31">
        <v>61</v>
      </c>
      <c r="T40" s="31" t="s">
        <v>421</v>
      </c>
      <c r="U40" s="31">
        <v>66</v>
      </c>
      <c r="V40" s="31">
        <v>62</v>
      </c>
      <c r="W40" s="31">
        <v>0</v>
      </c>
      <c r="X40" s="31">
        <v>0</v>
      </c>
      <c r="Y40" s="31">
        <v>0</v>
      </c>
      <c r="Z40" s="31" t="s">
        <v>422</v>
      </c>
      <c r="AA40" s="31">
        <v>67</v>
      </c>
      <c r="AB40" s="31">
        <v>62</v>
      </c>
    </row>
    <row r="41" spans="6:28" hidden="1" x14ac:dyDescent="0.35">
      <c r="F41" s="32">
        <v>45054</v>
      </c>
      <c r="G41" s="24">
        <f t="shared" si="0"/>
        <v>2</v>
      </c>
      <c r="H41" s="30">
        <v>2</v>
      </c>
      <c r="I41" s="30">
        <v>201</v>
      </c>
      <c r="J41" s="30">
        <v>120</v>
      </c>
      <c r="K41" s="30" t="s">
        <v>423</v>
      </c>
      <c r="L41" s="30">
        <v>30</v>
      </c>
      <c r="M41" s="30">
        <v>28</v>
      </c>
      <c r="N41" s="30" t="s">
        <v>424</v>
      </c>
      <c r="O41" s="30">
        <v>30</v>
      </c>
      <c r="P41" s="30">
        <v>29</v>
      </c>
      <c r="Q41" s="30" t="s">
        <v>425</v>
      </c>
      <c r="R41" s="30">
        <v>30</v>
      </c>
      <c r="S41" s="30">
        <v>29</v>
      </c>
      <c r="T41" s="30" t="s">
        <v>426</v>
      </c>
      <c r="U41" s="30">
        <v>30</v>
      </c>
      <c r="V41" s="30">
        <v>29</v>
      </c>
      <c r="W41" s="30">
        <v>0</v>
      </c>
      <c r="X41" s="30">
        <v>0</v>
      </c>
      <c r="Y41" s="30">
        <v>0</v>
      </c>
      <c r="Z41" s="30">
        <v>0</v>
      </c>
      <c r="AA41" s="30">
        <v>0</v>
      </c>
      <c r="AB41" s="30">
        <v>0</v>
      </c>
    </row>
    <row r="42" spans="6:28" hidden="1" x14ac:dyDescent="0.35">
      <c r="F42" s="33">
        <v>45055</v>
      </c>
      <c r="G42" s="24">
        <f t="shared" si="0"/>
        <v>3</v>
      </c>
      <c r="H42" s="31">
        <v>2</v>
      </c>
      <c r="I42" s="31">
        <v>119</v>
      </c>
      <c r="J42" s="31">
        <v>875</v>
      </c>
      <c r="K42" s="31">
        <v>0</v>
      </c>
      <c r="L42" s="31">
        <v>0</v>
      </c>
      <c r="M42" s="31">
        <v>0</v>
      </c>
      <c r="N42" s="31" t="s">
        <v>427</v>
      </c>
      <c r="O42" s="31">
        <v>176</v>
      </c>
      <c r="P42" s="31">
        <v>172</v>
      </c>
      <c r="Q42" s="31" t="s">
        <v>428</v>
      </c>
      <c r="R42" s="31">
        <v>180</v>
      </c>
      <c r="S42" s="31">
        <v>174</v>
      </c>
      <c r="T42" s="31" t="s">
        <v>429</v>
      </c>
      <c r="U42" s="31">
        <v>178</v>
      </c>
      <c r="V42" s="31">
        <v>169</v>
      </c>
      <c r="W42" s="31" t="s">
        <v>430</v>
      </c>
      <c r="X42" s="31">
        <v>180</v>
      </c>
      <c r="Y42" s="31">
        <v>174</v>
      </c>
      <c r="Z42" s="31" t="s">
        <v>431</v>
      </c>
      <c r="AA42" s="31">
        <v>161</v>
      </c>
      <c r="AB42" s="31">
        <v>152</v>
      </c>
    </row>
    <row r="43" spans="6:28" hidden="1" x14ac:dyDescent="0.35">
      <c r="F43" s="32">
        <v>45056</v>
      </c>
      <c r="G43" s="24">
        <f t="shared" si="0"/>
        <v>4</v>
      </c>
      <c r="H43" s="30">
        <v>2</v>
      </c>
      <c r="I43" s="30">
        <v>119</v>
      </c>
      <c r="J43" s="30">
        <v>743</v>
      </c>
      <c r="K43" s="30" t="s">
        <v>432</v>
      </c>
      <c r="L43" s="30">
        <v>148</v>
      </c>
      <c r="M43" s="30">
        <v>137</v>
      </c>
      <c r="N43" s="30" t="s">
        <v>433</v>
      </c>
      <c r="O43" s="30">
        <v>154</v>
      </c>
      <c r="P43" s="30">
        <v>146</v>
      </c>
      <c r="Q43" s="30" t="s">
        <v>434</v>
      </c>
      <c r="R43" s="30">
        <v>145</v>
      </c>
      <c r="S43" s="30">
        <v>139</v>
      </c>
      <c r="T43" s="30" t="s">
        <v>435</v>
      </c>
      <c r="U43" s="30">
        <v>148</v>
      </c>
      <c r="V43" s="30">
        <v>140</v>
      </c>
      <c r="W43" s="30">
        <v>0</v>
      </c>
      <c r="X43" s="30">
        <v>0</v>
      </c>
      <c r="Y43" s="30">
        <v>0</v>
      </c>
      <c r="Z43" s="30" t="s">
        <v>436</v>
      </c>
      <c r="AA43" s="30">
        <v>148</v>
      </c>
      <c r="AB43" s="30">
        <v>137</v>
      </c>
    </row>
    <row r="44" spans="6:28" hidden="1" x14ac:dyDescent="0.35">
      <c r="F44" s="33">
        <v>45057</v>
      </c>
      <c r="G44" s="24">
        <f t="shared" si="0"/>
        <v>5</v>
      </c>
      <c r="H44" s="31">
        <v>2</v>
      </c>
      <c r="I44" s="31">
        <v>119</v>
      </c>
      <c r="J44" s="31">
        <v>813</v>
      </c>
      <c r="K44" s="31">
        <v>0</v>
      </c>
      <c r="L44" s="31">
        <v>0</v>
      </c>
      <c r="M44" s="31">
        <v>0</v>
      </c>
      <c r="N44" s="31" t="s">
        <v>437</v>
      </c>
      <c r="O44" s="31">
        <v>164</v>
      </c>
      <c r="P44" s="31">
        <v>154</v>
      </c>
      <c r="Q44" s="31" t="s">
        <v>438</v>
      </c>
      <c r="R44" s="31">
        <v>165</v>
      </c>
      <c r="S44" s="31">
        <v>156</v>
      </c>
      <c r="T44" s="31" t="s">
        <v>439</v>
      </c>
      <c r="U44" s="31">
        <v>169</v>
      </c>
      <c r="V44" s="31">
        <v>158</v>
      </c>
      <c r="W44" s="31" t="s">
        <v>440</v>
      </c>
      <c r="X44" s="31">
        <v>157</v>
      </c>
      <c r="Y44" s="31">
        <v>149</v>
      </c>
      <c r="Z44" s="31" t="s">
        <v>441</v>
      </c>
      <c r="AA44" s="31">
        <v>158</v>
      </c>
      <c r="AB44" s="31">
        <v>150</v>
      </c>
    </row>
    <row r="45" spans="6:28" hidden="1" x14ac:dyDescent="0.35">
      <c r="F45" s="32">
        <v>45058</v>
      </c>
      <c r="G45" s="24">
        <f t="shared" si="0"/>
        <v>6</v>
      </c>
      <c r="H45" s="30">
        <v>2</v>
      </c>
      <c r="I45" s="30">
        <v>119</v>
      </c>
      <c r="J45" s="30">
        <v>1015</v>
      </c>
      <c r="K45" s="30" t="s">
        <v>442</v>
      </c>
      <c r="L45" s="30">
        <v>164</v>
      </c>
      <c r="M45" s="30">
        <v>152</v>
      </c>
      <c r="N45" s="30" t="s">
        <v>443</v>
      </c>
      <c r="O45" s="30">
        <v>164</v>
      </c>
      <c r="P45" s="30">
        <v>154</v>
      </c>
      <c r="Q45" s="30" t="s">
        <v>444</v>
      </c>
      <c r="R45" s="30">
        <v>167</v>
      </c>
      <c r="S45" s="30">
        <v>151</v>
      </c>
      <c r="T45" s="30" t="s">
        <v>445</v>
      </c>
      <c r="U45" s="30">
        <v>160</v>
      </c>
      <c r="V45" s="30">
        <v>148</v>
      </c>
      <c r="W45" s="30" t="s">
        <v>446</v>
      </c>
      <c r="X45" s="30">
        <v>172</v>
      </c>
      <c r="Y45" s="30">
        <v>158</v>
      </c>
      <c r="Z45" s="30" t="s">
        <v>447</v>
      </c>
      <c r="AA45" s="30">
        <v>188</v>
      </c>
      <c r="AB45" s="30">
        <v>176</v>
      </c>
    </row>
    <row r="46" spans="6:28" hidden="1" x14ac:dyDescent="0.35">
      <c r="F46" s="33">
        <v>45059</v>
      </c>
      <c r="G46" s="24">
        <f t="shared" si="0"/>
        <v>7</v>
      </c>
      <c r="H46" s="31">
        <v>2</v>
      </c>
      <c r="I46" s="31">
        <v>201</v>
      </c>
      <c r="J46" s="31">
        <v>346</v>
      </c>
      <c r="K46" s="31" t="s">
        <v>448</v>
      </c>
      <c r="L46" s="31">
        <v>118</v>
      </c>
      <c r="M46" s="31">
        <v>114</v>
      </c>
      <c r="N46" s="31" t="s">
        <v>449</v>
      </c>
      <c r="O46" s="31">
        <v>110</v>
      </c>
      <c r="P46" s="31">
        <v>107</v>
      </c>
      <c r="Q46" s="31">
        <v>0</v>
      </c>
      <c r="R46" s="31">
        <v>0</v>
      </c>
      <c r="S46" s="31">
        <v>0</v>
      </c>
      <c r="T46" s="31" t="s">
        <v>450</v>
      </c>
      <c r="U46" s="31">
        <v>109</v>
      </c>
      <c r="V46" s="31">
        <v>105</v>
      </c>
      <c r="W46" s="31">
        <v>0</v>
      </c>
      <c r="X46" s="31">
        <v>0</v>
      </c>
      <c r="Y46" s="31">
        <v>0</v>
      </c>
      <c r="Z46" s="31">
        <v>0</v>
      </c>
      <c r="AA46" s="31">
        <v>0</v>
      </c>
      <c r="AB46" s="31">
        <v>0</v>
      </c>
    </row>
    <row r="47" spans="6:28" hidden="1" x14ac:dyDescent="0.35">
      <c r="F47" s="32">
        <v>45060</v>
      </c>
      <c r="G47" s="24">
        <f t="shared" si="0"/>
        <v>1</v>
      </c>
      <c r="H47" s="30">
        <v>2</v>
      </c>
      <c r="I47" s="30">
        <v>201</v>
      </c>
      <c r="J47" s="30">
        <v>116</v>
      </c>
      <c r="K47" s="30" t="s">
        <v>451</v>
      </c>
      <c r="L47" s="30">
        <v>38</v>
      </c>
      <c r="M47" s="30">
        <v>36</v>
      </c>
      <c r="N47" s="30">
        <v>0</v>
      </c>
      <c r="O47" s="30">
        <v>0</v>
      </c>
      <c r="P47" s="30">
        <v>0</v>
      </c>
      <c r="Q47" s="30" t="s">
        <v>452</v>
      </c>
      <c r="R47" s="30">
        <v>38</v>
      </c>
      <c r="S47" s="30">
        <v>37</v>
      </c>
      <c r="T47" s="30" t="s">
        <v>453</v>
      </c>
      <c r="U47" s="30">
        <v>37</v>
      </c>
      <c r="V47" s="30">
        <v>35</v>
      </c>
      <c r="W47" s="30">
        <v>0</v>
      </c>
      <c r="X47" s="30">
        <v>0</v>
      </c>
      <c r="Y47" s="30">
        <v>0</v>
      </c>
      <c r="Z47" s="30">
        <v>0</v>
      </c>
      <c r="AA47" s="30">
        <v>0</v>
      </c>
      <c r="AB47" s="30">
        <v>0</v>
      </c>
    </row>
    <row r="48" spans="6:28" hidden="1" x14ac:dyDescent="0.35">
      <c r="F48" s="33">
        <v>45061</v>
      </c>
      <c r="G48" s="24">
        <f t="shared" si="0"/>
        <v>2</v>
      </c>
      <c r="H48" s="31">
        <v>2</v>
      </c>
      <c r="I48" s="31">
        <v>201</v>
      </c>
      <c r="J48" s="31">
        <v>152</v>
      </c>
      <c r="K48" s="31" t="s">
        <v>454</v>
      </c>
      <c r="L48" s="31">
        <v>49</v>
      </c>
      <c r="M48" s="31">
        <v>47</v>
      </c>
      <c r="N48" s="31">
        <v>0</v>
      </c>
      <c r="O48" s="31">
        <v>0</v>
      </c>
      <c r="P48" s="31">
        <v>0</v>
      </c>
      <c r="Q48" s="31" t="s">
        <v>455</v>
      </c>
      <c r="R48" s="31">
        <v>50</v>
      </c>
      <c r="S48" s="31">
        <v>48</v>
      </c>
      <c r="T48" s="31" t="s">
        <v>456</v>
      </c>
      <c r="U48" s="31">
        <v>51</v>
      </c>
      <c r="V48" s="31">
        <v>49</v>
      </c>
      <c r="W48" s="31">
        <v>0</v>
      </c>
      <c r="X48" s="31">
        <v>0</v>
      </c>
      <c r="Y48" s="31">
        <v>0</v>
      </c>
      <c r="Z48" s="31">
        <v>0</v>
      </c>
      <c r="AA48" s="31">
        <v>0</v>
      </c>
      <c r="AB48" s="31">
        <v>0</v>
      </c>
    </row>
    <row r="49" spans="6:28" hidden="1" x14ac:dyDescent="0.35">
      <c r="F49" s="32">
        <v>45062</v>
      </c>
      <c r="G49" s="24">
        <f t="shared" si="0"/>
        <v>3</v>
      </c>
      <c r="H49" s="30">
        <v>2</v>
      </c>
      <c r="I49" s="30">
        <v>119</v>
      </c>
      <c r="J49" s="30">
        <v>997</v>
      </c>
      <c r="K49" s="30" t="s">
        <v>457</v>
      </c>
      <c r="L49" s="30">
        <v>172</v>
      </c>
      <c r="M49" s="30">
        <v>165</v>
      </c>
      <c r="N49" s="30" t="s">
        <v>458</v>
      </c>
      <c r="O49" s="30">
        <v>172</v>
      </c>
      <c r="P49" s="30">
        <v>168</v>
      </c>
      <c r="Q49" s="30" t="s">
        <v>459</v>
      </c>
      <c r="R49" s="30">
        <v>164</v>
      </c>
      <c r="S49" s="30">
        <v>159</v>
      </c>
      <c r="T49" s="30" t="s">
        <v>460</v>
      </c>
      <c r="U49" s="30">
        <v>169</v>
      </c>
      <c r="V49" s="30">
        <v>165</v>
      </c>
      <c r="W49" s="30" t="s">
        <v>461</v>
      </c>
      <c r="X49" s="30">
        <v>161</v>
      </c>
      <c r="Y49" s="30">
        <v>152</v>
      </c>
      <c r="Z49" s="30" t="s">
        <v>462</v>
      </c>
      <c r="AA49" s="30">
        <v>159</v>
      </c>
      <c r="AB49" s="30">
        <v>155</v>
      </c>
    </row>
    <row r="50" spans="6:28" hidden="1" x14ac:dyDescent="0.35">
      <c r="F50" s="33">
        <v>45063</v>
      </c>
      <c r="G50" s="24">
        <f t="shared" si="0"/>
        <v>4</v>
      </c>
      <c r="H50" s="31">
        <v>2</v>
      </c>
      <c r="I50" s="31">
        <v>201</v>
      </c>
      <c r="J50" s="31">
        <v>325</v>
      </c>
      <c r="K50" s="31" t="s">
        <v>463</v>
      </c>
      <c r="L50" s="31">
        <v>107</v>
      </c>
      <c r="M50" s="31">
        <v>100</v>
      </c>
      <c r="N50" s="31">
        <v>0</v>
      </c>
      <c r="O50" s="31">
        <v>0</v>
      </c>
      <c r="P50" s="31">
        <v>0</v>
      </c>
      <c r="Q50" s="31" t="s">
        <v>464</v>
      </c>
      <c r="R50" s="31">
        <v>108</v>
      </c>
      <c r="S50" s="31">
        <v>100</v>
      </c>
      <c r="T50" s="31" t="s">
        <v>465</v>
      </c>
      <c r="U50" s="31">
        <v>112</v>
      </c>
      <c r="V50" s="31">
        <v>105</v>
      </c>
      <c r="W50" s="31">
        <v>0</v>
      </c>
      <c r="X50" s="31">
        <v>0</v>
      </c>
      <c r="Y50" s="31">
        <v>0</v>
      </c>
      <c r="Z50" s="31">
        <v>0</v>
      </c>
      <c r="AA50" s="31">
        <v>0</v>
      </c>
      <c r="AB50" s="31">
        <v>0</v>
      </c>
    </row>
    <row r="51" spans="6:28" hidden="1" x14ac:dyDescent="0.35">
      <c r="F51" s="32">
        <v>45064</v>
      </c>
      <c r="G51" s="24">
        <f t="shared" si="0"/>
        <v>5</v>
      </c>
      <c r="H51" s="30">
        <v>2</v>
      </c>
      <c r="I51" s="30">
        <v>119</v>
      </c>
      <c r="J51" s="30">
        <v>1050</v>
      </c>
      <c r="K51" s="30" t="s">
        <v>466</v>
      </c>
      <c r="L51" s="30">
        <v>214</v>
      </c>
      <c r="M51" s="30">
        <v>199</v>
      </c>
      <c r="N51" s="30">
        <v>0</v>
      </c>
      <c r="O51" s="30">
        <v>0</v>
      </c>
      <c r="P51" s="30">
        <v>0</v>
      </c>
      <c r="Q51" s="30" t="s">
        <v>467</v>
      </c>
      <c r="R51" s="30">
        <v>207</v>
      </c>
      <c r="S51" s="30">
        <v>192</v>
      </c>
      <c r="T51" s="30" t="s">
        <v>468</v>
      </c>
      <c r="U51" s="30">
        <v>203</v>
      </c>
      <c r="V51" s="30">
        <v>186</v>
      </c>
      <c r="W51" s="30" t="s">
        <v>469</v>
      </c>
      <c r="X51" s="30">
        <v>214</v>
      </c>
      <c r="Y51" s="30">
        <v>196</v>
      </c>
      <c r="Z51" s="30" t="s">
        <v>470</v>
      </c>
      <c r="AA51" s="30">
        <v>212</v>
      </c>
      <c r="AB51" s="30">
        <v>199</v>
      </c>
    </row>
    <row r="52" spans="6:28" hidden="1" x14ac:dyDescent="0.35">
      <c r="F52" s="33">
        <v>45065</v>
      </c>
      <c r="G52" s="24">
        <f t="shared" si="0"/>
        <v>6</v>
      </c>
      <c r="H52" s="31">
        <v>2</v>
      </c>
      <c r="I52" s="31">
        <v>119</v>
      </c>
      <c r="J52" s="31">
        <v>796</v>
      </c>
      <c r="K52" s="31">
        <v>0</v>
      </c>
      <c r="L52" s="31">
        <v>0</v>
      </c>
      <c r="M52" s="31">
        <v>0</v>
      </c>
      <c r="N52" s="31" t="s">
        <v>471</v>
      </c>
      <c r="O52" s="31">
        <v>152</v>
      </c>
      <c r="P52" s="31">
        <v>139</v>
      </c>
      <c r="Q52" s="31" t="s">
        <v>472</v>
      </c>
      <c r="R52" s="31">
        <v>159</v>
      </c>
      <c r="S52" s="31">
        <v>149</v>
      </c>
      <c r="T52" s="31" t="s">
        <v>473</v>
      </c>
      <c r="U52" s="31">
        <v>163</v>
      </c>
      <c r="V52" s="31">
        <v>151</v>
      </c>
      <c r="W52" s="31" t="s">
        <v>474</v>
      </c>
      <c r="X52" s="31">
        <v>165</v>
      </c>
      <c r="Y52" s="31">
        <v>156</v>
      </c>
      <c r="Z52" s="31" t="s">
        <v>475</v>
      </c>
      <c r="AA52" s="31">
        <v>157</v>
      </c>
      <c r="AB52" s="31">
        <v>146</v>
      </c>
    </row>
    <row r="53" spans="6:28" hidden="1" x14ac:dyDescent="0.35">
      <c r="F53" s="32">
        <v>45066</v>
      </c>
      <c r="G53" s="24">
        <f t="shared" si="0"/>
        <v>7</v>
      </c>
      <c r="H53" s="30">
        <v>2</v>
      </c>
      <c r="I53" s="30">
        <v>201</v>
      </c>
      <c r="J53" s="30">
        <v>374</v>
      </c>
      <c r="K53" s="30" t="s">
        <v>476</v>
      </c>
      <c r="L53" s="30">
        <v>97</v>
      </c>
      <c r="M53" s="30">
        <v>93</v>
      </c>
      <c r="N53" s="30" t="s">
        <v>477</v>
      </c>
      <c r="O53" s="30">
        <v>91</v>
      </c>
      <c r="P53" s="30">
        <v>89</v>
      </c>
      <c r="Q53" s="30" t="s">
        <v>478</v>
      </c>
      <c r="R53" s="30">
        <v>88</v>
      </c>
      <c r="S53" s="30">
        <v>86</v>
      </c>
      <c r="T53" s="30" t="s">
        <v>479</v>
      </c>
      <c r="U53" s="30">
        <v>93</v>
      </c>
      <c r="V53" s="30">
        <v>89</v>
      </c>
      <c r="W53" s="30">
        <v>0</v>
      </c>
      <c r="X53" s="30">
        <v>0</v>
      </c>
      <c r="Y53" s="30">
        <v>0</v>
      </c>
      <c r="Z53" s="30">
        <v>0</v>
      </c>
      <c r="AA53" s="30">
        <v>0</v>
      </c>
      <c r="AB53" s="30">
        <v>0</v>
      </c>
    </row>
    <row r="54" spans="6:28" hidden="1" x14ac:dyDescent="0.35">
      <c r="F54" s="33">
        <v>45067</v>
      </c>
      <c r="G54" s="24">
        <f t="shared" si="0"/>
        <v>1</v>
      </c>
      <c r="H54" s="31">
        <v>2</v>
      </c>
      <c r="I54" s="31">
        <v>201</v>
      </c>
      <c r="J54" s="31">
        <v>152</v>
      </c>
      <c r="K54" s="31" t="s">
        <v>480</v>
      </c>
      <c r="L54" s="31">
        <v>38</v>
      </c>
      <c r="M54" s="31">
        <v>36</v>
      </c>
      <c r="N54" s="31" t="s">
        <v>481</v>
      </c>
      <c r="O54" s="31">
        <v>37</v>
      </c>
      <c r="P54" s="31">
        <v>34</v>
      </c>
      <c r="Q54" s="31" t="s">
        <v>482</v>
      </c>
      <c r="R54" s="31">
        <v>38</v>
      </c>
      <c r="S54" s="31">
        <v>36</v>
      </c>
      <c r="T54" s="31" t="s">
        <v>483</v>
      </c>
      <c r="U54" s="31">
        <v>37</v>
      </c>
      <c r="V54" s="31">
        <v>35</v>
      </c>
      <c r="W54" s="31">
        <v>0</v>
      </c>
      <c r="X54" s="31">
        <v>0</v>
      </c>
      <c r="Y54" s="31">
        <v>0</v>
      </c>
      <c r="Z54" s="31">
        <v>0</v>
      </c>
      <c r="AA54" s="31">
        <v>0</v>
      </c>
      <c r="AB54" s="31">
        <v>0</v>
      </c>
    </row>
    <row r="55" spans="6:28" hidden="1" x14ac:dyDescent="0.35">
      <c r="F55" s="32">
        <v>45068</v>
      </c>
      <c r="G55" s="24">
        <f t="shared" si="0"/>
        <v>2</v>
      </c>
      <c r="H55" s="30">
        <v>2</v>
      </c>
      <c r="I55" s="30">
        <v>201</v>
      </c>
      <c r="J55" s="30">
        <v>144</v>
      </c>
      <c r="K55" s="30" t="s">
        <v>484</v>
      </c>
      <c r="L55" s="30">
        <v>36</v>
      </c>
      <c r="M55" s="30">
        <v>33</v>
      </c>
      <c r="N55" s="30" t="s">
        <v>485</v>
      </c>
      <c r="O55" s="30">
        <v>37</v>
      </c>
      <c r="P55" s="30">
        <v>34</v>
      </c>
      <c r="Q55" s="30" t="s">
        <v>486</v>
      </c>
      <c r="R55" s="30">
        <v>35</v>
      </c>
      <c r="S55" s="30">
        <v>33</v>
      </c>
      <c r="T55" s="30" t="s">
        <v>487</v>
      </c>
      <c r="U55" s="30">
        <v>37</v>
      </c>
      <c r="V55" s="30">
        <v>34</v>
      </c>
      <c r="W55" s="30">
        <v>0</v>
      </c>
      <c r="X55" s="30">
        <v>0</v>
      </c>
      <c r="Y55" s="30">
        <v>0</v>
      </c>
      <c r="Z55" s="30">
        <v>0</v>
      </c>
      <c r="AA55" s="30">
        <v>0</v>
      </c>
      <c r="AB55" s="30">
        <v>0</v>
      </c>
    </row>
    <row r="56" spans="6:28" hidden="1" x14ac:dyDescent="0.35">
      <c r="F56" s="33">
        <v>45069</v>
      </c>
      <c r="G56" s="24">
        <f t="shared" si="0"/>
        <v>3</v>
      </c>
      <c r="H56" s="31">
        <v>2</v>
      </c>
      <c r="I56" s="31">
        <v>201</v>
      </c>
      <c r="J56" s="31">
        <v>420</v>
      </c>
      <c r="K56" s="31" t="s">
        <v>488</v>
      </c>
      <c r="L56" s="31">
        <v>109</v>
      </c>
      <c r="M56" s="31">
        <v>105</v>
      </c>
      <c r="N56" s="31" t="s">
        <v>489</v>
      </c>
      <c r="O56" s="31">
        <v>101</v>
      </c>
      <c r="P56" s="31">
        <v>95</v>
      </c>
      <c r="Q56" s="31" t="s">
        <v>490</v>
      </c>
      <c r="R56" s="31">
        <v>109</v>
      </c>
      <c r="S56" s="31">
        <v>104</v>
      </c>
      <c r="T56" s="31" t="s">
        <v>491</v>
      </c>
      <c r="U56" s="31">
        <v>100</v>
      </c>
      <c r="V56" s="31">
        <v>96</v>
      </c>
      <c r="W56" s="31">
        <v>0</v>
      </c>
      <c r="X56" s="31">
        <v>0</v>
      </c>
      <c r="Y56" s="31">
        <v>0</v>
      </c>
      <c r="Z56" s="31">
        <v>0</v>
      </c>
      <c r="AA56" s="31">
        <v>0</v>
      </c>
      <c r="AB56" s="31">
        <v>0</v>
      </c>
    </row>
    <row r="57" spans="6:28" hidden="1" x14ac:dyDescent="0.35">
      <c r="F57" s="32">
        <v>45070</v>
      </c>
      <c r="G57" s="24">
        <f t="shared" si="0"/>
        <v>4</v>
      </c>
      <c r="H57" s="30">
        <v>2</v>
      </c>
      <c r="I57" s="30">
        <v>119</v>
      </c>
      <c r="J57" s="30">
        <v>822</v>
      </c>
      <c r="K57" s="30" t="s">
        <v>492</v>
      </c>
      <c r="L57" s="30">
        <v>130</v>
      </c>
      <c r="M57" s="30">
        <v>126</v>
      </c>
      <c r="N57" s="30" t="s">
        <v>493</v>
      </c>
      <c r="O57" s="30">
        <v>132</v>
      </c>
      <c r="P57" s="30">
        <v>128</v>
      </c>
      <c r="Q57" s="30" t="s">
        <v>494</v>
      </c>
      <c r="R57" s="30">
        <v>130</v>
      </c>
      <c r="S57" s="30">
        <v>122</v>
      </c>
      <c r="T57" s="30" t="s">
        <v>495</v>
      </c>
      <c r="U57" s="30">
        <v>141</v>
      </c>
      <c r="V57" s="30">
        <v>135</v>
      </c>
      <c r="W57" s="30" t="s">
        <v>496</v>
      </c>
      <c r="X57" s="30">
        <v>135</v>
      </c>
      <c r="Y57" s="30">
        <v>126</v>
      </c>
      <c r="Z57" s="30" t="s">
        <v>497</v>
      </c>
      <c r="AA57" s="30">
        <v>154</v>
      </c>
      <c r="AB57" s="30">
        <v>147</v>
      </c>
    </row>
    <row r="58" spans="6:28" hidden="1" x14ac:dyDescent="0.35">
      <c r="F58" s="33">
        <v>45071</v>
      </c>
      <c r="G58" s="24">
        <f t="shared" si="0"/>
        <v>5</v>
      </c>
      <c r="H58" s="31">
        <v>2</v>
      </c>
      <c r="I58" s="31">
        <v>119</v>
      </c>
      <c r="J58" s="31">
        <v>927</v>
      </c>
      <c r="K58" s="31" t="s">
        <v>498</v>
      </c>
      <c r="L58" s="31">
        <v>162</v>
      </c>
      <c r="M58" s="31">
        <v>152</v>
      </c>
      <c r="N58" s="31" t="s">
        <v>499</v>
      </c>
      <c r="O58" s="31">
        <v>146</v>
      </c>
      <c r="P58" s="31">
        <v>140</v>
      </c>
      <c r="Q58" s="31" t="s">
        <v>500</v>
      </c>
      <c r="R58" s="31">
        <v>160</v>
      </c>
      <c r="S58" s="31">
        <v>148</v>
      </c>
      <c r="T58" s="31" t="s">
        <v>501</v>
      </c>
      <c r="U58" s="31">
        <v>148</v>
      </c>
      <c r="V58" s="31">
        <v>142</v>
      </c>
      <c r="W58" s="31" t="s">
        <v>502</v>
      </c>
      <c r="X58" s="31">
        <v>146</v>
      </c>
      <c r="Y58" s="31">
        <v>138</v>
      </c>
      <c r="Z58" s="31" t="s">
        <v>503</v>
      </c>
      <c r="AA58" s="31">
        <v>165</v>
      </c>
      <c r="AB58" s="31">
        <v>156</v>
      </c>
    </row>
    <row r="59" spans="6:28" hidden="1" x14ac:dyDescent="0.35">
      <c r="F59" s="32">
        <v>45072</v>
      </c>
      <c r="G59" s="24">
        <f t="shared" si="0"/>
        <v>6</v>
      </c>
      <c r="H59" s="30">
        <v>2</v>
      </c>
      <c r="I59" s="30">
        <v>201</v>
      </c>
      <c r="J59" s="30">
        <v>325</v>
      </c>
      <c r="K59" s="30" t="s">
        <v>504</v>
      </c>
      <c r="L59" s="30">
        <v>104</v>
      </c>
      <c r="M59" s="30">
        <v>99</v>
      </c>
      <c r="N59" s="30">
        <v>0</v>
      </c>
      <c r="O59" s="30">
        <v>0</v>
      </c>
      <c r="P59" s="30">
        <v>0</v>
      </c>
      <c r="Q59" s="30" t="s">
        <v>505</v>
      </c>
      <c r="R59" s="30">
        <v>111</v>
      </c>
      <c r="S59" s="30">
        <v>109</v>
      </c>
      <c r="T59" s="30" t="s">
        <v>506</v>
      </c>
      <c r="U59" s="30">
        <v>104</v>
      </c>
      <c r="V59" s="30">
        <v>100</v>
      </c>
      <c r="W59" s="30">
        <v>0</v>
      </c>
      <c r="X59" s="30">
        <v>0</v>
      </c>
      <c r="Y59" s="30">
        <v>0</v>
      </c>
      <c r="Z59" s="30">
        <v>0</v>
      </c>
      <c r="AA59" s="30">
        <v>0</v>
      </c>
      <c r="AB59" s="30">
        <v>0</v>
      </c>
    </row>
    <row r="60" spans="6:28" hidden="1" x14ac:dyDescent="0.35">
      <c r="F60" s="33">
        <v>45073</v>
      </c>
      <c r="G60" s="24">
        <f t="shared" si="0"/>
        <v>7</v>
      </c>
      <c r="H60" s="31">
        <v>2</v>
      </c>
      <c r="I60" s="31">
        <v>119</v>
      </c>
      <c r="J60" s="31">
        <v>892</v>
      </c>
      <c r="K60" s="31" t="s">
        <v>507</v>
      </c>
      <c r="L60" s="31">
        <v>153</v>
      </c>
      <c r="M60" s="31">
        <v>143</v>
      </c>
      <c r="N60" s="31" t="s">
        <v>508</v>
      </c>
      <c r="O60" s="31">
        <v>150</v>
      </c>
      <c r="P60" s="31">
        <v>144</v>
      </c>
      <c r="Q60" s="31" t="s">
        <v>509</v>
      </c>
      <c r="R60" s="31">
        <v>141</v>
      </c>
      <c r="S60" s="31">
        <v>132</v>
      </c>
      <c r="T60" s="31" t="s">
        <v>510</v>
      </c>
      <c r="U60" s="31">
        <v>151</v>
      </c>
      <c r="V60" s="31">
        <v>144</v>
      </c>
      <c r="W60" s="31" t="s">
        <v>511</v>
      </c>
      <c r="X60" s="31">
        <v>151</v>
      </c>
      <c r="Y60" s="31">
        <v>143</v>
      </c>
      <c r="Z60" s="31" t="s">
        <v>512</v>
      </c>
      <c r="AA60" s="31">
        <v>146</v>
      </c>
      <c r="AB60" s="31">
        <v>138</v>
      </c>
    </row>
    <row r="61" spans="6:28" hidden="1" x14ac:dyDescent="0.35">
      <c r="F61" s="32">
        <v>45074</v>
      </c>
      <c r="G61" s="24">
        <f t="shared" si="0"/>
        <v>1</v>
      </c>
      <c r="H61" s="30">
        <v>2</v>
      </c>
      <c r="I61" s="30">
        <v>119</v>
      </c>
      <c r="J61" s="30">
        <v>374</v>
      </c>
      <c r="K61" s="30" t="s">
        <v>513</v>
      </c>
      <c r="L61" s="30">
        <v>62</v>
      </c>
      <c r="M61" s="30">
        <v>57</v>
      </c>
      <c r="N61" s="30" t="s">
        <v>514</v>
      </c>
      <c r="O61" s="30">
        <v>64</v>
      </c>
      <c r="P61" s="30">
        <v>60</v>
      </c>
      <c r="Q61" s="30" t="s">
        <v>515</v>
      </c>
      <c r="R61" s="30">
        <v>60</v>
      </c>
      <c r="S61" s="30">
        <v>56</v>
      </c>
      <c r="T61" s="30" t="s">
        <v>516</v>
      </c>
      <c r="U61" s="30">
        <v>63</v>
      </c>
      <c r="V61" s="30">
        <v>58</v>
      </c>
      <c r="W61" s="30" t="s">
        <v>517</v>
      </c>
      <c r="X61" s="30">
        <v>59</v>
      </c>
      <c r="Y61" s="30">
        <v>54</v>
      </c>
      <c r="Z61" s="30" t="s">
        <v>518</v>
      </c>
      <c r="AA61" s="30">
        <v>66</v>
      </c>
      <c r="AB61" s="30">
        <v>62</v>
      </c>
    </row>
    <row r="62" spans="6:28" hidden="1" x14ac:dyDescent="0.35">
      <c r="F62" s="33">
        <v>45075</v>
      </c>
      <c r="G62" s="24">
        <f t="shared" si="0"/>
        <v>2</v>
      </c>
      <c r="H62" s="31">
        <v>2</v>
      </c>
      <c r="I62" s="31">
        <v>119</v>
      </c>
      <c r="J62" s="31">
        <v>374</v>
      </c>
      <c r="K62" s="31">
        <v>0</v>
      </c>
      <c r="L62" s="31">
        <v>0</v>
      </c>
      <c r="M62" s="31">
        <v>0</v>
      </c>
      <c r="N62" s="31" t="s">
        <v>519</v>
      </c>
      <c r="O62" s="31">
        <v>72</v>
      </c>
      <c r="P62" s="31">
        <v>66</v>
      </c>
      <c r="Q62" s="31" t="s">
        <v>520</v>
      </c>
      <c r="R62" s="31">
        <v>74</v>
      </c>
      <c r="S62" s="31">
        <v>68</v>
      </c>
      <c r="T62" s="31" t="s">
        <v>521</v>
      </c>
      <c r="U62" s="31">
        <v>73</v>
      </c>
      <c r="V62" s="31">
        <v>67</v>
      </c>
      <c r="W62" s="31" t="s">
        <v>522</v>
      </c>
      <c r="X62" s="31">
        <v>71</v>
      </c>
      <c r="Y62" s="31">
        <v>66</v>
      </c>
      <c r="Z62" s="31" t="s">
        <v>523</v>
      </c>
      <c r="AA62" s="31">
        <v>84</v>
      </c>
      <c r="AB62" s="31">
        <v>79</v>
      </c>
    </row>
    <row r="63" spans="6:28" hidden="1" x14ac:dyDescent="0.35">
      <c r="F63" s="32">
        <v>45076</v>
      </c>
      <c r="G63" s="24">
        <f t="shared" si="0"/>
        <v>3</v>
      </c>
      <c r="H63" s="30">
        <v>2</v>
      </c>
      <c r="I63" s="30">
        <v>201</v>
      </c>
      <c r="J63" s="30">
        <v>346</v>
      </c>
      <c r="K63" s="30" t="s">
        <v>524</v>
      </c>
      <c r="L63" s="30">
        <v>84</v>
      </c>
      <c r="M63" s="30">
        <v>79</v>
      </c>
      <c r="N63" s="30" t="s">
        <v>525</v>
      </c>
      <c r="O63" s="30">
        <v>89</v>
      </c>
      <c r="P63" s="30">
        <v>83</v>
      </c>
      <c r="Q63" s="30" t="s">
        <v>526</v>
      </c>
      <c r="R63" s="30">
        <v>87</v>
      </c>
      <c r="S63" s="30">
        <v>82</v>
      </c>
      <c r="T63" s="30" t="s">
        <v>527</v>
      </c>
      <c r="U63" s="30">
        <v>89</v>
      </c>
      <c r="V63" s="30">
        <v>83</v>
      </c>
      <c r="W63" s="30">
        <v>0</v>
      </c>
      <c r="X63" s="30">
        <v>0</v>
      </c>
      <c r="Y63" s="30">
        <v>0</v>
      </c>
      <c r="Z63" s="30">
        <v>0</v>
      </c>
      <c r="AA63" s="30">
        <v>0</v>
      </c>
      <c r="AB63" s="30">
        <v>0</v>
      </c>
    </row>
    <row r="64" spans="6:28" hidden="1" x14ac:dyDescent="0.35">
      <c r="F64" s="33">
        <v>45077</v>
      </c>
      <c r="G64" s="24">
        <f t="shared" si="0"/>
        <v>4</v>
      </c>
      <c r="H64" s="31">
        <v>2</v>
      </c>
      <c r="I64" s="31">
        <v>201</v>
      </c>
      <c r="J64" s="31">
        <v>395</v>
      </c>
      <c r="K64" s="31" t="s">
        <v>528</v>
      </c>
      <c r="L64" s="31">
        <v>93</v>
      </c>
      <c r="M64" s="31">
        <v>90</v>
      </c>
      <c r="N64" s="31" t="s">
        <v>529</v>
      </c>
      <c r="O64" s="31">
        <v>100</v>
      </c>
      <c r="P64" s="31">
        <v>96</v>
      </c>
      <c r="Q64" s="31" t="s">
        <v>530</v>
      </c>
      <c r="R64" s="31">
        <v>96</v>
      </c>
      <c r="S64" s="31">
        <v>93</v>
      </c>
      <c r="T64" s="31" t="s">
        <v>531</v>
      </c>
      <c r="U64" s="31">
        <v>93</v>
      </c>
      <c r="V64" s="31">
        <v>90</v>
      </c>
      <c r="W64" s="31">
        <v>0</v>
      </c>
      <c r="X64" s="31">
        <v>0</v>
      </c>
      <c r="Y64" s="31">
        <v>0</v>
      </c>
      <c r="Z64" s="31">
        <v>0</v>
      </c>
      <c r="AA64" s="31">
        <v>0</v>
      </c>
      <c r="AB64" s="31">
        <v>0</v>
      </c>
    </row>
    <row r="65" spans="6:28" hidden="1" x14ac:dyDescent="0.35">
      <c r="F65" s="32">
        <v>45078</v>
      </c>
      <c r="G65" s="24">
        <f t="shared" si="0"/>
        <v>5</v>
      </c>
      <c r="H65" s="30">
        <v>2</v>
      </c>
      <c r="I65" s="30">
        <v>201</v>
      </c>
      <c r="J65" s="30">
        <v>360</v>
      </c>
      <c r="K65" s="30">
        <v>0</v>
      </c>
      <c r="L65" s="30">
        <v>0</v>
      </c>
      <c r="M65" s="30">
        <v>0</v>
      </c>
      <c r="N65" s="30" t="s">
        <v>532</v>
      </c>
      <c r="O65" s="30">
        <v>118</v>
      </c>
      <c r="P65" s="30">
        <v>112</v>
      </c>
      <c r="Q65" s="30" t="s">
        <v>533</v>
      </c>
      <c r="R65" s="30">
        <v>121</v>
      </c>
      <c r="S65" s="30">
        <v>114</v>
      </c>
      <c r="T65" s="30" t="s">
        <v>534</v>
      </c>
      <c r="U65" s="30">
        <v>118</v>
      </c>
      <c r="V65" s="30">
        <v>114</v>
      </c>
      <c r="W65" s="30">
        <v>0</v>
      </c>
      <c r="X65" s="30">
        <v>0</v>
      </c>
      <c r="Y65" s="30">
        <v>0</v>
      </c>
      <c r="Z65" s="30">
        <v>0</v>
      </c>
      <c r="AA65" s="30">
        <v>0</v>
      </c>
      <c r="AB65" s="30">
        <v>0</v>
      </c>
    </row>
    <row r="66" spans="6:28" hidden="1" x14ac:dyDescent="0.35">
      <c r="F66" s="33">
        <v>45079</v>
      </c>
      <c r="G66" s="24">
        <f t="shared" si="0"/>
        <v>6</v>
      </c>
      <c r="H66" s="31">
        <v>2</v>
      </c>
      <c r="I66" s="31">
        <v>201</v>
      </c>
      <c r="J66" s="31">
        <v>332</v>
      </c>
      <c r="K66" s="31" t="s">
        <v>535</v>
      </c>
      <c r="L66" s="31">
        <v>107</v>
      </c>
      <c r="M66" s="31">
        <v>104</v>
      </c>
      <c r="N66" s="31">
        <v>0</v>
      </c>
      <c r="O66" s="31">
        <v>0</v>
      </c>
      <c r="P66" s="31">
        <v>0</v>
      </c>
      <c r="Q66" s="31" t="s">
        <v>536</v>
      </c>
      <c r="R66" s="31">
        <v>109</v>
      </c>
      <c r="S66" s="31">
        <v>105</v>
      </c>
      <c r="T66" s="31" t="s">
        <v>537</v>
      </c>
      <c r="U66" s="31">
        <v>110</v>
      </c>
      <c r="V66" s="31">
        <v>106</v>
      </c>
      <c r="W66" s="31">
        <v>0</v>
      </c>
      <c r="X66" s="31">
        <v>0</v>
      </c>
      <c r="Y66" s="31">
        <v>0</v>
      </c>
      <c r="Z66" s="31">
        <v>0</v>
      </c>
      <c r="AA66" s="31">
        <v>0</v>
      </c>
      <c r="AB66" s="31">
        <v>0</v>
      </c>
    </row>
    <row r="67" spans="6:28" hidden="1" x14ac:dyDescent="0.35">
      <c r="F67" s="32">
        <v>45080</v>
      </c>
      <c r="G67" s="24">
        <f t="shared" si="0"/>
        <v>7</v>
      </c>
      <c r="H67" s="30">
        <v>2</v>
      </c>
      <c r="I67" s="30">
        <v>201</v>
      </c>
      <c r="J67" s="30">
        <v>343</v>
      </c>
      <c r="K67" s="30" t="s">
        <v>538</v>
      </c>
      <c r="L67" s="30">
        <v>112</v>
      </c>
      <c r="M67" s="30">
        <v>108</v>
      </c>
      <c r="N67" s="30" t="s">
        <v>539</v>
      </c>
      <c r="O67" s="30">
        <v>118</v>
      </c>
      <c r="P67" s="30">
        <v>114</v>
      </c>
      <c r="Q67" s="30">
        <v>0</v>
      </c>
      <c r="R67" s="30">
        <v>0</v>
      </c>
      <c r="S67" s="30">
        <v>0</v>
      </c>
      <c r="T67" s="30" t="s">
        <v>540</v>
      </c>
      <c r="U67" s="30">
        <v>115</v>
      </c>
      <c r="V67" s="30">
        <v>109</v>
      </c>
      <c r="W67" s="30">
        <v>0</v>
      </c>
      <c r="X67" s="30">
        <v>0</v>
      </c>
      <c r="Y67" s="30">
        <v>0</v>
      </c>
      <c r="Z67" s="30">
        <v>0</v>
      </c>
      <c r="AA67" s="30">
        <v>0</v>
      </c>
      <c r="AB67" s="30">
        <v>0</v>
      </c>
    </row>
    <row r="68" spans="6:28" hidden="1" x14ac:dyDescent="0.35">
      <c r="F68" s="33">
        <v>45081</v>
      </c>
      <c r="G68" s="24">
        <f t="shared" si="0"/>
        <v>1</v>
      </c>
      <c r="H68" s="31">
        <v>2</v>
      </c>
      <c r="I68" s="31">
        <v>119</v>
      </c>
      <c r="J68" s="31">
        <v>346</v>
      </c>
      <c r="K68" s="31">
        <v>0</v>
      </c>
      <c r="L68" s="31">
        <v>0</v>
      </c>
      <c r="M68" s="31">
        <v>0</v>
      </c>
      <c r="N68" s="31" t="s">
        <v>541</v>
      </c>
      <c r="O68" s="31">
        <v>68</v>
      </c>
      <c r="P68" s="31">
        <v>62</v>
      </c>
      <c r="Q68" s="31" t="s">
        <v>542</v>
      </c>
      <c r="R68" s="31">
        <v>69</v>
      </c>
      <c r="S68" s="31">
        <v>65</v>
      </c>
      <c r="T68" s="31" t="s">
        <v>543</v>
      </c>
      <c r="U68" s="31">
        <v>71</v>
      </c>
      <c r="V68" s="31">
        <v>67</v>
      </c>
      <c r="W68" s="31" t="s">
        <v>544</v>
      </c>
      <c r="X68" s="31">
        <v>69</v>
      </c>
      <c r="Y68" s="31">
        <v>63</v>
      </c>
      <c r="Z68" s="31" t="s">
        <v>545</v>
      </c>
      <c r="AA68" s="31">
        <v>69</v>
      </c>
      <c r="AB68" s="31">
        <v>63</v>
      </c>
    </row>
    <row r="69" spans="6:28" hidden="1" x14ac:dyDescent="0.35">
      <c r="F69" s="32">
        <v>45053</v>
      </c>
      <c r="G69" s="24">
        <f t="shared" si="0"/>
        <v>1</v>
      </c>
      <c r="H69" s="30">
        <v>3</v>
      </c>
      <c r="I69" s="30">
        <v>119</v>
      </c>
      <c r="J69" s="30">
        <v>0</v>
      </c>
      <c r="K69" s="30">
        <v>0</v>
      </c>
      <c r="L69" s="30">
        <v>0</v>
      </c>
      <c r="M69" s="30">
        <v>0</v>
      </c>
      <c r="N69" s="30">
        <v>0</v>
      </c>
      <c r="O69" s="30">
        <v>0</v>
      </c>
      <c r="P69" s="30">
        <v>0</v>
      </c>
      <c r="Q69" s="30">
        <v>0</v>
      </c>
      <c r="R69" s="30">
        <v>0</v>
      </c>
      <c r="S69" s="30">
        <v>0</v>
      </c>
      <c r="T69" s="30" t="s">
        <v>176</v>
      </c>
      <c r="U69" s="30">
        <v>0</v>
      </c>
      <c r="V69" s="30">
        <v>0</v>
      </c>
      <c r="W69" s="30">
        <v>0</v>
      </c>
      <c r="X69" s="30">
        <v>0</v>
      </c>
      <c r="Y69" s="30">
        <v>0</v>
      </c>
      <c r="Z69" s="30">
        <v>0</v>
      </c>
      <c r="AA69" s="30">
        <v>0</v>
      </c>
      <c r="AB69" s="30">
        <v>0</v>
      </c>
    </row>
    <row r="70" spans="6:28" hidden="1" x14ac:dyDescent="0.35">
      <c r="F70" s="33">
        <v>45054</v>
      </c>
      <c r="G70" s="24">
        <f t="shared" si="0"/>
        <v>2</v>
      </c>
      <c r="H70" s="31">
        <v>3</v>
      </c>
      <c r="I70" s="31">
        <v>119</v>
      </c>
      <c r="J70" s="31">
        <v>0</v>
      </c>
      <c r="K70" s="31">
        <v>0</v>
      </c>
      <c r="L70" s="31">
        <v>0</v>
      </c>
      <c r="M70" s="31">
        <v>0</v>
      </c>
      <c r="N70" s="31">
        <v>0</v>
      </c>
      <c r="O70" s="31">
        <v>0</v>
      </c>
      <c r="P70" s="31">
        <v>0</v>
      </c>
      <c r="Q70" s="31">
        <v>0</v>
      </c>
      <c r="R70" s="31">
        <v>0</v>
      </c>
      <c r="S70" s="31">
        <v>0</v>
      </c>
      <c r="T70" s="31" t="s">
        <v>176</v>
      </c>
      <c r="U70" s="31">
        <v>0</v>
      </c>
      <c r="V70" s="31">
        <v>0</v>
      </c>
      <c r="W70" s="31">
        <v>0</v>
      </c>
      <c r="X70" s="31">
        <v>0</v>
      </c>
      <c r="Y70" s="31">
        <v>0</v>
      </c>
      <c r="Z70" s="31">
        <v>0</v>
      </c>
      <c r="AA70" s="31">
        <v>0</v>
      </c>
      <c r="AB70" s="31">
        <v>0</v>
      </c>
    </row>
    <row r="71" spans="6:28" hidden="1" x14ac:dyDescent="0.35">
      <c r="F71" s="32">
        <v>45055</v>
      </c>
      <c r="G71" s="24">
        <f t="shared" si="0"/>
        <v>3</v>
      </c>
      <c r="H71" s="30">
        <v>3</v>
      </c>
      <c r="I71" s="30">
        <v>119</v>
      </c>
      <c r="J71" s="30">
        <v>693</v>
      </c>
      <c r="K71" s="30" t="s">
        <v>546</v>
      </c>
      <c r="L71" s="30">
        <v>139</v>
      </c>
      <c r="M71" s="30">
        <v>129</v>
      </c>
      <c r="N71" s="30" t="s">
        <v>547</v>
      </c>
      <c r="O71" s="30">
        <v>133</v>
      </c>
      <c r="P71" s="30">
        <v>126</v>
      </c>
      <c r="Q71" s="30" t="s">
        <v>548</v>
      </c>
      <c r="R71" s="30">
        <v>134</v>
      </c>
      <c r="S71" s="30">
        <v>124</v>
      </c>
      <c r="T71" s="30" t="s">
        <v>549</v>
      </c>
      <c r="U71" s="30">
        <v>138</v>
      </c>
      <c r="V71" s="30">
        <v>132</v>
      </c>
      <c r="W71" s="30">
        <v>0</v>
      </c>
      <c r="X71" s="30">
        <v>0</v>
      </c>
      <c r="Y71" s="30">
        <v>0</v>
      </c>
      <c r="Z71" s="30" t="s">
        <v>550</v>
      </c>
      <c r="AA71" s="30">
        <v>149</v>
      </c>
      <c r="AB71" s="30">
        <v>143</v>
      </c>
    </row>
    <row r="72" spans="6:28" hidden="1" x14ac:dyDescent="0.35">
      <c r="F72" s="33">
        <v>45056</v>
      </c>
      <c r="G72" s="24">
        <f t="shared" si="0"/>
        <v>4</v>
      </c>
      <c r="H72" s="31">
        <v>3</v>
      </c>
      <c r="I72" s="31">
        <v>119</v>
      </c>
      <c r="J72" s="31">
        <v>546</v>
      </c>
      <c r="K72" s="31" t="s">
        <v>551</v>
      </c>
      <c r="L72" s="31">
        <v>90</v>
      </c>
      <c r="M72" s="31">
        <v>89</v>
      </c>
      <c r="N72" s="31" t="s">
        <v>552</v>
      </c>
      <c r="O72" s="31">
        <v>88</v>
      </c>
      <c r="P72" s="31">
        <v>86</v>
      </c>
      <c r="Q72" s="31" t="s">
        <v>553</v>
      </c>
      <c r="R72" s="31">
        <v>90</v>
      </c>
      <c r="S72" s="31">
        <v>89</v>
      </c>
      <c r="T72" s="31" t="s">
        <v>554</v>
      </c>
      <c r="U72" s="31">
        <v>88</v>
      </c>
      <c r="V72" s="31">
        <v>85</v>
      </c>
      <c r="W72" s="31" t="s">
        <v>555</v>
      </c>
      <c r="X72" s="31">
        <v>88</v>
      </c>
      <c r="Y72" s="31">
        <v>85</v>
      </c>
      <c r="Z72" s="31" t="s">
        <v>556</v>
      </c>
      <c r="AA72" s="31">
        <v>102</v>
      </c>
      <c r="AB72" s="31">
        <v>99</v>
      </c>
    </row>
    <row r="73" spans="6:28" hidden="1" x14ac:dyDescent="0.35">
      <c r="F73" s="32">
        <v>45057</v>
      </c>
      <c r="G73" s="24">
        <f t="shared" si="0"/>
        <v>5</v>
      </c>
      <c r="H73" s="30">
        <v>3</v>
      </c>
      <c r="I73" s="30">
        <v>119</v>
      </c>
      <c r="J73" s="30">
        <v>598</v>
      </c>
      <c r="K73" s="30">
        <v>0</v>
      </c>
      <c r="L73" s="30">
        <v>0</v>
      </c>
      <c r="M73" s="30">
        <v>0</v>
      </c>
      <c r="N73" s="30" t="s">
        <v>557</v>
      </c>
      <c r="O73" s="30">
        <v>119</v>
      </c>
      <c r="P73" s="30">
        <v>116</v>
      </c>
      <c r="Q73" s="30" t="s">
        <v>558</v>
      </c>
      <c r="R73" s="30">
        <v>121</v>
      </c>
      <c r="S73" s="30">
        <v>114</v>
      </c>
      <c r="T73" s="30" t="s">
        <v>559</v>
      </c>
      <c r="U73" s="30">
        <v>124</v>
      </c>
      <c r="V73" s="30">
        <v>121</v>
      </c>
      <c r="W73" s="30" t="s">
        <v>560</v>
      </c>
      <c r="X73" s="30">
        <v>118</v>
      </c>
      <c r="Y73" s="30">
        <v>114</v>
      </c>
      <c r="Z73" s="30" t="s">
        <v>561</v>
      </c>
      <c r="AA73" s="30">
        <v>116</v>
      </c>
      <c r="AB73" s="30">
        <v>110</v>
      </c>
    </row>
    <row r="74" spans="6:28" hidden="1" x14ac:dyDescent="0.35">
      <c r="F74" s="33">
        <v>45058</v>
      </c>
      <c r="G74" s="24">
        <f t="shared" si="0"/>
        <v>6</v>
      </c>
      <c r="H74" s="31">
        <v>3</v>
      </c>
      <c r="I74" s="31">
        <v>119</v>
      </c>
      <c r="J74" s="31">
        <v>598</v>
      </c>
      <c r="K74" s="31" t="s">
        <v>562</v>
      </c>
      <c r="L74" s="31">
        <v>96</v>
      </c>
      <c r="M74" s="31">
        <v>89</v>
      </c>
      <c r="N74" s="31" t="s">
        <v>563</v>
      </c>
      <c r="O74" s="31">
        <v>100</v>
      </c>
      <c r="P74" s="31">
        <v>91</v>
      </c>
      <c r="Q74" s="31" t="s">
        <v>564</v>
      </c>
      <c r="R74" s="31">
        <v>102</v>
      </c>
      <c r="S74" s="31">
        <v>95</v>
      </c>
      <c r="T74" s="31" t="s">
        <v>565</v>
      </c>
      <c r="U74" s="31">
        <v>103</v>
      </c>
      <c r="V74" s="31">
        <v>93</v>
      </c>
      <c r="W74" s="31" t="s">
        <v>566</v>
      </c>
      <c r="X74" s="31">
        <v>95</v>
      </c>
      <c r="Y74" s="31">
        <v>86</v>
      </c>
      <c r="Z74" s="31" t="s">
        <v>567</v>
      </c>
      <c r="AA74" s="31">
        <v>102</v>
      </c>
      <c r="AB74" s="31">
        <v>92</v>
      </c>
    </row>
    <row r="75" spans="6:28" hidden="1" x14ac:dyDescent="0.35">
      <c r="F75" s="32">
        <v>45059</v>
      </c>
      <c r="G75" s="24">
        <f t="shared" si="0"/>
        <v>7</v>
      </c>
      <c r="H75" s="30">
        <v>3</v>
      </c>
      <c r="I75" s="30">
        <v>201</v>
      </c>
      <c r="J75" s="30">
        <v>310</v>
      </c>
      <c r="K75" s="30" t="s">
        <v>568</v>
      </c>
      <c r="L75" s="30">
        <v>78</v>
      </c>
      <c r="M75" s="30">
        <v>72</v>
      </c>
      <c r="N75" s="30" t="s">
        <v>569</v>
      </c>
      <c r="O75" s="30">
        <v>76</v>
      </c>
      <c r="P75" s="30">
        <v>70</v>
      </c>
      <c r="Q75" s="30" t="s">
        <v>570</v>
      </c>
      <c r="R75" s="30">
        <v>80</v>
      </c>
      <c r="S75" s="30">
        <v>76</v>
      </c>
      <c r="T75" s="30" t="s">
        <v>571</v>
      </c>
      <c r="U75" s="30">
        <v>79</v>
      </c>
      <c r="V75" s="30">
        <v>75</v>
      </c>
      <c r="W75" s="30">
        <v>0</v>
      </c>
      <c r="X75" s="30">
        <v>0</v>
      </c>
      <c r="Y75" s="30">
        <v>0</v>
      </c>
      <c r="Z75" s="30">
        <v>0</v>
      </c>
      <c r="AA75" s="30">
        <v>0</v>
      </c>
      <c r="AB75" s="30">
        <v>0</v>
      </c>
    </row>
    <row r="76" spans="6:28" hidden="1" x14ac:dyDescent="0.35">
      <c r="F76" s="33">
        <v>45060</v>
      </c>
      <c r="G76" s="24">
        <f t="shared" ref="G76:G97" si="1">WEEKDAY(F76)</f>
        <v>1</v>
      </c>
      <c r="H76" s="31">
        <v>3</v>
      </c>
      <c r="I76" s="31">
        <v>119</v>
      </c>
      <c r="J76" s="31">
        <v>0</v>
      </c>
      <c r="K76" s="31">
        <v>0</v>
      </c>
      <c r="L76" s="31">
        <v>0</v>
      </c>
      <c r="M76" s="31">
        <v>0</v>
      </c>
      <c r="N76" s="31">
        <v>0</v>
      </c>
      <c r="O76" s="31">
        <v>0</v>
      </c>
      <c r="P76" s="31">
        <v>0</v>
      </c>
      <c r="Q76" s="31">
        <v>0</v>
      </c>
      <c r="R76" s="31">
        <v>0</v>
      </c>
      <c r="S76" s="31">
        <v>0</v>
      </c>
      <c r="T76" s="31" t="s">
        <v>176</v>
      </c>
      <c r="U76" s="31">
        <v>0</v>
      </c>
      <c r="V76" s="31">
        <v>0</v>
      </c>
      <c r="W76" s="31">
        <v>0</v>
      </c>
      <c r="X76" s="31">
        <v>0</v>
      </c>
      <c r="Y76" s="31">
        <v>0</v>
      </c>
      <c r="Z76" s="31">
        <v>0</v>
      </c>
      <c r="AA76" s="31">
        <v>0</v>
      </c>
      <c r="AB76" s="31">
        <v>0</v>
      </c>
    </row>
    <row r="77" spans="6:28" hidden="1" x14ac:dyDescent="0.35">
      <c r="F77" s="32">
        <v>45061</v>
      </c>
      <c r="G77" s="24">
        <f t="shared" si="1"/>
        <v>2</v>
      </c>
      <c r="H77" s="30">
        <v>3</v>
      </c>
      <c r="I77" s="30">
        <v>201</v>
      </c>
      <c r="J77" s="30">
        <v>0</v>
      </c>
      <c r="K77" s="30">
        <v>0</v>
      </c>
      <c r="L77" s="30">
        <v>0</v>
      </c>
      <c r="M77" s="30">
        <v>0</v>
      </c>
      <c r="N77" s="30">
        <v>0</v>
      </c>
      <c r="O77" s="30">
        <v>0</v>
      </c>
      <c r="P77" s="30">
        <v>0</v>
      </c>
      <c r="Q77" s="30">
        <v>0</v>
      </c>
      <c r="R77" s="30">
        <v>0</v>
      </c>
      <c r="S77" s="30">
        <v>0</v>
      </c>
      <c r="T77" s="30" t="s">
        <v>176</v>
      </c>
      <c r="U77" s="30">
        <v>0</v>
      </c>
      <c r="V77" s="30">
        <v>0</v>
      </c>
      <c r="W77" s="30">
        <v>0</v>
      </c>
      <c r="X77" s="30">
        <v>0</v>
      </c>
      <c r="Y77" s="30">
        <v>0</v>
      </c>
      <c r="Z77" s="30">
        <v>0</v>
      </c>
      <c r="AA77" s="30">
        <v>0</v>
      </c>
      <c r="AB77" s="30">
        <v>0</v>
      </c>
    </row>
    <row r="78" spans="6:28" hidden="1" x14ac:dyDescent="0.35">
      <c r="F78" s="33">
        <v>45062</v>
      </c>
      <c r="G78" s="24">
        <f t="shared" si="1"/>
        <v>3</v>
      </c>
      <c r="H78" s="31">
        <v>3</v>
      </c>
      <c r="I78" s="31">
        <v>119</v>
      </c>
      <c r="J78" s="31">
        <v>903</v>
      </c>
      <c r="K78" s="31" t="s">
        <v>572</v>
      </c>
      <c r="L78" s="31">
        <v>152</v>
      </c>
      <c r="M78" s="31">
        <v>142</v>
      </c>
      <c r="N78" s="31" t="s">
        <v>573</v>
      </c>
      <c r="O78" s="31">
        <v>145</v>
      </c>
      <c r="P78" s="31">
        <v>134</v>
      </c>
      <c r="Q78" s="31" t="s">
        <v>574</v>
      </c>
      <c r="R78" s="31">
        <v>144</v>
      </c>
      <c r="S78" s="31">
        <v>135</v>
      </c>
      <c r="T78" s="31" t="s">
        <v>575</v>
      </c>
      <c r="U78" s="31">
        <v>153</v>
      </c>
      <c r="V78" s="31">
        <v>143</v>
      </c>
      <c r="W78" s="31" t="s">
        <v>576</v>
      </c>
      <c r="X78" s="31">
        <v>145</v>
      </c>
      <c r="Y78" s="31">
        <v>136</v>
      </c>
      <c r="Z78" s="31" t="s">
        <v>577</v>
      </c>
      <c r="AA78" s="31">
        <v>164</v>
      </c>
      <c r="AB78" s="31">
        <v>152</v>
      </c>
    </row>
    <row r="79" spans="6:28" hidden="1" x14ac:dyDescent="0.35">
      <c r="F79" s="32">
        <v>45063</v>
      </c>
      <c r="G79" s="24">
        <f t="shared" si="1"/>
        <v>4</v>
      </c>
      <c r="H79" s="30">
        <v>3</v>
      </c>
      <c r="I79" s="30">
        <v>201</v>
      </c>
      <c r="J79" s="30">
        <v>247</v>
      </c>
      <c r="K79" s="30">
        <v>0</v>
      </c>
      <c r="L79" s="30">
        <v>0</v>
      </c>
      <c r="M79" s="30">
        <v>0</v>
      </c>
      <c r="N79" s="30" t="s">
        <v>578</v>
      </c>
      <c r="O79" s="30">
        <v>78</v>
      </c>
      <c r="P79" s="30">
        <v>70</v>
      </c>
      <c r="Q79" s="30" t="s">
        <v>579</v>
      </c>
      <c r="R79" s="30">
        <v>86</v>
      </c>
      <c r="S79" s="30">
        <v>79</v>
      </c>
      <c r="T79" s="30" t="s">
        <v>580</v>
      </c>
      <c r="U79" s="30">
        <v>83</v>
      </c>
      <c r="V79" s="30">
        <v>77</v>
      </c>
      <c r="W79" s="30">
        <v>0</v>
      </c>
      <c r="X79" s="30">
        <v>0</v>
      </c>
      <c r="Y79" s="30">
        <v>0</v>
      </c>
      <c r="Z79" s="30">
        <v>0</v>
      </c>
      <c r="AA79" s="30">
        <v>0</v>
      </c>
      <c r="AB79" s="30">
        <v>0</v>
      </c>
    </row>
    <row r="80" spans="6:28" hidden="1" x14ac:dyDescent="0.35">
      <c r="F80" s="33">
        <v>45064</v>
      </c>
      <c r="G80" s="24">
        <f t="shared" si="1"/>
        <v>5</v>
      </c>
      <c r="H80" s="31">
        <v>3</v>
      </c>
      <c r="I80" s="31">
        <v>119</v>
      </c>
      <c r="J80" s="31">
        <v>640</v>
      </c>
      <c r="K80" s="31" t="s">
        <v>581</v>
      </c>
      <c r="L80" s="31">
        <v>108</v>
      </c>
      <c r="M80" s="31">
        <v>104</v>
      </c>
      <c r="N80" s="31" t="s">
        <v>582</v>
      </c>
      <c r="O80" s="31">
        <v>107</v>
      </c>
      <c r="P80" s="31">
        <v>103</v>
      </c>
      <c r="Q80" s="31" t="s">
        <v>583</v>
      </c>
      <c r="R80" s="31">
        <v>103</v>
      </c>
      <c r="S80" s="31">
        <v>99</v>
      </c>
      <c r="T80" s="31" t="s">
        <v>584</v>
      </c>
      <c r="U80" s="31">
        <v>101</v>
      </c>
      <c r="V80" s="31">
        <v>96</v>
      </c>
      <c r="W80" s="31" t="s">
        <v>585</v>
      </c>
      <c r="X80" s="31">
        <v>110</v>
      </c>
      <c r="Y80" s="31">
        <v>103</v>
      </c>
      <c r="Z80" s="31" t="s">
        <v>586</v>
      </c>
      <c r="AA80" s="31">
        <v>111</v>
      </c>
      <c r="AB80" s="31">
        <v>105</v>
      </c>
    </row>
    <row r="81" spans="6:28" hidden="1" x14ac:dyDescent="0.35">
      <c r="F81" s="32">
        <v>45065</v>
      </c>
      <c r="G81" s="24">
        <f t="shared" si="1"/>
        <v>6</v>
      </c>
      <c r="H81" s="30">
        <v>3</v>
      </c>
      <c r="I81" s="30">
        <v>201</v>
      </c>
      <c r="J81" s="30">
        <v>281</v>
      </c>
      <c r="K81" s="30">
        <v>0</v>
      </c>
      <c r="L81" s="30">
        <v>0</v>
      </c>
      <c r="M81" s="30">
        <v>0</v>
      </c>
      <c r="N81" s="30" t="s">
        <v>587</v>
      </c>
      <c r="O81" s="30">
        <v>98</v>
      </c>
      <c r="P81" s="30">
        <v>96</v>
      </c>
      <c r="Q81" s="30" t="s">
        <v>588</v>
      </c>
      <c r="R81" s="30">
        <v>88</v>
      </c>
      <c r="S81" s="30">
        <v>85</v>
      </c>
      <c r="T81" s="30" t="s">
        <v>589</v>
      </c>
      <c r="U81" s="30">
        <v>96</v>
      </c>
      <c r="V81" s="30">
        <v>92</v>
      </c>
      <c r="W81" s="30">
        <v>0</v>
      </c>
      <c r="X81" s="30">
        <v>0</v>
      </c>
      <c r="Y81" s="30">
        <v>0</v>
      </c>
      <c r="Z81" s="30">
        <v>0</v>
      </c>
      <c r="AA81" s="30">
        <v>0</v>
      </c>
      <c r="AB81" s="30">
        <v>0</v>
      </c>
    </row>
    <row r="82" spans="6:28" hidden="1" x14ac:dyDescent="0.35">
      <c r="F82" s="33">
        <v>45066</v>
      </c>
      <c r="G82" s="24">
        <f t="shared" si="1"/>
        <v>7</v>
      </c>
      <c r="H82" s="31">
        <v>3</v>
      </c>
      <c r="I82" s="31">
        <v>201</v>
      </c>
      <c r="J82" s="31">
        <v>310</v>
      </c>
      <c r="K82" s="31" t="s">
        <v>590</v>
      </c>
      <c r="L82" s="31">
        <v>77</v>
      </c>
      <c r="M82" s="31">
        <v>72</v>
      </c>
      <c r="N82" s="31" t="s">
        <v>591</v>
      </c>
      <c r="O82" s="31">
        <v>79</v>
      </c>
      <c r="P82" s="31">
        <v>74</v>
      </c>
      <c r="Q82" s="31" t="s">
        <v>592</v>
      </c>
      <c r="R82" s="31">
        <v>81</v>
      </c>
      <c r="S82" s="31">
        <v>74</v>
      </c>
      <c r="T82" s="31" t="s">
        <v>593</v>
      </c>
      <c r="U82" s="31">
        <v>75</v>
      </c>
      <c r="V82" s="31">
        <v>71</v>
      </c>
      <c r="W82" s="31">
        <v>0</v>
      </c>
      <c r="X82" s="31">
        <v>0</v>
      </c>
      <c r="Y82" s="31">
        <v>0</v>
      </c>
      <c r="Z82" s="31">
        <v>0</v>
      </c>
      <c r="AA82" s="31">
        <v>0</v>
      </c>
      <c r="AB82" s="31">
        <v>0</v>
      </c>
    </row>
    <row r="83" spans="6:28" hidden="1" x14ac:dyDescent="0.35">
      <c r="F83" s="32">
        <v>45067</v>
      </c>
      <c r="G83" s="24">
        <f t="shared" si="1"/>
        <v>1</v>
      </c>
      <c r="H83" s="30">
        <v>3</v>
      </c>
      <c r="I83" s="30">
        <v>201</v>
      </c>
      <c r="J83" s="30">
        <v>0</v>
      </c>
      <c r="K83" s="30">
        <v>0</v>
      </c>
      <c r="L83" s="30">
        <v>0</v>
      </c>
      <c r="M83" s="30">
        <v>0</v>
      </c>
      <c r="N83" s="30">
        <v>0</v>
      </c>
      <c r="O83" s="30">
        <v>0</v>
      </c>
      <c r="P83" s="30">
        <v>0</v>
      </c>
      <c r="Q83" s="30">
        <v>0</v>
      </c>
      <c r="R83" s="30">
        <v>0</v>
      </c>
      <c r="S83" s="30">
        <v>0</v>
      </c>
      <c r="T83" s="30" t="s">
        <v>176</v>
      </c>
      <c r="U83" s="30">
        <v>0</v>
      </c>
      <c r="V83" s="30">
        <v>0</v>
      </c>
      <c r="W83" s="30">
        <v>0</v>
      </c>
      <c r="X83" s="30">
        <v>0</v>
      </c>
      <c r="Y83" s="30">
        <v>0</v>
      </c>
      <c r="Z83" s="30">
        <v>0</v>
      </c>
      <c r="AA83" s="30">
        <v>0</v>
      </c>
      <c r="AB83" s="30">
        <v>0</v>
      </c>
    </row>
    <row r="84" spans="6:28" hidden="1" x14ac:dyDescent="0.35">
      <c r="F84" s="33">
        <v>45068</v>
      </c>
      <c r="G84" s="24">
        <f t="shared" si="1"/>
        <v>2</v>
      </c>
      <c r="H84" s="31">
        <v>3</v>
      </c>
      <c r="I84" s="31">
        <v>119</v>
      </c>
      <c r="J84" s="31">
        <v>0</v>
      </c>
      <c r="K84" s="31">
        <v>0</v>
      </c>
      <c r="L84" s="31">
        <v>0</v>
      </c>
      <c r="M84" s="31">
        <v>0</v>
      </c>
      <c r="N84" s="31">
        <v>0</v>
      </c>
      <c r="O84" s="31">
        <v>0</v>
      </c>
      <c r="P84" s="31">
        <v>0</v>
      </c>
      <c r="Q84" s="31">
        <v>0</v>
      </c>
      <c r="R84" s="31">
        <v>0</v>
      </c>
      <c r="S84" s="31">
        <v>0</v>
      </c>
      <c r="T84" s="31" t="s">
        <v>176</v>
      </c>
      <c r="U84" s="31">
        <v>0</v>
      </c>
      <c r="V84" s="31">
        <v>0</v>
      </c>
      <c r="W84" s="31">
        <v>0</v>
      </c>
      <c r="X84" s="31">
        <v>0</v>
      </c>
      <c r="Y84" s="31">
        <v>0</v>
      </c>
      <c r="Z84" s="31">
        <v>0</v>
      </c>
      <c r="AA84" s="31">
        <v>0</v>
      </c>
      <c r="AB84" s="31">
        <v>0</v>
      </c>
    </row>
    <row r="85" spans="6:28" hidden="1" x14ac:dyDescent="0.35">
      <c r="F85" s="32">
        <v>45069</v>
      </c>
      <c r="G85" s="24">
        <f t="shared" si="1"/>
        <v>3</v>
      </c>
      <c r="H85" s="30">
        <v>3</v>
      </c>
      <c r="I85" s="30">
        <v>201</v>
      </c>
      <c r="J85" s="30">
        <v>352</v>
      </c>
      <c r="K85" s="30" t="s">
        <v>594</v>
      </c>
      <c r="L85" s="30">
        <v>85</v>
      </c>
      <c r="M85" s="30">
        <v>84</v>
      </c>
      <c r="N85" s="30" t="s">
        <v>595</v>
      </c>
      <c r="O85" s="30">
        <v>91</v>
      </c>
      <c r="P85" s="30">
        <v>87</v>
      </c>
      <c r="Q85" s="30" t="s">
        <v>596</v>
      </c>
      <c r="R85" s="30">
        <v>88</v>
      </c>
      <c r="S85" s="30">
        <v>84</v>
      </c>
      <c r="T85" s="30" t="s">
        <v>597</v>
      </c>
      <c r="U85" s="30">
        <v>88</v>
      </c>
      <c r="V85" s="30">
        <v>85</v>
      </c>
      <c r="W85" s="30">
        <v>0</v>
      </c>
      <c r="X85" s="30">
        <v>0</v>
      </c>
      <c r="Y85" s="30">
        <v>0</v>
      </c>
      <c r="Z85" s="30">
        <v>0</v>
      </c>
      <c r="AA85" s="30">
        <v>0</v>
      </c>
      <c r="AB85" s="30">
        <v>0</v>
      </c>
    </row>
    <row r="86" spans="6:28" hidden="1" x14ac:dyDescent="0.35">
      <c r="F86" s="33">
        <v>45070</v>
      </c>
      <c r="G86" s="24">
        <f t="shared" si="1"/>
        <v>4</v>
      </c>
      <c r="H86" s="31">
        <v>3</v>
      </c>
      <c r="I86" s="31">
        <v>119</v>
      </c>
      <c r="J86" s="31">
        <v>892</v>
      </c>
      <c r="K86" s="31" t="s">
        <v>598</v>
      </c>
      <c r="L86" s="31">
        <v>180</v>
      </c>
      <c r="M86" s="31">
        <v>167</v>
      </c>
      <c r="N86" s="31" t="s">
        <v>599</v>
      </c>
      <c r="O86" s="31">
        <v>178</v>
      </c>
      <c r="P86" s="31">
        <v>169</v>
      </c>
      <c r="Q86" s="31">
        <v>0</v>
      </c>
      <c r="R86" s="31">
        <v>0</v>
      </c>
      <c r="S86" s="31">
        <v>0</v>
      </c>
      <c r="T86" s="31" t="s">
        <v>600</v>
      </c>
      <c r="U86" s="31">
        <v>169</v>
      </c>
      <c r="V86" s="31">
        <v>160</v>
      </c>
      <c r="W86" s="31" t="s">
        <v>601</v>
      </c>
      <c r="X86" s="31">
        <v>176</v>
      </c>
      <c r="Y86" s="31">
        <v>163</v>
      </c>
      <c r="Z86" s="31" t="s">
        <v>602</v>
      </c>
      <c r="AA86" s="31">
        <v>189</v>
      </c>
      <c r="AB86" s="31">
        <v>179</v>
      </c>
    </row>
    <row r="87" spans="6:28" hidden="1" x14ac:dyDescent="0.35">
      <c r="F87" s="32">
        <v>45071</v>
      </c>
      <c r="G87" s="24">
        <f t="shared" si="1"/>
        <v>5</v>
      </c>
      <c r="H87" s="30">
        <v>3</v>
      </c>
      <c r="I87" s="30">
        <v>201</v>
      </c>
      <c r="J87" s="30">
        <v>268</v>
      </c>
      <c r="K87" s="30" t="s">
        <v>603</v>
      </c>
      <c r="L87" s="30">
        <v>66</v>
      </c>
      <c r="M87" s="30">
        <v>62</v>
      </c>
      <c r="N87" s="30" t="s">
        <v>604</v>
      </c>
      <c r="O87" s="30">
        <v>70</v>
      </c>
      <c r="P87" s="30">
        <v>66</v>
      </c>
      <c r="Q87" s="30" t="s">
        <v>605</v>
      </c>
      <c r="R87" s="30">
        <v>63</v>
      </c>
      <c r="S87" s="30">
        <v>59</v>
      </c>
      <c r="T87" s="30" t="s">
        <v>606</v>
      </c>
      <c r="U87" s="30">
        <v>66</v>
      </c>
      <c r="V87" s="30">
        <v>62</v>
      </c>
      <c r="W87" s="30">
        <v>0</v>
      </c>
      <c r="X87" s="30">
        <v>0</v>
      </c>
      <c r="Y87" s="30">
        <v>0</v>
      </c>
      <c r="Z87" s="30">
        <v>0</v>
      </c>
      <c r="AA87" s="30">
        <v>0</v>
      </c>
      <c r="AB87" s="30">
        <v>0</v>
      </c>
    </row>
    <row r="88" spans="6:28" hidden="1" x14ac:dyDescent="0.35">
      <c r="F88" s="33">
        <v>45072</v>
      </c>
      <c r="G88" s="24">
        <f t="shared" si="1"/>
        <v>6</v>
      </c>
      <c r="H88" s="31">
        <v>3</v>
      </c>
      <c r="I88" s="31">
        <v>119</v>
      </c>
      <c r="J88" s="31">
        <v>609</v>
      </c>
      <c r="K88" s="31" t="s">
        <v>607</v>
      </c>
      <c r="L88" s="31">
        <v>119</v>
      </c>
      <c r="M88" s="31">
        <v>117</v>
      </c>
      <c r="N88" s="31" t="s">
        <v>608</v>
      </c>
      <c r="O88" s="31">
        <v>115</v>
      </c>
      <c r="P88" s="31">
        <v>112</v>
      </c>
      <c r="Q88" s="31" t="s">
        <v>609</v>
      </c>
      <c r="R88" s="31">
        <v>127</v>
      </c>
      <c r="S88" s="31">
        <v>125</v>
      </c>
      <c r="T88" s="31" t="s">
        <v>610</v>
      </c>
      <c r="U88" s="31">
        <v>127</v>
      </c>
      <c r="V88" s="31">
        <v>125</v>
      </c>
      <c r="W88" s="31">
        <v>0</v>
      </c>
      <c r="X88" s="31">
        <v>0</v>
      </c>
      <c r="Y88" s="31">
        <v>0</v>
      </c>
      <c r="Z88" s="31" t="s">
        <v>611</v>
      </c>
      <c r="AA88" s="31">
        <v>121</v>
      </c>
      <c r="AB88" s="31">
        <v>119</v>
      </c>
    </row>
    <row r="89" spans="6:28" hidden="1" x14ac:dyDescent="0.35">
      <c r="F89" s="32">
        <v>45073</v>
      </c>
      <c r="G89" s="24">
        <f t="shared" si="1"/>
        <v>7</v>
      </c>
      <c r="H89" s="30">
        <v>3</v>
      </c>
      <c r="I89" s="30">
        <v>119</v>
      </c>
      <c r="J89" s="30">
        <v>903</v>
      </c>
      <c r="K89" s="30" t="s">
        <v>612</v>
      </c>
      <c r="L89" s="30">
        <v>186</v>
      </c>
      <c r="M89" s="30">
        <v>178</v>
      </c>
      <c r="N89" s="30" t="s">
        <v>613</v>
      </c>
      <c r="O89" s="30">
        <v>180</v>
      </c>
      <c r="P89" s="30">
        <v>169</v>
      </c>
      <c r="Q89" s="30">
        <v>0</v>
      </c>
      <c r="R89" s="30">
        <v>0</v>
      </c>
      <c r="S89" s="30">
        <v>0</v>
      </c>
      <c r="T89" s="30" t="s">
        <v>614</v>
      </c>
      <c r="U89" s="30">
        <v>176</v>
      </c>
      <c r="V89" s="30">
        <v>167</v>
      </c>
      <c r="W89" s="30" t="s">
        <v>615</v>
      </c>
      <c r="X89" s="30">
        <v>180</v>
      </c>
      <c r="Y89" s="30">
        <v>169</v>
      </c>
      <c r="Z89" s="30" t="s">
        <v>616</v>
      </c>
      <c r="AA89" s="30">
        <v>181</v>
      </c>
      <c r="AB89" s="30">
        <v>173</v>
      </c>
    </row>
    <row r="90" spans="6:28" hidden="1" x14ac:dyDescent="0.35">
      <c r="F90" s="33">
        <v>45074</v>
      </c>
      <c r="G90" s="24">
        <f t="shared" si="1"/>
        <v>1</v>
      </c>
      <c r="H90" s="31">
        <v>3</v>
      </c>
      <c r="I90" s="31">
        <v>119</v>
      </c>
      <c r="J90" s="31">
        <v>0</v>
      </c>
      <c r="K90" s="31">
        <v>0</v>
      </c>
      <c r="L90" s="31">
        <v>0</v>
      </c>
      <c r="M90" s="31">
        <v>0</v>
      </c>
      <c r="N90" s="31">
        <v>0</v>
      </c>
      <c r="O90" s="31">
        <v>0</v>
      </c>
      <c r="P90" s="31">
        <v>0</v>
      </c>
      <c r="Q90" s="31">
        <v>0</v>
      </c>
      <c r="R90" s="31">
        <v>0</v>
      </c>
      <c r="S90" s="31">
        <v>0</v>
      </c>
      <c r="T90" s="31" t="s">
        <v>176</v>
      </c>
      <c r="U90" s="31">
        <v>0</v>
      </c>
      <c r="V90" s="31">
        <v>0</v>
      </c>
      <c r="W90" s="31">
        <v>0</v>
      </c>
      <c r="X90" s="31">
        <v>0</v>
      </c>
      <c r="Y90" s="31">
        <v>0</v>
      </c>
      <c r="Z90" s="31">
        <v>0</v>
      </c>
      <c r="AA90" s="31">
        <v>0</v>
      </c>
      <c r="AB90" s="31">
        <v>0</v>
      </c>
    </row>
    <row r="91" spans="6:28" hidden="1" x14ac:dyDescent="0.35">
      <c r="F91" s="32">
        <v>45075</v>
      </c>
      <c r="G91" s="24">
        <f t="shared" si="1"/>
        <v>2</v>
      </c>
      <c r="H91" s="30">
        <v>3</v>
      </c>
      <c r="I91" s="30">
        <v>119</v>
      </c>
      <c r="J91" s="30">
        <v>0</v>
      </c>
      <c r="K91" s="30">
        <v>0</v>
      </c>
      <c r="L91" s="30">
        <v>0</v>
      </c>
      <c r="M91" s="30">
        <v>0</v>
      </c>
      <c r="N91" s="30">
        <v>0</v>
      </c>
      <c r="O91" s="30">
        <v>0</v>
      </c>
      <c r="P91" s="30">
        <v>0</v>
      </c>
      <c r="Q91" s="30">
        <v>0</v>
      </c>
      <c r="R91" s="30">
        <v>0</v>
      </c>
      <c r="S91" s="30">
        <v>0</v>
      </c>
      <c r="T91" s="30" t="s">
        <v>176</v>
      </c>
      <c r="U91" s="30">
        <v>0</v>
      </c>
      <c r="V91" s="30">
        <v>0</v>
      </c>
      <c r="W91" s="30">
        <v>0</v>
      </c>
      <c r="X91" s="30">
        <v>0</v>
      </c>
      <c r="Y91" s="30">
        <v>0</v>
      </c>
      <c r="Z91" s="30">
        <v>0</v>
      </c>
      <c r="AA91" s="30">
        <v>0</v>
      </c>
      <c r="AB91" s="30">
        <v>0</v>
      </c>
    </row>
    <row r="92" spans="6:28" hidden="1" x14ac:dyDescent="0.35">
      <c r="F92" s="33">
        <v>45076</v>
      </c>
      <c r="G92" s="24">
        <f t="shared" si="1"/>
        <v>3</v>
      </c>
      <c r="H92" s="31">
        <v>3</v>
      </c>
      <c r="I92" s="31">
        <v>119</v>
      </c>
      <c r="J92" s="31">
        <v>829</v>
      </c>
      <c r="K92" s="31" t="s">
        <v>617</v>
      </c>
      <c r="L92" s="31">
        <v>162</v>
      </c>
      <c r="M92" s="31">
        <v>155</v>
      </c>
      <c r="N92" s="31" t="s">
        <v>618</v>
      </c>
      <c r="O92" s="31">
        <v>165</v>
      </c>
      <c r="P92" s="31">
        <v>156</v>
      </c>
      <c r="Q92" s="31">
        <v>0</v>
      </c>
      <c r="R92" s="31">
        <v>0</v>
      </c>
      <c r="S92" s="31">
        <v>0</v>
      </c>
      <c r="T92" s="31" t="s">
        <v>619</v>
      </c>
      <c r="U92" s="31">
        <v>169</v>
      </c>
      <c r="V92" s="31">
        <v>160</v>
      </c>
      <c r="W92" s="31" t="s">
        <v>620</v>
      </c>
      <c r="X92" s="31">
        <v>162</v>
      </c>
      <c r="Y92" s="31">
        <v>155</v>
      </c>
      <c r="Z92" s="31" t="s">
        <v>621</v>
      </c>
      <c r="AA92" s="31">
        <v>171</v>
      </c>
      <c r="AB92" s="31">
        <v>164</v>
      </c>
    </row>
    <row r="93" spans="6:28" hidden="1" x14ac:dyDescent="0.35">
      <c r="F93" s="32">
        <v>45077</v>
      </c>
      <c r="G93" s="24">
        <f t="shared" si="1"/>
        <v>4</v>
      </c>
      <c r="H93" s="30">
        <v>3</v>
      </c>
      <c r="I93" s="30">
        <v>119</v>
      </c>
      <c r="J93" s="30">
        <v>861</v>
      </c>
      <c r="K93" s="30" t="s">
        <v>622</v>
      </c>
      <c r="L93" s="30">
        <v>170</v>
      </c>
      <c r="M93" s="30">
        <v>164</v>
      </c>
      <c r="N93" s="30" t="s">
        <v>623</v>
      </c>
      <c r="O93" s="30">
        <v>179</v>
      </c>
      <c r="P93" s="30">
        <v>173</v>
      </c>
      <c r="Q93" s="30" t="s">
        <v>624</v>
      </c>
      <c r="R93" s="30">
        <v>163</v>
      </c>
      <c r="S93" s="30">
        <v>156</v>
      </c>
      <c r="T93" s="30" t="s">
        <v>625</v>
      </c>
      <c r="U93" s="30">
        <v>177</v>
      </c>
      <c r="V93" s="30">
        <v>173</v>
      </c>
      <c r="W93" s="30">
        <v>0</v>
      </c>
      <c r="X93" s="30">
        <v>0</v>
      </c>
      <c r="Y93" s="30">
        <v>0</v>
      </c>
      <c r="Z93" s="30" t="s">
        <v>626</v>
      </c>
      <c r="AA93" s="30">
        <v>172</v>
      </c>
      <c r="AB93" s="30">
        <v>170</v>
      </c>
    </row>
    <row r="94" spans="6:28" hidden="1" x14ac:dyDescent="0.35">
      <c r="F94" s="33">
        <v>45078</v>
      </c>
      <c r="G94" s="24">
        <f t="shared" si="1"/>
        <v>5</v>
      </c>
      <c r="H94" s="31">
        <v>3</v>
      </c>
      <c r="I94" s="31">
        <v>119</v>
      </c>
      <c r="J94" s="31">
        <v>840</v>
      </c>
      <c r="K94" s="31">
        <v>0</v>
      </c>
      <c r="L94" s="31">
        <v>0</v>
      </c>
      <c r="M94" s="31">
        <v>0</v>
      </c>
      <c r="N94" s="31" t="s">
        <v>627</v>
      </c>
      <c r="O94" s="31">
        <v>171</v>
      </c>
      <c r="P94" s="31">
        <v>162</v>
      </c>
      <c r="Q94" s="31" t="s">
        <v>628</v>
      </c>
      <c r="R94" s="31">
        <v>168</v>
      </c>
      <c r="S94" s="31">
        <v>162</v>
      </c>
      <c r="T94" s="31" t="s">
        <v>629</v>
      </c>
      <c r="U94" s="31">
        <v>174</v>
      </c>
      <c r="V94" s="31">
        <v>167</v>
      </c>
      <c r="W94" s="31" t="s">
        <v>630</v>
      </c>
      <c r="X94" s="31">
        <v>173</v>
      </c>
      <c r="Y94" s="31">
        <v>164</v>
      </c>
      <c r="Z94" s="31" t="s">
        <v>631</v>
      </c>
      <c r="AA94" s="31">
        <v>154</v>
      </c>
      <c r="AB94" s="31">
        <v>147</v>
      </c>
    </row>
    <row r="95" spans="6:28" hidden="1" x14ac:dyDescent="0.35">
      <c r="F95" s="32">
        <v>45079</v>
      </c>
      <c r="G95" s="24">
        <f t="shared" si="1"/>
        <v>6</v>
      </c>
      <c r="H95" s="30">
        <v>3</v>
      </c>
      <c r="I95" s="30">
        <v>201</v>
      </c>
      <c r="J95" s="30">
        <v>256</v>
      </c>
      <c r="K95" s="30" t="s">
        <v>632</v>
      </c>
      <c r="L95" s="30">
        <v>67</v>
      </c>
      <c r="M95" s="30">
        <v>64</v>
      </c>
      <c r="N95" s="30" t="s">
        <v>633</v>
      </c>
      <c r="O95" s="30">
        <v>65</v>
      </c>
      <c r="P95" s="30">
        <v>63</v>
      </c>
      <c r="Q95" s="30" t="s">
        <v>634</v>
      </c>
      <c r="R95" s="30">
        <v>63</v>
      </c>
      <c r="S95" s="30">
        <v>60</v>
      </c>
      <c r="T95" s="30" t="s">
        <v>635</v>
      </c>
      <c r="U95" s="30">
        <v>63</v>
      </c>
      <c r="V95" s="30">
        <v>60</v>
      </c>
      <c r="W95" s="30">
        <v>0</v>
      </c>
      <c r="X95" s="30">
        <v>0</v>
      </c>
      <c r="Y95" s="30">
        <v>0</v>
      </c>
      <c r="Z95" s="30">
        <v>0</v>
      </c>
      <c r="AA95" s="30">
        <v>0</v>
      </c>
      <c r="AB95" s="30">
        <v>0</v>
      </c>
    </row>
    <row r="96" spans="6:28" hidden="1" x14ac:dyDescent="0.35">
      <c r="F96" s="33">
        <v>45080</v>
      </c>
      <c r="G96" s="24">
        <f t="shared" si="1"/>
        <v>7</v>
      </c>
      <c r="H96" s="31">
        <v>3</v>
      </c>
      <c r="I96" s="31">
        <v>119</v>
      </c>
      <c r="J96" s="31">
        <v>577</v>
      </c>
      <c r="K96" s="31" t="s">
        <v>636</v>
      </c>
      <c r="L96" s="31">
        <v>118</v>
      </c>
      <c r="M96" s="31">
        <v>113</v>
      </c>
      <c r="N96" s="31">
        <v>0</v>
      </c>
      <c r="O96" s="31">
        <v>0</v>
      </c>
      <c r="P96" s="31">
        <v>0</v>
      </c>
      <c r="Q96" s="31" t="s">
        <v>637</v>
      </c>
      <c r="R96" s="31">
        <v>116</v>
      </c>
      <c r="S96" s="31">
        <v>111</v>
      </c>
      <c r="T96" s="31" t="s">
        <v>638</v>
      </c>
      <c r="U96" s="31">
        <v>113</v>
      </c>
      <c r="V96" s="31">
        <v>110</v>
      </c>
      <c r="W96" s="31" t="s">
        <v>639</v>
      </c>
      <c r="X96" s="31">
        <v>114</v>
      </c>
      <c r="Y96" s="31">
        <v>110</v>
      </c>
      <c r="Z96" s="31" t="s">
        <v>640</v>
      </c>
      <c r="AA96" s="31">
        <v>116</v>
      </c>
      <c r="AB96" s="31">
        <v>111</v>
      </c>
    </row>
    <row r="97" spans="6:28" hidden="1" x14ac:dyDescent="0.35">
      <c r="F97" s="36">
        <v>45081</v>
      </c>
      <c r="G97" s="37">
        <f t="shared" si="1"/>
        <v>1</v>
      </c>
      <c r="H97" s="38">
        <v>3</v>
      </c>
      <c r="I97" s="38">
        <v>119</v>
      </c>
      <c r="J97" s="38">
        <v>0</v>
      </c>
      <c r="K97" s="38">
        <v>0</v>
      </c>
      <c r="L97" s="38">
        <v>0</v>
      </c>
      <c r="M97" s="38">
        <v>0</v>
      </c>
      <c r="N97" s="38">
        <v>0</v>
      </c>
      <c r="O97" s="38">
        <v>0</v>
      </c>
      <c r="P97" s="38">
        <v>0</v>
      </c>
      <c r="Q97" s="38">
        <v>0</v>
      </c>
      <c r="R97" s="38">
        <v>0</v>
      </c>
      <c r="S97" s="38">
        <v>0</v>
      </c>
      <c r="T97" s="38" t="s">
        <v>176</v>
      </c>
      <c r="U97" s="38">
        <v>0</v>
      </c>
      <c r="V97" s="38">
        <v>0</v>
      </c>
      <c r="W97" s="38">
        <v>0</v>
      </c>
      <c r="X97" s="38">
        <v>0</v>
      </c>
      <c r="Y97" s="38">
        <v>0</v>
      </c>
      <c r="Z97" s="38">
        <v>0</v>
      </c>
      <c r="AA97" s="38">
        <v>0</v>
      </c>
      <c r="AB97" s="38">
        <v>0</v>
      </c>
    </row>
    <row r="103" spans="6:28" x14ac:dyDescent="0.35">
      <c r="F103" t="s">
        <v>826</v>
      </c>
      <c r="G103" t="s">
        <v>824</v>
      </c>
    </row>
    <row r="104" spans="6:28" x14ac:dyDescent="0.35">
      <c r="G104" t="s">
        <v>179</v>
      </c>
      <c r="H104" t="s">
        <v>818</v>
      </c>
      <c r="I104" t="s">
        <v>819</v>
      </c>
      <c r="J104" t="s">
        <v>820</v>
      </c>
      <c r="K104" t="s">
        <v>821</v>
      </c>
      <c r="L104" t="s">
        <v>822</v>
      </c>
      <c r="M104" t="s">
        <v>823</v>
      </c>
      <c r="N104" t="s">
        <v>792</v>
      </c>
    </row>
    <row r="105" spans="6:28" x14ac:dyDescent="0.35">
      <c r="G105" s="39">
        <v>45053</v>
      </c>
      <c r="H105" s="30">
        <v>0</v>
      </c>
      <c r="I105" s="30">
        <v>62</v>
      </c>
      <c r="J105" s="30">
        <v>61</v>
      </c>
      <c r="K105" s="30">
        <v>62</v>
      </c>
      <c r="L105" s="30">
        <v>0</v>
      </c>
      <c r="M105" s="30">
        <v>0</v>
      </c>
      <c r="N105">
        <v>185</v>
      </c>
    </row>
    <row r="106" spans="6:28" x14ac:dyDescent="0.35">
      <c r="G106" s="40">
        <v>45054</v>
      </c>
      <c r="H106" s="31">
        <v>100</v>
      </c>
      <c r="I106" s="31">
        <v>99</v>
      </c>
      <c r="J106" s="31">
        <v>97</v>
      </c>
      <c r="K106" s="31">
        <v>100</v>
      </c>
      <c r="L106" s="31">
        <v>97</v>
      </c>
      <c r="M106" s="31">
        <v>84</v>
      </c>
      <c r="N106">
        <v>577</v>
      </c>
    </row>
    <row r="107" spans="6:28" x14ac:dyDescent="0.35">
      <c r="G107" s="39">
        <v>45060</v>
      </c>
      <c r="H107" s="30">
        <v>103</v>
      </c>
      <c r="I107" s="30">
        <v>103</v>
      </c>
      <c r="J107" s="30">
        <v>0</v>
      </c>
      <c r="K107" s="30">
        <v>108</v>
      </c>
      <c r="L107" s="30">
        <v>99</v>
      </c>
      <c r="M107" s="30">
        <v>112</v>
      </c>
      <c r="N107">
        <v>525</v>
      </c>
    </row>
    <row r="108" spans="6:28" x14ac:dyDescent="0.35">
      <c r="G108" s="39">
        <v>45061</v>
      </c>
      <c r="H108" s="30">
        <v>85</v>
      </c>
      <c r="I108" s="30">
        <v>84</v>
      </c>
      <c r="J108" s="30">
        <v>81</v>
      </c>
      <c r="K108" s="30">
        <v>89</v>
      </c>
      <c r="L108" s="30">
        <v>87</v>
      </c>
      <c r="M108" s="30">
        <v>88</v>
      </c>
      <c r="N108">
        <v>514</v>
      </c>
    </row>
    <row r="109" spans="6:28" x14ac:dyDescent="0.35">
      <c r="G109" s="39">
        <v>45067</v>
      </c>
      <c r="H109" s="30">
        <v>83</v>
      </c>
      <c r="I109" s="30">
        <v>82</v>
      </c>
      <c r="J109" s="30">
        <v>88</v>
      </c>
      <c r="K109" s="30">
        <v>83</v>
      </c>
      <c r="L109" s="30">
        <v>85</v>
      </c>
      <c r="M109" s="30">
        <v>98</v>
      </c>
      <c r="N109">
        <v>519</v>
      </c>
    </row>
    <row r="110" spans="6:28" x14ac:dyDescent="0.35">
      <c r="G110" s="40">
        <v>45068</v>
      </c>
      <c r="H110" s="31">
        <v>59</v>
      </c>
      <c r="I110" s="31">
        <v>57</v>
      </c>
      <c r="J110" s="31">
        <v>59</v>
      </c>
      <c r="K110" s="31">
        <v>54</v>
      </c>
      <c r="L110" s="31">
        <v>0</v>
      </c>
      <c r="M110" s="31">
        <v>0</v>
      </c>
      <c r="N110">
        <v>229</v>
      </c>
    </row>
    <row r="111" spans="6:28" x14ac:dyDescent="0.35">
      <c r="G111" s="39">
        <v>45074</v>
      </c>
      <c r="H111" s="30">
        <v>99</v>
      </c>
      <c r="I111" s="30">
        <v>94</v>
      </c>
      <c r="J111" s="30">
        <v>97</v>
      </c>
      <c r="K111" s="30">
        <v>101</v>
      </c>
      <c r="L111" s="30">
        <v>99</v>
      </c>
      <c r="M111" s="30">
        <v>92</v>
      </c>
      <c r="N111">
        <v>582</v>
      </c>
    </row>
    <row r="112" spans="6:28" x14ac:dyDescent="0.35">
      <c r="G112" s="39">
        <v>45075</v>
      </c>
      <c r="H112" s="30">
        <v>54</v>
      </c>
      <c r="I112" s="30">
        <v>55</v>
      </c>
      <c r="J112" s="30">
        <v>56</v>
      </c>
      <c r="K112" s="30">
        <v>57</v>
      </c>
      <c r="L112" s="30">
        <v>0</v>
      </c>
      <c r="M112" s="30">
        <v>0</v>
      </c>
      <c r="N112">
        <v>222</v>
      </c>
    </row>
    <row r="113" spans="6:33" ht="18.5" x14ac:dyDescent="0.45">
      <c r="G113" s="39">
        <v>45081</v>
      </c>
      <c r="H113" s="30">
        <v>98</v>
      </c>
      <c r="I113" s="30">
        <v>106</v>
      </c>
      <c r="J113" s="30">
        <v>104</v>
      </c>
      <c r="K113" s="30">
        <v>105</v>
      </c>
      <c r="L113" s="30">
        <v>99</v>
      </c>
      <c r="M113" s="30">
        <v>107</v>
      </c>
      <c r="N113">
        <v>619</v>
      </c>
      <c r="AG113" s="41" t="s">
        <v>801</v>
      </c>
    </row>
    <row r="116" spans="6:33" x14ac:dyDescent="0.35">
      <c r="F116" t="s">
        <v>817</v>
      </c>
    </row>
    <row r="117" spans="6:33" x14ac:dyDescent="0.35">
      <c r="G117" t="s">
        <v>179</v>
      </c>
      <c r="H117" t="s">
        <v>827</v>
      </c>
    </row>
    <row r="118" spans="6:33" x14ac:dyDescent="0.35">
      <c r="G118" s="39">
        <v>45053</v>
      </c>
      <c r="H118">
        <v>185</v>
      </c>
    </row>
    <row r="119" spans="6:33" x14ac:dyDescent="0.35">
      <c r="G119" s="40">
        <v>45054</v>
      </c>
      <c r="H119">
        <v>577</v>
      </c>
      <c r="AG119" s="2" t="s">
        <v>801</v>
      </c>
    </row>
    <row r="120" spans="6:33" x14ac:dyDescent="0.35">
      <c r="G120" s="39">
        <v>45060</v>
      </c>
      <c r="H120">
        <v>525</v>
      </c>
    </row>
    <row r="121" spans="6:33" x14ac:dyDescent="0.35">
      <c r="G121" s="39">
        <v>45061</v>
      </c>
      <c r="H121">
        <v>514</v>
      </c>
    </row>
    <row r="122" spans="6:33" x14ac:dyDescent="0.35">
      <c r="G122" s="39">
        <v>45067</v>
      </c>
      <c r="H122">
        <v>519</v>
      </c>
    </row>
    <row r="123" spans="6:33" x14ac:dyDescent="0.35">
      <c r="G123" s="40">
        <v>45068</v>
      </c>
      <c r="H123">
        <v>229</v>
      </c>
    </row>
    <row r="124" spans="6:33" x14ac:dyDescent="0.35">
      <c r="G124" s="39">
        <v>45074</v>
      </c>
      <c r="H124">
        <v>582</v>
      </c>
    </row>
    <row r="125" spans="6:33" x14ac:dyDescent="0.35">
      <c r="G125" s="39">
        <v>45075</v>
      </c>
      <c r="H125">
        <v>222</v>
      </c>
    </row>
    <row r="126" spans="6:33" x14ac:dyDescent="0.35">
      <c r="G126" s="39">
        <v>45081</v>
      </c>
      <c r="H126">
        <v>619</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15EAA-9527-42BB-BD25-3A8C932A4E81}">
  <dimension ref="A1:H68"/>
  <sheetViews>
    <sheetView zoomScale="50" workbookViewId="0">
      <selection activeCell="C23" sqref="C23"/>
    </sheetView>
  </sheetViews>
  <sheetFormatPr defaultRowHeight="14.5" x14ac:dyDescent="0.35"/>
  <cols>
    <col min="2" max="2" width="133.1796875" bestFit="1" customWidth="1"/>
    <col min="3" max="3" width="30.90625" customWidth="1"/>
    <col min="4" max="4" width="20.7265625" customWidth="1"/>
    <col min="7" max="7" width="16.81640625" customWidth="1"/>
    <col min="8" max="8" width="61.6328125" customWidth="1"/>
  </cols>
  <sheetData>
    <row r="1" spans="1:8" x14ac:dyDescent="0.35">
      <c r="A1" t="s">
        <v>830</v>
      </c>
      <c r="B1" t="s">
        <v>852</v>
      </c>
      <c r="G1" t="s">
        <v>799</v>
      </c>
      <c r="H1" t="s">
        <v>861</v>
      </c>
    </row>
    <row r="2" spans="1:8" x14ac:dyDescent="0.35">
      <c r="A2" t="s">
        <v>828</v>
      </c>
      <c r="B2" t="s">
        <v>847</v>
      </c>
    </row>
    <row r="7" spans="1:8" ht="18.5" x14ac:dyDescent="0.45">
      <c r="G7" s="41" t="s">
        <v>816</v>
      </c>
    </row>
    <row r="9" spans="1:8" x14ac:dyDescent="0.35">
      <c r="B9" t="s">
        <v>837</v>
      </c>
    </row>
    <row r="10" spans="1:8" x14ac:dyDescent="0.35">
      <c r="B10" t="s">
        <v>797</v>
      </c>
      <c r="C10" t="s">
        <v>848</v>
      </c>
      <c r="D10" t="s">
        <v>843</v>
      </c>
    </row>
    <row r="11" spans="1:8" x14ac:dyDescent="0.35">
      <c r="B11" t="s">
        <v>838</v>
      </c>
      <c r="C11">
        <v>3257</v>
      </c>
      <c r="D11">
        <v>3065</v>
      </c>
    </row>
    <row r="12" spans="1:8" x14ac:dyDescent="0.35">
      <c r="B12" t="s">
        <v>839</v>
      </c>
      <c r="C12">
        <v>3044</v>
      </c>
      <c r="D12">
        <v>2857</v>
      </c>
    </row>
    <row r="13" spans="1:8" x14ac:dyDescent="0.35">
      <c r="B13" t="s">
        <v>840</v>
      </c>
      <c r="C13">
        <v>3350</v>
      </c>
      <c r="D13">
        <v>3153</v>
      </c>
    </row>
    <row r="14" spans="1:8" x14ac:dyDescent="0.35">
      <c r="B14" t="s">
        <v>841</v>
      </c>
      <c r="C14">
        <v>3613</v>
      </c>
      <c r="D14">
        <v>3153</v>
      </c>
    </row>
    <row r="15" spans="1:8" x14ac:dyDescent="0.35">
      <c r="B15" t="s">
        <v>842</v>
      </c>
      <c r="C15">
        <v>1786</v>
      </c>
      <c r="D15">
        <v>1684</v>
      </c>
    </row>
    <row r="16" spans="1:8" x14ac:dyDescent="0.35">
      <c r="B16" t="s">
        <v>844</v>
      </c>
      <c r="C16">
        <v>2049</v>
      </c>
      <c r="D16">
        <v>1919</v>
      </c>
    </row>
    <row r="17" spans="2:4" x14ac:dyDescent="0.35">
      <c r="B17" t="s">
        <v>845</v>
      </c>
      <c r="C17">
        <v>17099</v>
      </c>
      <c r="D17">
        <v>15831</v>
      </c>
    </row>
    <row r="68" spans="7:7" ht="21" x14ac:dyDescent="0.5">
      <c r="G68" s="50" t="s">
        <v>846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4F41-9D13-4E60-BC3E-F808586A3435}">
  <dimension ref="A1:U78"/>
  <sheetViews>
    <sheetView topLeftCell="A23" workbookViewId="0">
      <selection activeCell="A40" sqref="A40"/>
    </sheetView>
  </sheetViews>
  <sheetFormatPr defaultRowHeight="14.5" x14ac:dyDescent="0.35"/>
  <cols>
    <col min="1" max="1" width="44.1796875" customWidth="1"/>
    <col min="2" max="2" width="37.36328125" customWidth="1"/>
    <col min="3" max="3" width="16.54296875" customWidth="1"/>
    <col min="4" max="4" width="16.26953125" customWidth="1"/>
    <col min="5" max="5" width="13.1796875" customWidth="1"/>
    <col min="6" max="6" width="22.453125" customWidth="1"/>
    <col min="7" max="7" width="13.54296875" customWidth="1"/>
    <col min="8" max="8" width="21.90625" customWidth="1"/>
    <col min="9" max="9" width="17.36328125" customWidth="1"/>
    <col min="10" max="10" width="16.1796875" customWidth="1"/>
    <col min="11" max="11" width="15.26953125" customWidth="1"/>
    <col min="18" max="18" width="11" customWidth="1"/>
    <col min="19" max="19" width="10.7265625" customWidth="1"/>
    <col min="21" max="21" width="12.26953125" customWidth="1"/>
  </cols>
  <sheetData>
    <row r="1" spans="1:21" ht="21" x14ac:dyDescent="0.5">
      <c r="A1" t="s">
        <v>63</v>
      </c>
      <c r="G1" s="14" t="str">
        <f>ReadMeFirst!D1&amp;" "&amp;ReadMeFirst!E1</f>
        <v xml:space="preserve"> </v>
      </c>
    </row>
    <row r="5" spans="1:21" x14ac:dyDescent="0.35">
      <c r="B5" s="5" t="s">
        <v>64</v>
      </c>
    </row>
    <row r="6" spans="1:21" x14ac:dyDescent="0.35">
      <c r="B6" t="s">
        <v>65</v>
      </c>
      <c r="C6" t="s">
        <v>66</v>
      </c>
      <c r="D6" t="s">
        <v>67</v>
      </c>
    </row>
    <row r="7" spans="1:21" x14ac:dyDescent="0.35">
      <c r="B7">
        <v>55</v>
      </c>
      <c r="C7" t="s">
        <v>68</v>
      </c>
      <c r="D7" t="s">
        <v>69</v>
      </c>
    </row>
    <row r="8" spans="1:21" x14ac:dyDescent="0.35">
      <c r="B8">
        <v>92</v>
      </c>
      <c r="C8" t="s">
        <v>70</v>
      </c>
      <c r="D8" t="s">
        <v>71</v>
      </c>
    </row>
    <row r="9" spans="1:21" x14ac:dyDescent="0.35">
      <c r="Q9" s="5" t="s">
        <v>72</v>
      </c>
    </row>
    <row r="10" spans="1:21" x14ac:dyDescent="0.35">
      <c r="Q10" s="9" t="s">
        <v>73</v>
      </c>
    </row>
    <row r="11" spans="1:21" x14ac:dyDescent="0.35">
      <c r="B11" s="5" t="s">
        <v>74</v>
      </c>
      <c r="K11" s="9" t="s">
        <v>75</v>
      </c>
    </row>
    <row r="12" spans="1:21" s="7" customFormat="1" ht="34.5" customHeight="1" x14ac:dyDescent="0.35">
      <c r="B12" s="43" t="s">
        <v>76</v>
      </c>
      <c r="C12" s="43" t="s">
        <v>77</v>
      </c>
      <c r="D12" s="43" t="s">
        <v>65</v>
      </c>
      <c r="E12" s="43" t="s">
        <v>78</v>
      </c>
      <c r="F12" s="43" t="s">
        <v>79</v>
      </c>
      <c r="G12" s="43" t="s">
        <v>80</v>
      </c>
      <c r="H12" s="43" t="s">
        <v>81</v>
      </c>
      <c r="I12" s="43" t="s">
        <v>82</v>
      </c>
      <c r="J12" s="43" t="s">
        <v>83</v>
      </c>
      <c r="K12" s="43" t="s">
        <v>84</v>
      </c>
      <c r="L12" s="43" t="s">
        <v>85</v>
      </c>
      <c r="M12" s="43" t="s">
        <v>86</v>
      </c>
      <c r="N12" s="43" t="s">
        <v>87</v>
      </c>
      <c r="Q12" s="44" t="s">
        <v>88</v>
      </c>
      <c r="R12" s="43" t="s">
        <v>76</v>
      </c>
      <c r="S12" s="43" t="s">
        <v>89</v>
      </c>
      <c r="T12" s="43" t="s">
        <v>65</v>
      </c>
      <c r="U12" s="43" t="s">
        <v>78</v>
      </c>
    </row>
    <row r="13" spans="1:21" x14ac:dyDescent="0.35">
      <c r="B13">
        <v>105</v>
      </c>
      <c r="C13" t="s">
        <v>90</v>
      </c>
      <c r="D13">
        <v>55</v>
      </c>
      <c r="E13">
        <v>3</v>
      </c>
      <c r="F13">
        <v>129</v>
      </c>
      <c r="G13">
        <v>36</v>
      </c>
      <c r="H13">
        <v>184</v>
      </c>
      <c r="I13">
        <v>14</v>
      </c>
      <c r="J13">
        <v>1.1000000000000001</v>
      </c>
      <c r="K13" s="9">
        <f>INT(7/(I13*J13/60))</f>
        <v>27</v>
      </c>
      <c r="L13">
        <f>ROUNDUP(K13/2,0)</f>
        <v>14</v>
      </c>
      <c r="M13">
        <v>0.35</v>
      </c>
      <c r="N13">
        <v>12</v>
      </c>
      <c r="Q13" s="9" t="str">
        <f>R13&amp;"-"&amp;S13</f>
        <v>105-1</v>
      </c>
      <c r="R13">
        <v>105</v>
      </c>
      <c r="S13">
        <v>1</v>
      </c>
      <c r="T13">
        <v>55</v>
      </c>
      <c r="U13" t="s">
        <v>91</v>
      </c>
    </row>
    <row r="14" spans="1:21" x14ac:dyDescent="0.35">
      <c r="B14">
        <v>119</v>
      </c>
      <c r="C14" t="s">
        <v>92</v>
      </c>
      <c r="D14">
        <v>92</v>
      </c>
      <c r="E14">
        <v>6</v>
      </c>
      <c r="F14">
        <v>17.8</v>
      </c>
      <c r="G14">
        <v>11</v>
      </c>
      <c r="H14">
        <v>32</v>
      </c>
      <c r="I14">
        <v>6</v>
      </c>
      <c r="J14">
        <v>0.4</v>
      </c>
      <c r="K14">
        <f>7/(I14*J14/60)</f>
        <v>174.99999999999997</v>
      </c>
      <c r="L14">
        <f t="shared" ref="L14:L15" si="0">ROUNDUP(K14/2,0)</f>
        <v>88</v>
      </c>
      <c r="M14">
        <v>0.2</v>
      </c>
      <c r="N14">
        <v>50</v>
      </c>
      <c r="Q14" t="str">
        <f t="shared" ref="Q14:Q25" si="1">R14&amp;"-"&amp;S14</f>
        <v>105-2</v>
      </c>
      <c r="R14">
        <v>105</v>
      </c>
      <c r="S14">
        <v>2</v>
      </c>
      <c r="T14">
        <v>55</v>
      </c>
      <c r="U14" t="s">
        <v>93</v>
      </c>
    </row>
    <row r="15" spans="1:21" x14ac:dyDescent="0.35">
      <c r="B15">
        <v>201</v>
      </c>
      <c r="C15" t="s">
        <v>94</v>
      </c>
      <c r="D15">
        <v>92</v>
      </c>
      <c r="E15">
        <v>4</v>
      </c>
      <c r="F15">
        <v>32.6</v>
      </c>
      <c r="G15">
        <v>16.5</v>
      </c>
      <c r="H15">
        <v>71</v>
      </c>
      <c r="I15">
        <v>10</v>
      </c>
      <c r="J15">
        <v>0.6</v>
      </c>
      <c r="K15">
        <f>7/(I15*J15/60)</f>
        <v>70</v>
      </c>
      <c r="L15">
        <f t="shared" si="0"/>
        <v>35</v>
      </c>
      <c r="M15">
        <v>0.2</v>
      </c>
      <c r="N15">
        <v>40</v>
      </c>
      <c r="Q15" t="str">
        <f t="shared" si="1"/>
        <v>105-3</v>
      </c>
      <c r="R15">
        <v>105</v>
      </c>
      <c r="S15">
        <v>3</v>
      </c>
      <c r="T15">
        <v>55</v>
      </c>
      <c r="U15" t="s">
        <v>95</v>
      </c>
    </row>
    <row r="16" spans="1:21" x14ac:dyDescent="0.35">
      <c r="Q16" t="str">
        <f t="shared" si="1"/>
        <v>119-1</v>
      </c>
      <c r="R16">
        <v>119</v>
      </c>
      <c r="S16">
        <v>1</v>
      </c>
      <c r="T16">
        <v>92</v>
      </c>
      <c r="U16" t="s">
        <v>96</v>
      </c>
    </row>
    <row r="17" spans="2:21" x14ac:dyDescent="0.35">
      <c r="Q17" t="str">
        <f t="shared" si="1"/>
        <v>119-2</v>
      </c>
      <c r="R17">
        <v>119</v>
      </c>
      <c r="S17">
        <v>2</v>
      </c>
      <c r="T17">
        <v>92</v>
      </c>
      <c r="U17" t="s">
        <v>97</v>
      </c>
    </row>
    <row r="18" spans="2:21" x14ac:dyDescent="0.35">
      <c r="B18" s="5" t="s">
        <v>98</v>
      </c>
      <c r="Q18" t="str">
        <f t="shared" si="1"/>
        <v>119-3</v>
      </c>
      <c r="R18">
        <v>119</v>
      </c>
      <c r="S18">
        <v>3</v>
      </c>
      <c r="T18">
        <v>92</v>
      </c>
      <c r="U18" t="s">
        <v>99</v>
      </c>
    </row>
    <row r="19" spans="2:21" x14ac:dyDescent="0.35">
      <c r="B19" t="s">
        <v>100</v>
      </c>
      <c r="C19" t="s">
        <v>101</v>
      </c>
      <c r="Q19" t="str">
        <f t="shared" si="1"/>
        <v>119-4</v>
      </c>
      <c r="R19">
        <v>119</v>
      </c>
      <c r="S19">
        <v>4</v>
      </c>
      <c r="T19">
        <v>92</v>
      </c>
      <c r="U19" t="s">
        <v>102</v>
      </c>
    </row>
    <row r="20" spans="2:21" x14ac:dyDescent="0.35">
      <c r="B20">
        <v>101</v>
      </c>
      <c r="C20" t="s">
        <v>103</v>
      </c>
      <c r="Q20" t="str">
        <f t="shared" si="1"/>
        <v>119-5</v>
      </c>
      <c r="R20">
        <v>119</v>
      </c>
      <c r="S20">
        <v>5</v>
      </c>
      <c r="T20">
        <v>92</v>
      </c>
      <c r="U20" t="s">
        <v>104</v>
      </c>
    </row>
    <row r="21" spans="2:21" x14ac:dyDescent="0.35">
      <c r="B21">
        <v>102</v>
      </c>
      <c r="C21" t="s">
        <v>105</v>
      </c>
      <c r="Q21" t="str">
        <f t="shared" si="1"/>
        <v>119-6</v>
      </c>
      <c r="R21">
        <v>119</v>
      </c>
      <c r="S21">
        <v>6</v>
      </c>
      <c r="T21">
        <v>92</v>
      </c>
      <c r="U21" t="s">
        <v>106</v>
      </c>
    </row>
    <row r="22" spans="2:21" x14ac:dyDescent="0.35">
      <c r="B22">
        <v>103</v>
      </c>
      <c r="C22" t="s">
        <v>107</v>
      </c>
      <c r="Q22" t="str">
        <f t="shared" si="1"/>
        <v>201-1</v>
      </c>
      <c r="R22">
        <v>201</v>
      </c>
      <c r="S22">
        <v>1</v>
      </c>
      <c r="T22">
        <v>92</v>
      </c>
      <c r="U22" t="s">
        <v>108</v>
      </c>
    </row>
    <row r="23" spans="2:21" x14ac:dyDescent="0.35">
      <c r="Q23" t="str">
        <f t="shared" si="1"/>
        <v>201-2</v>
      </c>
      <c r="R23">
        <v>201</v>
      </c>
      <c r="S23">
        <v>2</v>
      </c>
      <c r="T23">
        <v>92</v>
      </c>
      <c r="U23" t="s">
        <v>109</v>
      </c>
    </row>
    <row r="24" spans="2:21" x14ac:dyDescent="0.35">
      <c r="Q24" t="str">
        <f t="shared" si="1"/>
        <v>201-3</v>
      </c>
      <c r="R24">
        <v>201</v>
      </c>
      <c r="S24">
        <v>3</v>
      </c>
      <c r="T24">
        <v>92</v>
      </c>
      <c r="U24" t="s">
        <v>110</v>
      </c>
    </row>
    <row r="25" spans="2:21" x14ac:dyDescent="0.35">
      <c r="B25" s="5" t="s">
        <v>111</v>
      </c>
      <c r="Q25" t="str">
        <f t="shared" si="1"/>
        <v>201-4</v>
      </c>
      <c r="R25">
        <v>201</v>
      </c>
      <c r="S25">
        <v>4</v>
      </c>
      <c r="T25">
        <v>92</v>
      </c>
      <c r="U25" t="s">
        <v>112</v>
      </c>
    </row>
    <row r="26" spans="2:21" x14ac:dyDescent="0.35">
      <c r="B26" s="44" t="s">
        <v>113</v>
      </c>
      <c r="C26" s="44" t="s">
        <v>114</v>
      </c>
      <c r="D26" s="44" t="s">
        <v>115</v>
      </c>
      <c r="E26" s="44" t="s">
        <v>100</v>
      </c>
      <c r="F26" s="44" t="s">
        <v>116</v>
      </c>
      <c r="G26" s="44" t="s">
        <v>117</v>
      </c>
      <c r="H26" s="44" t="s">
        <v>118</v>
      </c>
    </row>
    <row r="27" spans="2:21" x14ac:dyDescent="0.35">
      <c r="B27">
        <v>1</v>
      </c>
      <c r="C27" t="s">
        <v>119</v>
      </c>
      <c r="E27">
        <v>101</v>
      </c>
      <c r="F27" s="10">
        <v>18</v>
      </c>
      <c r="G27" s="11">
        <f>F27*0.35</f>
        <v>6.3</v>
      </c>
      <c r="H27" s="11">
        <f>F27+G27</f>
        <v>24.3</v>
      </c>
    </row>
    <row r="28" spans="2:21" x14ac:dyDescent="0.35">
      <c r="B28">
        <v>2</v>
      </c>
      <c r="C28" t="s">
        <v>120</v>
      </c>
      <c r="D28" t="s">
        <v>121</v>
      </c>
      <c r="E28">
        <v>101</v>
      </c>
      <c r="F28" s="10">
        <v>22</v>
      </c>
      <c r="G28" s="11">
        <f t="shared" ref="G28:G32" si="2">F28*0.35</f>
        <v>7.6999999999999993</v>
      </c>
      <c r="H28" s="11">
        <f t="shared" ref="H28:H32" si="3">F28+G28</f>
        <v>29.7</v>
      </c>
    </row>
    <row r="29" spans="2:21" x14ac:dyDescent="0.35">
      <c r="B29">
        <v>3</v>
      </c>
      <c r="C29" t="s">
        <v>120</v>
      </c>
      <c r="D29" t="s">
        <v>122</v>
      </c>
      <c r="E29">
        <v>101</v>
      </c>
      <c r="F29" s="10">
        <v>24</v>
      </c>
      <c r="G29" s="11">
        <f t="shared" si="2"/>
        <v>8.3999999999999986</v>
      </c>
      <c r="H29" s="11">
        <f t="shared" si="3"/>
        <v>32.4</v>
      </c>
    </row>
    <row r="30" spans="2:21" x14ac:dyDescent="0.35">
      <c r="B30">
        <v>4</v>
      </c>
      <c r="C30" t="s">
        <v>123</v>
      </c>
      <c r="D30" t="s">
        <v>124</v>
      </c>
      <c r="E30">
        <v>101</v>
      </c>
      <c r="F30" s="10">
        <v>26</v>
      </c>
      <c r="G30" s="11">
        <f t="shared" si="2"/>
        <v>9.1</v>
      </c>
      <c r="H30" s="11">
        <f t="shared" si="3"/>
        <v>35.1</v>
      </c>
    </row>
    <row r="31" spans="2:21" x14ac:dyDescent="0.35">
      <c r="B31">
        <v>5</v>
      </c>
      <c r="C31" t="s">
        <v>105</v>
      </c>
      <c r="D31" t="s">
        <v>125</v>
      </c>
      <c r="E31">
        <v>102</v>
      </c>
      <c r="F31" s="10">
        <v>30</v>
      </c>
      <c r="G31" s="11">
        <f t="shared" si="2"/>
        <v>10.5</v>
      </c>
      <c r="H31" s="11">
        <f t="shared" si="3"/>
        <v>40.5</v>
      </c>
    </row>
    <row r="32" spans="2:21" x14ac:dyDescent="0.35">
      <c r="B32">
        <v>6</v>
      </c>
      <c r="C32" t="s">
        <v>107</v>
      </c>
      <c r="E32">
        <v>103</v>
      </c>
      <c r="F32" s="10">
        <v>30</v>
      </c>
      <c r="G32" s="11">
        <f t="shared" si="2"/>
        <v>10.5</v>
      </c>
      <c r="H32" s="11">
        <f t="shared" si="3"/>
        <v>40.5</v>
      </c>
    </row>
    <row r="35" spans="2:9" x14ac:dyDescent="0.35">
      <c r="B35" s="5" t="s">
        <v>126</v>
      </c>
    </row>
    <row r="36" spans="2:9" x14ac:dyDescent="0.35">
      <c r="B36" s="44" t="s">
        <v>127</v>
      </c>
      <c r="C36" s="44" t="s">
        <v>128</v>
      </c>
      <c r="D36" s="44" t="s">
        <v>129</v>
      </c>
      <c r="E36" s="44" t="s">
        <v>130</v>
      </c>
    </row>
    <row r="37" spans="2:9" x14ac:dyDescent="0.35">
      <c r="B37">
        <v>1</v>
      </c>
      <c r="C37" t="s">
        <v>131</v>
      </c>
      <c r="D37" t="s">
        <v>132</v>
      </c>
      <c r="E37" s="12">
        <v>0</v>
      </c>
    </row>
    <row r="38" spans="2:9" x14ac:dyDescent="0.35">
      <c r="B38">
        <v>2</v>
      </c>
      <c r="C38" t="s">
        <v>133</v>
      </c>
      <c r="D38" t="s">
        <v>134</v>
      </c>
      <c r="E38" s="12">
        <v>0.1</v>
      </c>
    </row>
    <row r="39" spans="2:9" x14ac:dyDescent="0.35">
      <c r="B39">
        <v>3</v>
      </c>
      <c r="C39" t="s">
        <v>135</v>
      </c>
      <c r="D39" t="s">
        <v>136</v>
      </c>
      <c r="E39" s="12">
        <v>0.35</v>
      </c>
    </row>
    <row r="41" spans="2:9" x14ac:dyDescent="0.35">
      <c r="B41" s="5" t="s">
        <v>137</v>
      </c>
    </row>
    <row r="42" spans="2:9" x14ac:dyDescent="0.35">
      <c r="B42" s="44" t="s">
        <v>138</v>
      </c>
      <c r="C42" s="44" t="s">
        <v>139</v>
      </c>
    </row>
    <row r="43" spans="2:9" x14ac:dyDescent="0.35">
      <c r="B43" t="s">
        <v>140</v>
      </c>
      <c r="C43" t="s">
        <v>141</v>
      </c>
    </row>
    <row r="44" spans="2:9" x14ac:dyDescent="0.35">
      <c r="B44" t="s">
        <v>142</v>
      </c>
      <c r="C44" t="s">
        <v>143</v>
      </c>
    </row>
    <row r="46" spans="2:9" x14ac:dyDescent="0.35">
      <c r="G46" s="9" t="s">
        <v>144</v>
      </c>
    </row>
    <row r="47" spans="2:9" x14ac:dyDescent="0.35">
      <c r="B47" s="5" t="s">
        <v>145</v>
      </c>
    </row>
    <row r="48" spans="2:9" x14ac:dyDescent="0.35">
      <c r="B48" s="44" t="s">
        <v>146</v>
      </c>
      <c r="C48" s="44" t="s">
        <v>147</v>
      </c>
      <c r="D48" s="44" t="s">
        <v>127</v>
      </c>
      <c r="E48" s="44" t="s">
        <v>148</v>
      </c>
      <c r="F48" s="44" t="s">
        <v>149</v>
      </c>
      <c r="G48" s="44" t="s">
        <v>150</v>
      </c>
      <c r="H48" s="44" t="s">
        <v>100</v>
      </c>
      <c r="I48" s="45" t="s">
        <v>151</v>
      </c>
    </row>
    <row r="49" spans="2:9" x14ac:dyDescent="0.35">
      <c r="B49">
        <v>1</v>
      </c>
      <c r="C49" s="13">
        <v>45231</v>
      </c>
      <c r="D49">
        <v>1</v>
      </c>
      <c r="E49" t="s">
        <v>140</v>
      </c>
      <c r="F49" t="s">
        <v>152</v>
      </c>
      <c r="G49" s="9" t="str">
        <f>D49&amp;E49&amp;"-"&amp;H49&amp;"-"&amp;F49</f>
        <v>1A-101-N</v>
      </c>
      <c r="H49">
        <v>101</v>
      </c>
      <c r="I49">
        <v>6</v>
      </c>
    </row>
    <row r="50" spans="2:9" x14ac:dyDescent="0.35">
      <c r="B50">
        <v>1</v>
      </c>
      <c r="C50" s="13">
        <v>45231</v>
      </c>
      <c r="D50">
        <v>1</v>
      </c>
      <c r="E50" t="s">
        <v>140</v>
      </c>
      <c r="F50" t="s">
        <v>153</v>
      </c>
      <c r="G50" t="str">
        <f>D50&amp;E50&amp;"-"&amp;H50&amp;"-"&amp;F50</f>
        <v>1A-101-Y</v>
      </c>
      <c r="H50">
        <v>101</v>
      </c>
      <c r="I50">
        <v>3</v>
      </c>
    </row>
    <row r="51" spans="2:9" x14ac:dyDescent="0.35">
      <c r="B51">
        <v>2</v>
      </c>
      <c r="C51" s="13">
        <v>45232</v>
      </c>
      <c r="D51">
        <v>1</v>
      </c>
      <c r="E51" t="s">
        <v>140</v>
      </c>
      <c r="F51" t="s">
        <v>152</v>
      </c>
      <c r="G51" t="str">
        <f t="shared" ref="G51:G78" si="4">D51&amp;E51&amp;"-"&amp;H51&amp;"-"&amp;F51</f>
        <v>1A-102-N</v>
      </c>
      <c r="H51">
        <v>102</v>
      </c>
      <c r="I51">
        <v>1</v>
      </c>
    </row>
    <row r="52" spans="2:9" x14ac:dyDescent="0.35">
      <c r="B52">
        <v>2</v>
      </c>
      <c r="C52" s="13">
        <v>45232</v>
      </c>
      <c r="D52">
        <v>1</v>
      </c>
      <c r="E52" t="s">
        <v>140</v>
      </c>
      <c r="F52" t="s">
        <v>153</v>
      </c>
      <c r="G52" t="str">
        <f t="shared" si="4"/>
        <v>1A-102-Y</v>
      </c>
      <c r="H52">
        <v>102</v>
      </c>
      <c r="I52">
        <v>0.5</v>
      </c>
    </row>
    <row r="53" spans="2:9" x14ac:dyDescent="0.35">
      <c r="B53">
        <v>3</v>
      </c>
      <c r="C53" s="13">
        <v>45233</v>
      </c>
      <c r="D53">
        <v>1</v>
      </c>
      <c r="E53" t="s">
        <v>140</v>
      </c>
      <c r="F53" t="s">
        <v>152</v>
      </c>
      <c r="G53" t="str">
        <f t="shared" si="4"/>
        <v>1A-103-N</v>
      </c>
      <c r="H53">
        <v>103</v>
      </c>
      <c r="I53">
        <v>1</v>
      </c>
    </row>
    <row r="54" spans="2:9" x14ac:dyDescent="0.35">
      <c r="B54">
        <v>3</v>
      </c>
      <c r="C54" s="13">
        <v>45233</v>
      </c>
      <c r="D54">
        <v>1</v>
      </c>
      <c r="E54" t="s">
        <v>140</v>
      </c>
      <c r="F54" t="s">
        <v>153</v>
      </c>
      <c r="G54" t="str">
        <f t="shared" si="4"/>
        <v>1A-103-Y</v>
      </c>
      <c r="H54">
        <v>103</v>
      </c>
      <c r="I54">
        <v>0.5</v>
      </c>
    </row>
    <row r="55" spans="2:9" x14ac:dyDescent="0.35">
      <c r="B55">
        <v>4</v>
      </c>
      <c r="C55" s="13">
        <v>45234</v>
      </c>
      <c r="D55">
        <v>1</v>
      </c>
      <c r="E55" t="s">
        <v>142</v>
      </c>
      <c r="F55" t="s">
        <v>152</v>
      </c>
      <c r="G55" t="str">
        <f t="shared" si="4"/>
        <v>1B-101-N</v>
      </c>
      <c r="H55">
        <v>101</v>
      </c>
      <c r="I55">
        <v>8</v>
      </c>
    </row>
    <row r="56" spans="2:9" x14ac:dyDescent="0.35">
      <c r="B56">
        <v>4</v>
      </c>
      <c r="C56" s="13">
        <v>45234</v>
      </c>
      <c r="D56">
        <v>1</v>
      </c>
      <c r="E56" t="s">
        <v>142</v>
      </c>
      <c r="F56" t="s">
        <v>153</v>
      </c>
      <c r="G56" t="str">
        <f t="shared" si="4"/>
        <v>1B-101-Y</v>
      </c>
      <c r="H56">
        <v>101</v>
      </c>
      <c r="I56">
        <v>4</v>
      </c>
    </row>
    <row r="57" spans="2:9" x14ac:dyDescent="0.35">
      <c r="B57">
        <v>5</v>
      </c>
      <c r="C57" s="13">
        <v>45235</v>
      </c>
      <c r="D57">
        <v>1</v>
      </c>
      <c r="E57" t="s">
        <v>142</v>
      </c>
      <c r="F57" t="s">
        <v>152</v>
      </c>
      <c r="G57" t="str">
        <f t="shared" si="4"/>
        <v>1B-102-N</v>
      </c>
      <c r="H57">
        <v>102</v>
      </c>
      <c r="I57">
        <v>1</v>
      </c>
    </row>
    <row r="58" spans="2:9" x14ac:dyDescent="0.35">
      <c r="B58">
        <v>5</v>
      </c>
      <c r="C58" s="13">
        <v>45235</v>
      </c>
      <c r="D58">
        <v>1</v>
      </c>
      <c r="E58" t="s">
        <v>142</v>
      </c>
      <c r="F58" t="s">
        <v>153</v>
      </c>
      <c r="G58" t="str">
        <f t="shared" si="4"/>
        <v>1B-102-Y</v>
      </c>
      <c r="H58">
        <v>102</v>
      </c>
      <c r="I58">
        <v>0.5</v>
      </c>
    </row>
    <row r="59" spans="2:9" x14ac:dyDescent="0.35">
      <c r="B59">
        <v>6</v>
      </c>
      <c r="C59" s="13">
        <v>45236</v>
      </c>
      <c r="D59">
        <v>1</v>
      </c>
      <c r="E59" t="s">
        <v>142</v>
      </c>
      <c r="F59" t="s">
        <v>152</v>
      </c>
      <c r="G59" t="str">
        <f t="shared" si="4"/>
        <v>1B-103-N</v>
      </c>
      <c r="H59">
        <v>103</v>
      </c>
      <c r="I59">
        <v>1</v>
      </c>
    </row>
    <row r="60" spans="2:9" x14ac:dyDescent="0.35">
      <c r="B60">
        <v>6</v>
      </c>
      <c r="C60" s="13">
        <v>45236</v>
      </c>
      <c r="D60">
        <v>1</v>
      </c>
      <c r="E60" t="s">
        <v>142</v>
      </c>
      <c r="F60" t="s">
        <v>153</v>
      </c>
      <c r="G60" t="str">
        <f t="shared" si="4"/>
        <v>1B-103-Y</v>
      </c>
      <c r="H60">
        <v>103</v>
      </c>
      <c r="I60">
        <v>0.5</v>
      </c>
    </row>
    <row r="61" spans="2:9" x14ac:dyDescent="0.35">
      <c r="B61">
        <v>7</v>
      </c>
      <c r="C61" s="13">
        <v>45237</v>
      </c>
      <c r="D61">
        <v>2</v>
      </c>
      <c r="E61" t="s">
        <v>140</v>
      </c>
      <c r="F61" t="s">
        <v>152</v>
      </c>
      <c r="G61" t="str">
        <f t="shared" si="4"/>
        <v>2A-101-N</v>
      </c>
      <c r="H61">
        <v>101</v>
      </c>
      <c r="I61">
        <v>5</v>
      </c>
    </row>
    <row r="62" spans="2:9" x14ac:dyDescent="0.35">
      <c r="B62">
        <v>7</v>
      </c>
      <c r="C62" s="13">
        <v>45237</v>
      </c>
      <c r="D62">
        <v>2</v>
      </c>
      <c r="E62" t="s">
        <v>140</v>
      </c>
      <c r="F62" t="s">
        <v>153</v>
      </c>
      <c r="G62" t="str">
        <f t="shared" si="4"/>
        <v>2A-101-Y</v>
      </c>
      <c r="H62">
        <v>101</v>
      </c>
      <c r="I62">
        <v>2</v>
      </c>
    </row>
    <row r="63" spans="2:9" x14ac:dyDescent="0.35">
      <c r="B63">
        <v>8</v>
      </c>
      <c r="C63" s="13">
        <v>45238</v>
      </c>
      <c r="D63">
        <v>2</v>
      </c>
      <c r="E63" t="s">
        <v>140</v>
      </c>
      <c r="F63" t="s">
        <v>152</v>
      </c>
      <c r="G63" t="str">
        <f t="shared" si="4"/>
        <v>2A-102-N</v>
      </c>
      <c r="H63">
        <v>102</v>
      </c>
      <c r="I63">
        <v>1</v>
      </c>
    </row>
    <row r="64" spans="2:9" x14ac:dyDescent="0.35">
      <c r="B64">
        <v>8</v>
      </c>
      <c r="C64" s="13">
        <v>45238</v>
      </c>
      <c r="D64">
        <v>2</v>
      </c>
      <c r="E64" t="s">
        <v>140</v>
      </c>
      <c r="F64" t="s">
        <v>153</v>
      </c>
      <c r="G64" t="str">
        <f t="shared" si="4"/>
        <v>2A-102-Y</v>
      </c>
      <c r="H64">
        <v>102</v>
      </c>
      <c r="I64">
        <v>0.5</v>
      </c>
    </row>
    <row r="65" spans="2:9" x14ac:dyDescent="0.35">
      <c r="B65">
        <v>9</v>
      </c>
      <c r="C65" s="13">
        <v>45239</v>
      </c>
      <c r="D65">
        <v>2</v>
      </c>
      <c r="E65" t="s">
        <v>140</v>
      </c>
      <c r="F65" t="s">
        <v>152</v>
      </c>
      <c r="G65" t="str">
        <f t="shared" si="4"/>
        <v>2A-103-N</v>
      </c>
      <c r="H65">
        <v>103</v>
      </c>
      <c r="I65">
        <v>1</v>
      </c>
    </row>
    <row r="66" spans="2:9" x14ac:dyDescent="0.35">
      <c r="B66">
        <v>9</v>
      </c>
      <c r="C66" s="13">
        <v>45239</v>
      </c>
      <c r="D66">
        <v>2</v>
      </c>
      <c r="E66" t="s">
        <v>140</v>
      </c>
      <c r="F66" t="s">
        <v>153</v>
      </c>
      <c r="G66" t="str">
        <f t="shared" si="4"/>
        <v>2A-103-Y</v>
      </c>
      <c r="H66">
        <v>103</v>
      </c>
      <c r="I66">
        <v>0.5</v>
      </c>
    </row>
    <row r="67" spans="2:9" x14ac:dyDescent="0.35">
      <c r="B67">
        <v>10</v>
      </c>
      <c r="C67" s="13">
        <v>45240</v>
      </c>
      <c r="D67">
        <v>2</v>
      </c>
      <c r="E67" t="s">
        <v>142</v>
      </c>
      <c r="F67" t="s">
        <v>152</v>
      </c>
      <c r="G67" t="str">
        <f t="shared" si="4"/>
        <v>2B-101-N</v>
      </c>
      <c r="H67">
        <v>101</v>
      </c>
      <c r="I67">
        <v>7</v>
      </c>
    </row>
    <row r="68" spans="2:9" x14ac:dyDescent="0.35">
      <c r="B68">
        <v>10</v>
      </c>
      <c r="C68" s="13">
        <v>45240</v>
      </c>
      <c r="D68">
        <v>2</v>
      </c>
      <c r="E68" t="s">
        <v>142</v>
      </c>
      <c r="F68" t="s">
        <v>153</v>
      </c>
      <c r="G68" t="str">
        <f t="shared" si="4"/>
        <v>2B-101-Y</v>
      </c>
      <c r="H68">
        <v>101</v>
      </c>
      <c r="I68">
        <v>3</v>
      </c>
    </row>
    <row r="69" spans="2:9" x14ac:dyDescent="0.35">
      <c r="B69">
        <v>11</v>
      </c>
      <c r="C69" s="13">
        <v>45241</v>
      </c>
      <c r="D69">
        <v>2</v>
      </c>
      <c r="E69" t="s">
        <v>142</v>
      </c>
      <c r="F69" t="s">
        <v>152</v>
      </c>
      <c r="G69" t="str">
        <f t="shared" si="4"/>
        <v>2B-102-N</v>
      </c>
      <c r="H69">
        <v>102</v>
      </c>
      <c r="I69">
        <v>1</v>
      </c>
    </row>
    <row r="70" spans="2:9" x14ac:dyDescent="0.35">
      <c r="B70">
        <v>11</v>
      </c>
      <c r="C70" s="13">
        <v>45241</v>
      </c>
      <c r="D70">
        <v>2</v>
      </c>
      <c r="E70" t="s">
        <v>142</v>
      </c>
      <c r="F70" t="s">
        <v>153</v>
      </c>
      <c r="G70" t="str">
        <f t="shared" si="4"/>
        <v>2B-102-Y</v>
      </c>
      <c r="H70">
        <v>102</v>
      </c>
      <c r="I70">
        <v>0.5</v>
      </c>
    </row>
    <row r="71" spans="2:9" x14ac:dyDescent="0.35">
      <c r="B71">
        <v>12</v>
      </c>
      <c r="C71" s="13">
        <v>45242</v>
      </c>
      <c r="D71">
        <v>2</v>
      </c>
      <c r="E71" t="s">
        <v>142</v>
      </c>
      <c r="F71" t="s">
        <v>152</v>
      </c>
      <c r="G71" t="str">
        <f t="shared" si="4"/>
        <v>2B-103-N</v>
      </c>
      <c r="H71">
        <v>103</v>
      </c>
      <c r="I71">
        <v>1</v>
      </c>
    </row>
    <row r="72" spans="2:9" x14ac:dyDescent="0.35">
      <c r="B72">
        <v>12</v>
      </c>
      <c r="C72" s="13">
        <v>45242</v>
      </c>
      <c r="D72">
        <v>2</v>
      </c>
      <c r="E72" t="s">
        <v>142</v>
      </c>
      <c r="F72" t="s">
        <v>153</v>
      </c>
      <c r="G72" t="str">
        <f t="shared" si="4"/>
        <v>2B-103-Y</v>
      </c>
      <c r="H72">
        <v>103</v>
      </c>
      <c r="I72">
        <v>0.5</v>
      </c>
    </row>
    <row r="73" spans="2:9" x14ac:dyDescent="0.35">
      <c r="B73">
        <v>13</v>
      </c>
      <c r="C73" s="13">
        <v>45243</v>
      </c>
      <c r="D73">
        <v>3</v>
      </c>
      <c r="E73" t="s">
        <v>140</v>
      </c>
      <c r="F73" t="s">
        <v>152</v>
      </c>
      <c r="G73" t="str">
        <f t="shared" si="4"/>
        <v>3A-101-N</v>
      </c>
      <c r="H73">
        <v>101</v>
      </c>
      <c r="I73">
        <v>6</v>
      </c>
    </row>
    <row r="74" spans="2:9" x14ac:dyDescent="0.35">
      <c r="B74">
        <v>14</v>
      </c>
      <c r="C74" s="13">
        <v>45244</v>
      </c>
      <c r="D74">
        <v>3</v>
      </c>
      <c r="E74" t="s">
        <v>140</v>
      </c>
      <c r="F74" t="s">
        <v>152</v>
      </c>
      <c r="G74" t="str">
        <f t="shared" si="4"/>
        <v>3A-102-N</v>
      </c>
      <c r="H74">
        <v>102</v>
      </c>
      <c r="I74">
        <v>1</v>
      </c>
    </row>
    <row r="75" spans="2:9" x14ac:dyDescent="0.35">
      <c r="B75">
        <v>15</v>
      </c>
      <c r="C75" s="13">
        <v>45245</v>
      </c>
      <c r="D75">
        <v>3</v>
      </c>
      <c r="E75" t="s">
        <v>140</v>
      </c>
      <c r="F75" t="s">
        <v>152</v>
      </c>
      <c r="G75" t="str">
        <f t="shared" si="4"/>
        <v>3A-103-N</v>
      </c>
      <c r="H75">
        <v>103</v>
      </c>
      <c r="I75">
        <v>0.5</v>
      </c>
    </row>
    <row r="76" spans="2:9" x14ac:dyDescent="0.35">
      <c r="B76">
        <v>16</v>
      </c>
      <c r="C76" s="13">
        <v>45246</v>
      </c>
      <c r="D76">
        <v>3</v>
      </c>
      <c r="E76" t="s">
        <v>142</v>
      </c>
      <c r="F76" t="s">
        <v>152</v>
      </c>
      <c r="G76" t="str">
        <f t="shared" si="4"/>
        <v>3B-101-N</v>
      </c>
      <c r="H76">
        <v>101</v>
      </c>
      <c r="I76">
        <v>6</v>
      </c>
    </row>
    <row r="77" spans="2:9" x14ac:dyDescent="0.35">
      <c r="B77">
        <v>17</v>
      </c>
      <c r="C77" s="13">
        <v>45247</v>
      </c>
      <c r="D77">
        <v>3</v>
      </c>
      <c r="E77" t="s">
        <v>142</v>
      </c>
      <c r="F77" t="s">
        <v>152</v>
      </c>
      <c r="G77" t="str">
        <f t="shared" si="4"/>
        <v>3B-102-N</v>
      </c>
      <c r="H77">
        <v>102</v>
      </c>
      <c r="I77">
        <v>1</v>
      </c>
    </row>
    <row r="78" spans="2:9" x14ac:dyDescent="0.35">
      <c r="B78">
        <v>18</v>
      </c>
      <c r="C78" s="13">
        <v>45248</v>
      </c>
      <c r="D78">
        <v>3</v>
      </c>
      <c r="E78" t="s">
        <v>142</v>
      </c>
      <c r="F78" t="s">
        <v>152</v>
      </c>
      <c r="G78" t="str">
        <f t="shared" si="4"/>
        <v>3B-103-N</v>
      </c>
      <c r="H78">
        <v>103</v>
      </c>
      <c r="I78">
        <v>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0F51-C044-4893-AD49-6046A1F3378C}">
  <sheetPr filterMode="1"/>
  <dimension ref="A1:BB94"/>
  <sheetViews>
    <sheetView workbookViewId="0">
      <selection activeCell="A4" sqref="A4"/>
    </sheetView>
  </sheetViews>
  <sheetFormatPr defaultRowHeight="14.5" x14ac:dyDescent="0.35"/>
  <cols>
    <col min="1" max="1" width="46.1796875" customWidth="1"/>
    <col min="3" max="3" width="19.6328125" customWidth="1"/>
    <col min="4" max="4" width="30.1796875" customWidth="1"/>
    <col min="5" max="5" width="16.7265625" customWidth="1"/>
    <col min="6" max="6" width="26.1796875" customWidth="1"/>
    <col min="7" max="7" width="19.7265625" customWidth="1"/>
    <col min="8" max="8" width="26.36328125" customWidth="1"/>
    <col min="9" max="9" width="18.7265625" customWidth="1"/>
    <col min="10" max="10" width="18.453125" customWidth="1"/>
    <col min="11" max="11" width="18.7265625" customWidth="1"/>
    <col min="12" max="12" width="24.7265625" customWidth="1"/>
    <col min="13" max="13" width="21" customWidth="1"/>
    <col min="14" max="19" width="10.54296875" customWidth="1"/>
    <col min="20" max="20" width="10.26953125" customWidth="1"/>
    <col min="21" max="21" width="17.6328125" customWidth="1"/>
    <col min="22" max="22" width="21.81640625" customWidth="1"/>
    <col min="23" max="23" width="18.26953125" customWidth="1"/>
    <col min="24" max="24" width="23.08984375" customWidth="1"/>
    <col min="25" max="25" width="21.26953125" customWidth="1"/>
    <col min="26" max="26" width="24.26953125" customWidth="1"/>
    <col min="27" max="27" width="25.36328125" customWidth="1"/>
    <col min="28" max="28" width="32" customWidth="1"/>
    <col min="31" max="31" width="10.7265625" customWidth="1"/>
    <col min="32" max="32" width="10.81640625" customWidth="1"/>
    <col min="33" max="33" width="9.7265625" customWidth="1"/>
    <col min="34" max="34" width="10.54296875" customWidth="1"/>
    <col min="35" max="35" width="22.6328125" customWidth="1"/>
    <col min="36" max="38" width="9.453125" customWidth="1"/>
    <col min="39" max="39" width="11.453125" customWidth="1"/>
    <col min="40" max="40" width="11.26953125" customWidth="1"/>
    <col min="47" max="47" width="13.08984375" customWidth="1"/>
    <col min="48" max="48" width="14.54296875" customWidth="1"/>
  </cols>
  <sheetData>
    <row r="1" spans="1:54" ht="21" x14ac:dyDescent="0.5">
      <c r="A1" t="s">
        <v>154</v>
      </c>
      <c r="G1" s="14" t="str">
        <f>ReadMeFirst!D1&amp;" "&amp;ReadMeFirst!E1</f>
        <v xml:space="preserve"> </v>
      </c>
    </row>
    <row r="2" spans="1:54" x14ac:dyDescent="0.35">
      <c r="G2" t="s">
        <v>155</v>
      </c>
    </row>
    <row r="6" spans="1:54" x14ac:dyDescent="0.35">
      <c r="F6" t="s">
        <v>156</v>
      </c>
      <c r="AC6" t="s">
        <v>157</v>
      </c>
    </row>
    <row r="7" spans="1:54" s="7" customFormat="1" ht="65.25" customHeight="1" x14ac:dyDescent="0.35">
      <c r="B7" s="43" t="s">
        <v>158</v>
      </c>
      <c r="C7" s="43" t="s">
        <v>179</v>
      </c>
      <c r="D7" s="43" t="s">
        <v>159</v>
      </c>
      <c r="E7" s="43" t="s">
        <v>180</v>
      </c>
      <c r="F7" s="43" t="s">
        <v>181</v>
      </c>
      <c r="G7" s="43" t="s">
        <v>182</v>
      </c>
      <c r="H7" s="43" t="s">
        <v>183</v>
      </c>
      <c r="I7" s="43" t="s">
        <v>184</v>
      </c>
      <c r="J7" s="43" t="s">
        <v>185</v>
      </c>
      <c r="K7" s="43" t="s">
        <v>186</v>
      </c>
      <c r="L7" s="43" t="s">
        <v>187</v>
      </c>
      <c r="M7" s="43" t="s">
        <v>188</v>
      </c>
      <c r="N7" s="43" t="s">
        <v>160</v>
      </c>
      <c r="O7" s="43" t="s">
        <v>161</v>
      </c>
      <c r="P7" s="43" t="s">
        <v>162</v>
      </c>
      <c r="Q7" s="43" t="s">
        <v>163</v>
      </c>
      <c r="R7" s="43" t="s">
        <v>164</v>
      </c>
      <c r="S7" s="43" t="s">
        <v>165</v>
      </c>
      <c r="T7" s="43" t="s">
        <v>189</v>
      </c>
      <c r="U7" s="43" t="s">
        <v>119</v>
      </c>
      <c r="V7" s="43" t="s">
        <v>123</v>
      </c>
      <c r="W7" s="43" t="s">
        <v>120</v>
      </c>
      <c r="X7" s="43" t="s">
        <v>166</v>
      </c>
      <c r="Y7" s="43" t="s">
        <v>167</v>
      </c>
      <c r="Z7" s="43" t="s">
        <v>168</v>
      </c>
      <c r="AA7" s="43" t="s">
        <v>169</v>
      </c>
      <c r="AB7" s="43" t="s">
        <v>170</v>
      </c>
      <c r="AC7" s="43" t="s">
        <v>190</v>
      </c>
      <c r="AD7" s="43" t="s">
        <v>182</v>
      </c>
      <c r="AE7" s="43" t="s">
        <v>183</v>
      </c>
      <c r="AF7" s="43" t="s">
        <v>184</v>
      </c>
      <c r="AG7" s="43" t="s">
        <v>185</v>
      </c>
      <c r="AH7" s="43" t="s">
        <v>186</v>
      </c>
      <c r="AI7" s="43" t="s">
        <v>187</v>
      </c>
      <c r="AJ7" s="43" t="s">
        <v>188</v>
      </c>
      <c r="AK7" s="43" t="s">
        <v>171</v>
      </c>
      <c r="AL7" s="43" t="s">
        <v>161</v>
      </c>
      <c r="AM7" s="43" t="s">
        <v>189</v>
      </c>
      <c r="AN7" s="43" t="s">
        <v>189</v>
      </c>
      <c r="AO7" s="43" t="s">
        <v>119</v>
      </c>
      <c r="AP7" s="43" t="s">
        <v>123</v>
      </c>
      <c r="AQ7" s="43" t="s">
        <v>120</v>
      </c>
      <c r="AR7" s="43" t="s">
        <v>166</v>
      </c>
      <c r="AS7" s="43" t="s">
        <v>167</v>
      </c>
      <c r="AT7" s="43" t="s">
        <v>168</v>
      </c>
      <c r="AU7" s="43" t="s">
        <v>169</v>
      </c>
      <c r="AV7" s="43" t="s">
        <v>170</v>
      </c>
      <c r="AW7" s="43"/>
      <c r="AX7" s="43" t="s">
        <v>105</v>
      </c>
      <c r="AY7" s="43" t="s">
        <v>191</v>
      </c>
      <c r="AZ7" s="43" t="s">
        <v>172</v>
      </c>
      <c r="BA7" s="43" t="str">
        <f>AY7&amp; " $"</f>
        <v>Shipper/Receiver/Porter $</v>
      </c>
      <c r="BB7" s="7" t="s">
        <v>173</v>
      </c>
    </row>
    <row r="8" spans="1:54" x14ac:dyDescent="0.35">
      <c r="B8">
        <v>1160</v>
      </c>
      <c r="C8" s="15">
        <v>45053</v>
      </c>
      <c r="D8">
        <f>WEEKDAY(C8)</f>
        <v>1</v>
      </c>
      <c r="E8">
        <v>1</v>
      </c>
      <c r="F8">
        <v>201</v>
      </c>
      <c r="G8">
        <v>191</v>
      </c>
      <c r="H8">
        <v>191</v>
      </c>
      <c r="I8">
        <v>0</v>
      </c>
      <c r="J8">
        <v>210</v>
      </c>
      <c r="K8">
        <v>0</v>
      </c>
      <c r="L8">
        <v>0</v>
      </c>
      <c r="M8">
        <v>177</v>
      </c>
      <c r="N8">
        <f>G8-H8</f>
        <v>0</v>
      </c>
      <c r="O8">
        <f>(M8/H8)*100</f>
        <v>92.670157068062835</v>
      </c>
      <c r="P8">
        <f>VLOOKUP(F8,'Other Lists'!$B$13:$N$15,7,FALSE)*M8</f>
        <v>12567</v>
      </c>
      <c r="Q8">
        <f>(VLOOKUP(F8,'Other Lists'!$B$13:$N$15,5,FALSE)+VLOOKUP(F8,'Other Lists'!$B$13:$N$15,6,FALSE))*G8</f>
        <v>9378.1</v>
      </c>
      <c r="R8">
        <f>P8-Q8</f>
        <v>3188.8999999999996</v>
      </c>
      <c r="S8">
        <f>(VLOOKUP(F8,'Other Lists'!$B$13:$N$15,5,FALSE)+VLOOKUP(F8,'Other Lists'!$B$13:$N$15,6,FALSE))*(H8-M8)</f>
        <v>687.4</v>
      </c>
      <c r="T8">
        <v>3</v>
      </c>
      <c r="U8">
        <v>0</v>
      </c>
      <c r="V8">
        <v>2</v>
      </c>
      <c r="W8">
        <f>T8-U8-V8</f>
        <v>1</v>
      </c>
      <c r="X8">
        <f>VLOOKUP(1,'Other Lists'!$B$27:$H$32,7,FALSE)*8*U8</f>
        <v>0</v>
      </c>
      <c r="Y8">
        <f>VLOOKUP(4,'Other Lists'!$B$27:$H$32,7,FALSE)*8*V8</f>
        <v>561.6</v>
      </c>
      <c r="Z8">
        <f>VLOOKUP(3,'Other Lists'!$B$27:$H$32,7,FALSE)*8*W8</f>
        <v>259.2</v>
      </c>
      <c r="AA8">
        <f>SUM(X8:Z8)</f>
        <v>820.8</v>
      </c>
      <c r="AB8">
        <f>AA8/H8</f>
        <v>4.2973821989528798</v>
      </c>
      <c r="AC8">
        <v>105</v>
      </c>
      <c r="AD8">
        <v>103</v>
      </c>
      <c r="AE8">
        <v>103</v>
      </c>
      <c r="AF8">
        <v>0</v>
      </c>
      <c r="AG8">
        <v>108</v>
      </c>
      <c r="AH8">
        <v>0</v>
      </c>
      <c r="AI8">
        <v>0</v>
      </c>
      <c r="AJ8">
        <v>97</v>
      </c>
      <c r="AK8">
        <f>AD8-AE8</f>
        <v>0</v>
      </c>
      <c r="AL8" s="17">
        <f>AJ8/AE8</f>
        <v>0.94174757281553401</v>
      </c>
      <c r="AM8">
        <v>4</v>
      </c>
      <c r="AN8">
        <v>4</v>
      </c>
      <c r="AO8">
        <v>0</v>
      </c>
      <c r="AP8">
        <v>2</v>
      </c>
      <c r="AQ8">
        <f>AN8-AP8</f>
        <v>2</v>
      </c>
      <c r="AR8">
        <f>VLOOKUP(1,'Other Lists'!$B$27:$H$32,7,FALSE)*8*AO8</f>
        <v>0</v>
      </c>
      <c r="AS8">
        <f>VLOOKUP(4,'Other Lists'!$B$27:$H$32,7,FALSE)*8*AP8</f>
        <v>561.6</v>
      </c>
      <c r="AT8">
        <f>VLOOKUP(3,'Other Lists'!$B$27:$H$32,7,FALSE)*8*AQ8</f>
        <v>518.4</v>
      </c>
      <c r="AU8">
        <f>SUM(AR8:AT8)</f>
        <v>1080</v>
      </c>
      <c r="AV8">
        <f>AU8/AB8</f>
        <v>251.31578947368419</v>
      </c>
      <c r="AX8">
        <v>1</v>
      </c>
      <c r="AY8">
        <v>1</v>
      </c>
      <c r="AZ8">
        <f>AX8*8</f>
        <v>8</v>
      </c>
      <c r="BA8">
        <f>AY8*30</f>
        <v>30</v>
      </c>
    </row>
    <row r="9" spans="1:54" x14ac:dyDescent="0.35">
      <c r="B9">
        <v>1161</v>
      </c>
      <c r="C9" s="15">
        <v>45054</v>
      </c>
      <c r="D9">
        <f t="shared" ref="D9:D72" si="0">WEEKDAY(C9)</f>
        <v>2</v>
      </c>
      <c r="E9">
        <v>1</v>
      </c>
      <c r="F9">
        <v>119</v>
      </c>
      <c r="G9">
        <v>577</v>
      </c>
      <c r="H9">
        <v>540</v>
      </c>
      <c r="I9">
        <v>0</v>
      </c>
      <c r="J9">
        <v>524.99999999999989</v>
      </c>
      <c r="K9">
        <v>37</v>
      </c>
      <c r="L9">
        <v>0</v>
      </c>
      <c r="M9">
        <v>502</v>
      </c>
      <c r="N9">
        <f t="shared" ref="N9:N72" si="1">G9-H9</f>
        <v>37</v>
      </c>
      <c r="O9">
        <f t="shared" ref="O9:O72" si="2">(M9/H9)*100</f>
        <v>92.962962962962962</v>
      </c>
      <c r="P9">
        <f>VLOOKUP(F9,'Other Lists'!$B$13:$N$15,7,FALSE)*M9</f>
        <v>16064</v>
      </c>
      <c r="Q9">
        <f>(VLOOKUP(F9,'Other Lists'!$B$13:$N$15,5,FALSE)+VLOOKUP(F9,'Other Lists'!$B$13:$N$15,6,FALSE))*G9</f>
        <v>16617.600000000002</v>
      </c>
      <c r="R9">
        <f t="shared" ref="R9:R72" si="3">P9-Q9</f>
        <v>-553.60000000000218</v>
      </c>
      <c r="S9">
        <f>(VLOOKUP(F9,'Other Lists'!$B$13:$N$15,5,FALSE)+VLOOKUP(F9,'Other Lists'!$B$13:$N$15,6,FALSE))*(H9-M9)</f>
        <v>1094.4000000000001</v>
      </c>
      <c r="T9">
        <v>3</v>
      </c>
      <c r="U9">
        <v>0</v>
      </c>
      <c r="V9">
        <v>2</v>
      </c>
      <c r="W9">
        <f t="shared" ref="W9:W72" si="4">T9-U9-V9</f>
        <v>1</v>
      </c>
      <c r="X9">
        <f>VLOOKUP(1,'Other Lists'!$B$27:$H$32,7,FALSE)*8*U9</f>
        <v>0</v>
      </c>
      <c r="Y9">
        <f>VLOOKUP(4,'Other Lists'!$B$27:$H$32,7,FALSE)*8*V9</f>
        <v>561.6</v>
      </c>
      <c r="Z9">
        <f>VLOOKUP(3,'Other Lists'!$B$27:$H$32,7,FALSE)*8*W9</f>
        <v>259.2</v>
      </c>
      <c r="AA9">
        <f t="shared" ref="AA9:AA72" si="5">SUM(X9:Z9)</f>
        <v>820.8</v>
      </c>
      <c r="AB9">
        <f t="shared" ref="AB9:AB72" si="6">AA9/H9</f>
        <v>1.52</v>
      </c>
      <c r="AC9">
        <v>105</v>
      </c>
      <c r="AD9">
        <v>115</v>
      </c>
      <c r="AE9">
        <v>104</v>
      </c>
      <c r="AF9">
        <v>0</v>
      </c>
      <c r="AG9">
        <v>108</v>
      </c>
      <c r="AH9">
        <v>11</v>
      </c>
      <c r="AI9">
        <v>0</v>
      </c>
      <c r="AJ9">
        <v>97</v>
      </c>
      <c r="AK9">
        <f t="shared" ref="AK9:AK72" si="7">AD9-AE9</f>
        <v>11</v>
      </c>
      <c r="AL9" s="17">
        <f t="shared" ref="AL9:AL72" si="8">AJ9/AE9</f>
        <v>0.93269230769230771</v>
      </c>
      <c r="AM9">
        <v>4</v>
      </c>
      <c r="AN9">
        <v>4</v>
      </c>
      <c r="AO9">
        <v>0</v>
      </c>
      <c r="AP9">
        <v>2</v>
      </c>
      <c r="AQ9">
        <f t="shared" ref="AQ9:AQ72" si="9">AN9-AP9</f>
        <v>2</v>
      </c>
      <c r="AR9">
        <f>VLOOKUP(1,'Other Lists'!$B$27:$H$32,7,FALSE)*8*AO9</f>
        <v>0</v>
      </c>
      <c r="AS9">
        <f>VLOOKUP(4,'Other Lists'!$B$27:$H$32,7,FALSE)*8*AP9</f>
        <v>561.6</v>
      </c>
      <c r="AT9">
        <f>VLOOKUP(3,'Other Lists'!$B$27:$H$32,7,FALSE)*8*AQ9</f>
        <v>518.4</v>
      </c>
      <c r="AU9">
        <f t="shared" ref="AU9:AU72" si="10">SUM(AR9:AT9)</f>
        <v>1080</v>
      </c>
      <c r="AV9">
        <f t="shared" ref="AV9:AV72" si="11">AU9/AB9</f>
        <v>710.52631578947364</v>
      </c>
      <c r="AX9">
        <v>1</v>
      </c>
      <c r="AY9">
        <v>1</v>
      </c>
      <c r="AZ9">
        <f t="shared" ref="AZ9:AZ72" si="12">AX9*8</f>
        <v>8</v>
      </c>
      <c r="BA9">
        <f t="shared" ref="BA9:BA72" si="13">AY9*30</f>
        <v>30</v>
      </c>
    </row>
    <row r="10" spans="1:54" hidden="1" x14ac:dyDescent="0.35">
      <c r="B10">
        <v>1162</v>
      </c>
      <c r="C10" s="15">
        <v>45055</v>
      </c>
      <c r="D10">
        <f t="shared" si="0"/>
        <v>3</v>
      </c>
      <c r="E10">
        <v>1</v>
      </c>
      <c r="F10">
        <v>201</v>
      </c>
      <c r="G10">
        <v>487</v>
      </c>
      <c r="H10">
        <v>441</v>
      </c>
      <c r="I10">
        <v>0</v>
      </c>
      <c r="J10">
        <v>420</v>
      </c>
      <c r="K10">
        <v>46</v>
      </c>
      <c r="L10">
        <v>0</v>
      </c>
      <c r="M10">
        <v>423</v>
      </c>
      <c r="N10">
        <f t="shared" si="1"/>
        <v>46</v>
      </c>
      <c r="O10">
        <f t="shared" si="2"/>
        <v>95.918367346938766</v>
      </c>
      <c r="P10">
        <f>VLOOKUP(F10,'Other Lists'!$B$13:$N$15,7,FALSE)*M10</f>
        <v>30033</v>
      </c>
      <c r="Q10">
        <f>(VLOOKUP(F10,'Other Lists'!$B$13:$N$15,5,FALSE)+VLOOKUP(F10,'Other Lists'!$B$13:$N$15,6,FALSE))*G10</f>
        <v>23911.7</v>
      </c>
      <c r="R10">
        <f t="shared" si="3"/>
        <v>6121.2999999999993</v>
      </c>
      <c r="S10">
        <f>(VLOOKUP(F10,'Other Lists'!$B$13:$N$15,5,FALSE)+VLOOKUP(F10,'Other Lists'!$B$13:$N$15,6,FALSE))*(H10-M10)</f>
        <v>883.80000000000007</v>
      </c>
      <c r="T10">
        <v>6</v>
      </c>
      <c r="U10">
        <v>0</v>
      </c>
      <c r="V10">
        <v>3</v>
      </c>
      <c r="W10">
        <f t="shared" si="4"/>
        <v>3</v>
      </c>
      <c r="X10">
        <f>VLOOKUP(1,'Other Lists'!$B$27:$H$32,7,FALSE)*8*U10</f>
        <v>0</v>
      </c>
      <c r="Y10">
        <f>VLOOKUP(4,'Other Lists'!$B$27:$H$32,7,FALSE)*8*V10</f>
        <v>842.40000000000009</v>
      </c>
      <c r="Z10">
        <f>VLOOKUP(3,'Other Lists'!$B$27:$H$32,7,FALSE)*8*W10</f>
        <v>777.59999999999991</v>
      </c>
      <c r="AA10">
        <f t="shared" si="5"/>
        <v>1620</v>
      </c>
      <c r="AB10">
        <f t="shared" si="6"/>
        <v>3.6734693877551021</v>
      </c>
      <c r="AC10">
        <v>105</v>
      </c>
      <c r="AD10">
        <v>257</v>
      </c>
      <c r="AE10">
        <v>211</v>
      </c>
      <c r="AF10">
        <v>0</v>
      </c>
      <c r="AG10">
        <v>216</v>
      </c>
      <c r="AH10">
        <v>46</v>
      </c>
      <c r="AI10">
        <v>0</v>
      </c>
      <c r="AJ10">
        <v>198</v>
      </c>
      <c r="AK10">
        <f t="shared" si="7"/>
        <v>46</v>
      </c>
      <c r="AL10" s="17">
        <f t="shared" si="8"/>
        <v>0.93838862559241709</v>
      </c>
      <c r="AM10">
        <v>8</v>
      </c>
      <c r="AN10">
        <v>8</v>
      </c>
      <c r="AO10">
        <v>0</v>
      </c>
      <c r="AP10">
        <v>3</v>
      </c>
      <c r="AQ10">
        <f t="shared" si="9"/>
        <v>5</v>
      </c>
      <c r="AR10">
        <f>VLOOKUP(1,'Other Lists'!$B$27:$H$32,7,FALSE)*8*AO10</f>
        <v>0</v>
      </c>
      <c r="AS10">
        <f>VLOOKUP(4,'Other Lists'!$B$27:$H$32,7,FALSE)*8*AP10</f>
        <v>842.40000000000009</v>
      </c>
      <c r="AT10">
        <f>VLOOKUP(3,'Other Lists'!$B$27:$H$32,7,FALSE)*8*AQ10</f>
        <v>1296</v>
      </c>
      <c r="AU10">
        <f t="shared" si="10"/>
        <v>2138.4</v>
      </c>
      <c r="AV10">
        <f t="shared" si="11"/>
        <v>582.12</v>
      </c>
      <c r="AX10">
        <v>2</v>
      </c>
      <c r="AY10">
        <v>2</v>
      </c>
      <c r="AZ10">
        <f t="shared" si="12"/>
        <v>16</v>
      </c>
      <c r="BA10">
        <f t="shared" si="13"/>
        <v>60</v>
      </c>
    </row>
    <row r="11" spans="1:54" hidden="1" x14ac:dyDescent="0.35">
      <c r="B11">
        <v>1163</v>
      </c>
      <c r="C11" s="15">
        <v>45056</v>
      </c>
      <c r="D11">
        <f t="shared" si="0"/>
        <v>4</v>
      </c>
      <c r="E11">
        <v>1</v>
      </c>
      <c r="F11">
        <v>201</v>
      </c>
      <c r="G11">
        <v>470</v>
      </c>
      <c r="H11">
        <v>424</v>
      </c>
      <c r="I11">
        <v>0</v>
      </c>
      <c r="J11">
        <v>420</v>
      </c>
      <c r="K11">
        <v>46</v>
      </c>
      <c r="L11">
        <v>0</v>
      </c>
      <c r="M11">
        <v>402</v>
      </c>
      <c r="N11">
        <f t="shared" si="1"/>
        <v>46</v>
      </c>
      <c r="O11">
        <f t="shared" si="2"/>
        <v>94.811320754716974</v>
      </c>
      <c r="P11">
        <f>VLOOKUP(F11,'Other Lists'!$B$13:$N$15,7,FALSE)*M11</f>
        <v>28542</v>
      </c>
      <c r="Q11">
        <f>(VLOOKUP(F11,'Other Lists'!$B$13:$N$15,5,FALSE)+VLOOKUP(F11,'Other Lists'!$B$13:$N$15,6,FALSE))*G11</f>
        <v>23077</v>
      </c>
      <c r="R11">
        <f t="shared" si="3"/>
        <v>5465</v>
      </c>
      <c r="S11">
        <f>(VLOOKUP(F11,'Other Lists'!$B$13:$N$15,5,FALSE)+VLOOKUP(F11,'Other Lists'!$B$13:$N$15,6,FALSE))*(H11-M11)</f>
        <v>1080.2</v>
      </c>
      <c r="T11">
        <v>6</v>
      </c>
      <c r="U11">
        <v>0</v>
      </c>
      <c r="V11">
        <v>3</v>
      </c>
      <c r="W11">
        <f t="shared" si="4"/>
        <v>3</v>
      </c>
      <c r="X11">
        <f>VLOOKUP(1,'Other Lists'!$B$27:$H$32,7,FALSE)*8*U11</f>
        <v>0</v>
      </c>
      <c r="Y11">
        <f>VLOOKUP(4,'Other Lists'!$B$27:$H$32,7,FALSE)*8*V11</f>
        <v>842.40000000000009</v>
      </c>
      <c r="Z11">
        <f>VLOOKUP(3,'Other Lists'!$B$27:$H$32,7,FALSE)*8*W11</f>
        <v>777.59999999999991</v>
      </c>
      <c r="AA11">
        <f t="shared" si="5"/>
        <v>1620</v>
      </c>
      <c r="AB11">
        <f t="shared" si="6"/>
        <v>3.8207547169811322</v>
      </c>
      <c r="AC11">
        <v>105</v>
      </c>
      <c r="AD11">
        <v>203</v>
      </c>
      <c r="AE11">
        <v>203</v>
      </c>
      <c r="AF11">
        <v>0</v>
      </c>
      <c r="AG11">
        <v>216</v>
      </c>
      <c r="AH11">
        <v>0</v>
      </c>
      <c r="AI11">
        <v>0</v>
      </c>
      <c r="AJ11">
        <v>192</v>
      </c>
      <c r="AK11">
        <f t="shared" si="7"/>
        <v>0</v>
      </c>
      <c r="AL11" s="17">
        <f t="shared" si="8"/>
        <v>0.94581280788177335</v>
      </c>
      <c r="AM11">
        <v>8</v>
      </c>
      <c r="AN11">
        <v>8</v>
      </c>
      <c r="AO11">
        <v>0</v>
      </c>
      <c r="AP11">
        <v>4</v>
      </c>
      <c r="AQ11">
        <f t="shared" si="9"/>
        <v>4</v>
      </c>
      <c r="AR11">
        <f>VLOOKUP(1,'Other Lists'!$B$27:$H$32,7,FALSE)*8*AO11</f>
        <v>0</v>
      </c>
      <c r="AS11">
        <f>VLOOKUP(4,'Other Lists'!$B$27:$H$32,7,FALSE)*8*AP11</f>
        <v>1123.2</v>
      </c>
      <c r="AT11">
        <f>VLOOKUP(3,'Other Lists'!$B$27:$H$32,7,FALSE)*8*AQ11</f>
        <v>1036.8</v>
      </c>
      <c r="AU11">
        <f t="shared" si="10"/>
        <v>2160</v>
      </c>
      <c r="AV11">
        <f t="shared" si="11"/>
        <v>565.33333333333326</v>
      </c>
      <c r="AX11">
        <v>2</v>
      </c>
      <c r="AY11">
        <v>2</v>
      </c>
      <c r="AZ11">
        <f t="shared" si="12"/>
        <v>16</v>
      </c>
      <c r="BA11">
        <f t="shared" si="13"/>
        <v>60</v>
      </c>
    </row>
    <row r="12" spans="1:54" hidden="1" x14ac:dyDescent="0.35">
      <c r="B12">
        <v>1164</v>
      </c>
      <c r="C12" s="15">
        <v>45057</v>
      </c>
      <c r="D12">
        <f t="shared" si="0"/>
        <v>5</v>
      </c>
      <c r="E12">
        <v>1</v>
      </c>
      <c r="F12">
        <v>201</v>
      </c>
      <c r="G12">
        <v>445</v>
      </c>
      <c r="H12">
        <v>432</v>
      </c>
      <c r="I12">
        <v>0</v>
      </c>
      <c r="J12">
        <v>420</v>
      </c>
      <c r="K12">
        <v>13</v>
      </c>
      <c r="L12">
        <v>0</v>
      </c>
      <c r="M12">
        <v>414</v>
      </c>
      <c r="N12">
        <f t="shared" si="1"/>
        <v>13</v>
      </c>
      <c r="O12">
        <f t="shared" si="2"/>
        <v>95.833333333333343</v>
      </c>
      <c r="P12">
        <f>VLOOKUP(F12,'Other Lists'!$B$13:$N$15,7,FALSE)*M12</f>
        <v>29394</v>
      </c>
      <c r="Q12">
        <f>(VLOOKUP(F12,'Other Lists'!$B$13:$N$15,5,FALSE)+VLOOKUP(F12,'Other Lists'!$B$13:$N$15,6,FALSE))*G12</f>
        <v>21849.5</v>
      </c>
      <c r="R12">
        <f t="shared" si="3"/>
        <v>7544.5</v>
      </c>
      <c r="S12">
        <f>(VLOOKUP(F12,'Other Lists'!$B$13:$N$15,5,FALSE)+VLOOKUP(F12,'Other Lists'!$B$13:$N$15,6,FALSE))*(H12-M12)</f>
        <v>883.80000000000007</v>
      </c>
      <c r="T12">
        <v>6</v>
      </c>
      <c r="U12">
        <v>0</v>
      </c>
      <c r="V12">
        <v>4</v>
      </c>
      <c r="W12">
        <f t="shared" si="4"/>
        <v>2</v>
      </c>
      <c r="X12">
        <f>VLOOKUP(1,'Other Lists'!$B$27:$H$32,7,FALSE)*8*U12</f>
        <v>0</v>
      </c>
      <c r="Y12">
        <f>VLOOKUP(4,'Other Lists'!$B$27:$H$32,7,FALSE)*8*V12</f>
        <v>1123.2</v>
      </c>
      <c r="Z12">
        <f>VLOOKUP(3,'Other Lists'!$B$27:$H$32,7,FALSE)*8*W12</f>
        <v>518.4</v>
      </c>
      <c r="AA12">
        <f t="shared" si="5"/>
        <v>1641.6</v>
      </c>
      <c r="AB12">
        <f t="shared" si="6"/>
        <v>3.8</v>
      </c>
      <c r="AC12">
        <v>105</v>
      </c>
      <c r="AD12">
        <v>211</v>
      </c>
      <c r="AE12">
        <v>207</v>
      </c>
      <c r="AF12">
        <v>0</v>
      </c>
      <c r="AG12">
        <v>216</v>
      </c>
      <c r="AH12">
        <v>4</v>
      </c>
      <c r="AI12">
        <v>0</v>
      </c>
      <c r="AJ12">
        <v>202</v>
      </c>
      <c r="AK12">
        <f t="shared" si="7"/>
        <v>4</v>
      </c>
      <c r="AL12" s="17">
        <f t="shared" si="8"/>
        <v>0.97584541062801933</v>
      </c>
      <c r="AM12">
        <v>8</v>
      </c>
      <c r="AN12">
        <v>8</v>
      </c>
      <c r="AO12">
        <v>1</v>
      </c>
      <c r="AP12">
        <v>3</v>
      </c>
      <c r="AQ12">
        <f t="shared" si="9"/>
        <v>5</v>
      </c>
      <c r="AR12">
        <f>VLOOKUP(1,'Other Lists'!$B$27:$H$32,7,FALSE)*8*AO12</f>
        <v>194.4</v>
      </c>
      <c r="AS12">
        <f>VLOOKUP(4,'Other Lists'!$B$27:$H$32,7,FALSE)*8*AP12</f>
        <v>842.40000000000009</v>
      </c>
      <c r="AT12">
        <f>VLOOKUP(3,'Other Lists'!$B$27:$H$32,7,FALSE)*8*AQ12</f>
        <v>1296</v>
      </c>
      <c r="AU12">
        <f t="shared" si="10"/>
        <v>2332.8000000000002</v>
      </c>
      <c r="AV12">
        <f t="shared" si="11"/>
        <v>613.89473684210532</v>
      </c>
      <c r="AX12">
        <v>2</v>
      </c>
      <c r="AY12">
        <v>2</v>
      </c>
      <c r="AZ12">
        <f t="shared" si="12"/>
        <v>16</v>
      </c>
      <c r="BA12">
        <f t="shared" si="13"/>
        <v>60</v>
      </c>
    </row>
    <row r="13" spans="1:54" hidden="1" x14ac:dyDescent="0.35">
      <c r="B13">
        <v>1165</v>
      </c>
      <c r="C13" s="15">
        <v>45058</v>
      </c>
      <c r="D13">
        <f t="shared" si="0"/>
        <v>6</v>
      </c>
      <c r="E13">
        <v>1</v>
      </c>
      <c r="F13">
        <v>119</v>
      </c>
      <c r="G13">
        <v>1008</v>
      </c>
      <c r="H13">
        <v>848</v>
      </c>
      <c r="I13">
        <v>0</v>
      </c>
      <c r="J13">
        <v>1049.9999999999998</v>
      </c>
      <c r="K13">
        <v>160</v>
      </c>
      <c r="L13">
        <v>0</v>
      </c>
      <c r="M13">
        <v>788</v>
      </c>
      <c r="N13">
        <f t="shared" si="1"/>
        <v>160</v>
      </c>
      <c r="O13">
        <f t="shared" si="2"/>
        <v>92.924528301886795</v>
      </c>
      <c r="P13">
        <f>VLOOKUP(F13,'Other Lists'!$B$13:$N$15,7,FALSE)*M13</f>
        <v>25216</v>
      </c>
      <c r="Q13">
        <f>(VLOOKUP(F13,'Other Lists'!$B$13:$N$15,5,FALSE)+VLOOKUP(F13,'Other Lists'!$B$13:$N$15,6,FALSE))*G13</f>
        <v>29030.400000000001</v>
      </c>
      <c r="R13">
        <f t="shared" si="3"/>
        <v>-3814.4000000000015</v>
      </c>
      <c r="S13">
        <f>(VLOOKUP(F13,'Other Lists'!$B$13:$N$15,5,FALSE)+VLOOKUP(F13,'Other Lists'!$B$13:$N$15,6,FALSE))*(H13-M13)</f>
        <v>1728</v>
      </c>
      <c r="T13">
        <v>5</v>
      </c>
      <c r="U13">
        <v>0</v>
      </c>
      <c r="V13">
        <v>3</v>
      </c>
      <c r="W13">
        <f t="shared" si="4"/>
        <v>2</v>
      </c>
      <c r="X13">
        <f>VLOOKUP(1,'Other Lists'!$B$27:$H$32,7,FALSE)*8*U13</f>
        <v>0</v>
      </c>
      <c r="Y13">
        <f>VLOOKUP(4,'Other Lists'!$B$27:$H$32,7,FALSE)*8*V13</f>
        <v>842.40000000000009</v>
      </c>
      <c r="Z13">
        <f>VLOOKUP(3,'Other Lists'!$B$27:$H$32,7,FALSE)*8*W13</f>
        <v>518.4</v>
      </c>
      <c r="AA13">
        <f t="shared" si="5"/>
        <v>1360.8000000000002</v>
      </c>
      <c r="AB13">
        <f t="shared" si="6"/>
        <v>1.6047169811320756</v>
      </c>
      <c r="AC13">
        <v>105</v>
      </c>
      <c r="AD13">
        <v>185</v>
      </c>
      <c r="AE13">
        <v>185</v>
      </c>
      <c r="AF13">
        <v>0</v>
      </c>
      <c r="AG13">
        <v>216</v>
      </c>
      <c r="AH13">
        <v>0</v>
      </c>
      <c r="AI13">
        <v>0</v>
      </c>
      <c r="AJ13">
        <v>172</v>
      </c>
      <c r="AK13">
        <f t="shared" si="7"/>
        <v>0</v>
      </c>
      <c r="AL13" s="17">
        <f t="shared" si="8"/>
        <v>0.92972972972972978</v>
      </c>
      <c r="AM13">
        <v>8</v>
      </c>
      <c r="AN13">
        <v>8</v>
      </c>
      <c r="AO13">
        <v>0</v>
      </c>
      <c r="AP13">
        <v>3</v>
      </c>
      <c r="AQ13">
        <f t="shared" si="9"/>
        <v>5</v>
      </c>
      <c r="AR13">
        <f>VLOOKUP(1,'Other Lists'!$B$27:$H$32,7,FALSE)*8*AO13</f>
        <v>0</v>
      </c>
      <c r="AS13">
        <f>VLOOKUP(4,'Other Lists'!$B$27:$H$32,7,FALSE)*8*AP13</f>
        <v>842.40000000000009</v>
      </c>
      <c r="AT13">
        <f>VLOOKUP(3,'Other Lists'!$B$27:$H$32,7,FALSE)*8*AQ13</f>
        <v>1296</v>
      </c>
      <c r="AU13">
        <f t="shared" si="10"/>
        <v>2138.4</v>
      </c>
      <c r="AV13">
        <f t="shared" si="11"/>
        <v>1332.5714285714284</v>
      </c>
      <c r="AX13">
        <v>2</v>
      </c>
      <c r="AY13">
        <v>2</v>
      </c>
      <c r="AZ13">
        <f t="shared" si="12"/>
        <v>16</v>
      </c>
      <c r="BA13">
        <f t="shared" si="13"/>
        <v>60</v>
      </c>
    </row>
    <row r="14" spans="1:54" hidden="1" x14ac:dyDescent="0.35">
      <c r="B14">
        <v>1166</v>
      </c>
      <c r="C14" s="15">
        <v>45059</v>
      </c>
      <c r="D14">
        <f t="shared" si="0"/>
        <v>7</v>
      </c>
      <c r="E14">
        <v>1</v>
      </c>
      <c r="F14">
        <v>201</v>
      </c>
      <c r="G14">
        <v>357</v>
      </c>
      <c r="H14">
        <v>357</v>
      </c>
      <c r="I14">
        <v>0</v>
      </c>
      <c r="J14">
        <v>420</v>
      </c>
      <c r="K14">
        <v>0</v>
      </c>
      <c r="L14">
        <v>0</v>
      </c>
      <c r="M14">
        <v>332</v>
      </c>
      <c r="N14">
        <f t="shared" si="1"/>
        <v>0</v>
      </c>
      <c r="O14">
        <f t="shared" si="2"/>
        <v>92.997198879551817</v>
      </c>
      <c r="P14">
        <f>VLOOKUP(F14,'Other Lists'!$B$13:$N$15,7,FALSE)*M14</f>
        <v>23572</v>
      </c>
      <c r="Q14">
        <f>(VLOOKUP(F14,'Other Lists'!$B$13:$N$15,5,FALSE)+VLOOKUP(F14,'Other Lists'!$B$13:$N$15,6,FALSE))*G14</f>
        <v>17528.7</v>
      </c>
      <c r="R14">
        <f t="shared" si="3"/>
        <v>6043.2999999999993</v>
      </c>
      <c r="S14">
        <f>(VLOOKUP(F14,'Other Lists'!$B$13:$N$15,5,FALSE)+VLOOKUP(F14,'Other Lists'!$B$13:$N$15,6,FALSE))*(H14-M14)</f>
        <v>1227.5</v>
      </c>
      <c r="T14">
        <v>6</v>
      </c>
      <c r="U14">
        <v>0</v>
      </c>
      <c r="V14">
        <v>4</v>
      </c>
      <c r="W14">
        <f t="shared" si="4"/>
        <v>2</v>
      </c>
      <c r="X14">
        <f>VLOOKUP(1,'Other Lists'!$B$27:$H$32,7,FALSE)*8*U14</f>
        <v>0</v>
      </c>
      <c r="Y14">
        <f>VLOOKUP(4,'Other Lists'!$B$27:$H$32,7,FALSE)*8*V14</f>
        <v>1123.2</v>
      </c>
      <c r="Z14">
        <f>VLOOKUP(3,'Other Lists'!$B$27:$H$32,7,FALSE)*8*W14</f>
        <v>518.4</v>
      </c>
      <c r="AA14">
        <f t="shared" si="5"/>
        <v>1641.6</v>
      </c>
      <c r="AB14">
        <f t="shared" si="6"/>
        <v>4.5983193277310921</v>
      </c>
      <c r="AC14">
        <v>105</v>
      </c>
      <c r="AD14">
        <v>205</v>
      </c>
      <c r="AE14">
        <v>205</v>
      </c>
      <c r="AF14">
        <v>0</v>
      </c>
      <c r="AG14">
        <v>216</v>
      </c>
      <c r="AH14">
        <v>0</v>
      </c>
      <c r="AI14">
        <v>0</v>
      </c>
      <c r="AJ14">
        <v>198</v>
      </c>
      <c r="AK14">
        <f t="shared" si="7"/>
        <v>0</v>
      </c>
      <c r="AL14" s="17">
        <f t="shared" si="8"/>
        <v>0.96585365853658534</v>
      </c>
      <c r="AM14">
        <v>8</v>
      </c>
      <c r="AN14">
        <v>8</v>
      </c>
      <c r="AO14">
        <v>0</v>
      </c>
      <c r="AP14">
        <v>3</v>
      </c>
      <c r="AQ14">
        <f t="shared" si="9"/>
        <v>5</v>
      </c>
      <c r="AR14">
        <f>VLOOKUP(1,'Other Lists'!$B$27:$H$32,7,FALSE)*8*AO14</f>
        <v>0</v>
      </c>
      <c r="AS14">
        <f>VLOOKUP(4,'Other Lists'!$B$27:$H$32,7,FALSE)*8*AP14</f>
        <v>842.40000000000009</v>
      </c>
      <c r="AT14">
        <f>VLOOKUP(3,'Other Lists'!$B$27:$H$32,7,FALSE)*8*AQ14</f>
        <v>1296</v>
      </c>
      <c r="AU14">
        <f t="shared" si="10"/>
        <v>2138.4</v>
      </c>
      <c r="AV14">
        <f t="shared" si="11"/>
        <v>465.03947368421058</v>
      </c>
      <c r="AX14">
        <v>2</v>
      </c>
      <c r="AY14">
        <v>2</v>
      </c>
      <c r="AZ14">
        <f t="shared" si="12"/>
        <v>16</v>
      </c>
      <c r="BA14">
        <f t="shared" si="13"/>
        <v>60</v>
      </c>
    </row>
    <row r="15" spans="1:54" x14ac:dyDescent="0.35">
      <c r="B15">
        <v>1167</v>
      </c>
      <c r="C15" s="15">
        <v>45060</v>
      </c>
      <c r="D15">
        <f t="shared" si="0"/>
        <v>1</v>
      </c>
      <c r="E15">
        <v>1</v>
      </c>
      <c r="F15">
        <v>119</v>
      </c>
      <c r="G15">
        <v>525</v>
      </c>
      <c r="H15">
        <v>514</v>
      </c>
      <c r="I15">
        <v>0</v>
      </c>
      <c r="J15">
        <v>524.99999999999989</v>
      </c>
      <c r="K15">
        <v>11</v>
      </c>
      <c r="L15">
        <v>0</v>
      </c>
      <c r="M15">
        <v>493</v>
      </c>
      <c r="N15">
        <f t="shared" si="1"/>
        <v>11</v>
      </c>
      <c r="O15">
        <f t="shared" si="2"/>
        <v>95.91439688715954</v>
      </c>
      <c r="P15">
        <f>VLOOKUP(F15,'Other Lists'!$B$13:$N$15,7,FALSE)*M15</f>
        <v>15776</v>
      </c>
      <c r="Q15">
        <f>(VLOOKUP(F15,'Other Lists'!$B$13:$N$15,5,FALSE)+VLOOKUP(F15,'Other Lists'!$B$13:$N$15,6,FALSE))*G15</f>
        <v>15120</v>
      </c>
      <c r="R15">
        <f t="shared" si="3"/>
        <v>656</v>
      </c>
      <c r="S15">
        <f>(VLOOKUP(F15,'Other Lists'!$B$13:$N$15,5,FALSE)+VLOOKUP(F15,'Other Lists'!$B$13:$N$15,6,FALSE))*(H15-M15)</f>
        <v>604.80000000000007</v>
      </c>
      <c r="T15">
        <v>3</v>
      </c>
      <c r="U15">
        <v>0</v>
      </c>
      <c r="V15">
        <v>2</v>
      </c>
      <c r="W15">
        <f t="shared" si="4"/>
        <v>1</v>
      </c>
      <c r="X15">
        <f>VLOOKUP(1,'Other Lists'!$B$27:$H$32,7,FALSE)*8*U15</f>
        <v>0</v>
      </c>
      <c r="Y15">
        <f>VLOOKUP(4,'Other Lists'!$B$27:$H$32,7,FALSE)*8*V15</f>
        <v>561.6</v>
      </c>
      <c r="Z15">
        <f>VLOOKUP(3,'Other Lists'!$B$27:$H$32,7,FALSE)*8*W15</f>
        <v>259.2</v>
      </c>
      <c r="AA15">
        <f t="shared" si="5"/>
        <v>820.8</v>
      </c>
      <c r="AB15">
        <f t="shared" si="6"/>
        <v>1.5968871595330738</v>
      </c>
      <c r="AC15">
        <v>105</v>
      </c>
      <c r="AD15">
        <v>106</v>
      </c>
      <c r="AE15">
        <v>102</v>
      </c>
      <c r="AF15">
        <v>0</v>
      </c>
      <c r="AG15">
        <v>108</v>
      </c>
      <c r="AH15">
        <v>4</v>
      </c>
      <c r="AI15">
        <v>0</v>
      </c>
      <c r="AJ15">
        <v>98</v>
      </c>
      <c r="AK15">
        <f t="shared" si="7"/>
        <v>4</v>
      </c>
      <c r="AL15" s="17">
        <f t="shared" si="8"/>
        <v>0.96078431372549022</v>
      </c>
      <c r="AM15">
        <v>4</v>
      </c>
      <c r="AN15">
        <v>4</v>
      </c>
      <c r="AO15">
        <v>0</v>
      </c>
      <c r="AP15">
        <v>2</v>
      </c>
      <c r="AQ15">
        <f t="shared" si="9"/>
        <v>2</v>
      </c>
      <c r="AR15">
        <f>VLOOKUP(1,'Other Lists'!$B$27:$H$32,7,FALSE)*8*AO15</f>
        <v>0</v>
      </c>
      <c r="AS15">
        <f>VLOOKUP(4,'Other Lists'!$B$27:$H$32,7,FALSE)*8*AP15</f>
        <v>561.6</v>
      </c>
      <c r="AT15">
        <f>VLOOKUP(3,'Other Lists'!$B$27:$H$32,7,FALSE)*8*AQ15</f>
        <v>518.4</v>
      </c>
      <c r="AU15">
        <f t="shared" si="10"/>
        <v>1080</v>
      </c>
      <c r="AV15">
        <f t="shared" si="11"/>
        <v>676.31578947368428</v>
      </c>
      <c r="AX15">
        <v>1</v>
      </c>
      <c r="AY15">
        <v>1</v>
      </c>
      <c r="AZ15">
        <f t="shared" si="12"/>
        <v>8</v>
      </c>
      <c r="BA15">
        <f t="shared" si="13"/>
        <v>30</v>
      </c>
    </row>
    <row r="16" spans="1:54" x14ac:dyDescent="0.35">
      <c r="B16">
        <v>1168</v>
      </c>
      <c r="C16" s="15">
        <v>45061</v>
      </c>
      <c r="D16">
        <f t="shared" si="0"/>
        <v>2</v>
      </c>
      <c r="E16">
        <v>1</v>
      </c>
      <c r="F16">
        <v>119</v>
      </c>
      <c r="G16">
        <v>514</v>
      </c>
      <c r="H16">
        <v>514</v>
      </c>
      <c r="I16">
        <v>0</v>
      </c>
      <c r="J16">
        <v>524.99999999999989</v>
      </c>
      <c r="K16">
        <v>0</v>
      </c>
      <c r="L16">
        <v>0</v>
      </c>
      <c r="M16">
        <v>493</v>
      </c>
      <c r="N16">
        <f t="shared" si="1"/>
        <v>0</v>
      </c>
      <c r="O16">
        <f t="shared" si="2"/>
        <v>95.91439688715954</v>
      </c>
      <c r="P16">
        <f>VLOOKUP(F16,'Other Lists'!$B$13:$N$15,7,FALSE)*M16</f>
        <v>15776</v>
      </c>
      <c r="Q16">
        <f>(VLOOKUP(F16,'Other Lists'!$B$13:$N$15,5,FALSE)+VLOOKUP(F16,'Other Lists'!$B$13:$N$15,6,FALSE))*G16</f>
        <v>14803.2</v>
      </c>
      <c r="R16">
        <f t="shared" si="3"/>
        <v>972.79999999999927</v>
      </c>
      <c r="S16">
        <f>(VLOOKUP(F16,'Other Lists'!$B$13:$N$15,5,FALSE)+VLOOKUP(F16,'Other Lists'!$B$13:$N$15,6,FALSE))*(H16-M16)</f>
        <v>604.80000000000007</v>
      </c>
      <c r="T16">
        <v>3</v>
      </c>
      <c r="U16">
        <v>0</v>
      </c>
      <c r="V16">
        <v>2</v>
      </c>
      <c r="W16">
        <f t="shared" si="4"/>
        <v>1</v>
      </c>
      <c r="X16">
        <f>VLOOKUP(1,'Other Lists'!$B$27:$H$32,7,FALSE)*8*U16</f>
        <v>0</v>
      </c>
      <c r="Y16">
        <f>VLOOKUP(4,'Other Lists'!$B$27:$H$32,7,FALSE)*8*V16</f>
        <v>561.6</v>
      </c>
      <c r="Z16">
        <f>VLOOKUP(3,'Other Lists'!$B$27:$H$32,7,FALSE)*8*W16</f>
        <v>259.2</v>
      </c>
      <c r="AA16">
        <f t="shared" si="5"/>
        <v>820.8</v>
      </c>
      <c r="AB16">
        <f t="shared" si="6"/>
        <v>1.5968871595330738</v>
      </c>
      <c r="AC16">
        <v>105</v>
      </c>
      <c r="AD16">
        <v>87</v>
      </c>
      <c r="AE16">
        <v>87</v>
      </c>
      <c r="AF16">
        <v>0</v>
      </c>
      <c r="AG16">
        <v>108</v>
      </c>
      <c r="AH16">
        <v>0</v>
      </c>
      <c r="AI16">
        <v>0</v>
      </c>
      <c r="AJ16">
        <v>84</v>
      </c>
      <c r="AK16">
        <f t="shared" si="7"/>
        <v>0</v>
      </c>
      <c r="AL16" s="17">
        <f t="shared" si="8"/>
        <v>0.96551724137931039</v>
      </c>
      <c r="AM16">
        <v>4</v>
      </c>
      <c r="AN16">
        <v>4</v>
      </c>
      <c r="AO16">
        <v>0</v>
      </c>
      <c r="AP16">
        <v>2</v>
      </c>
      <c r="AQ16">
        <f t="shared" si="9"/>
        <v>2</v>
      </c>
      <c r="AR16">
        <f>VLOOKUP(1,'Other Lists'!$B$27:$H$32,7,FALSE)*8*AO16</f>
        <v>0</v>
      </c>
      <c r="AS16">
        <f>VLOOKUP(4,'Other Lists'!$B$27:$H$32,7,FALSE)*8*AP16</f>
        <v>561.6</v>
      </c>
      <c r="AT16">
        <f>VLOOKUP(3,'Other Lists'!$B$27:$H$32,7,FALSE)*8*AQ16</f>
        <v>518.4</v>
      </c>
      <c r="AU16">
        <f t="shared" si="10"/>
        <v>1080</v>
      </c>
      <c r="AV16">
        <f t="shared" si="11"/>
        <v>676.31578947368428</v>
      </c>
      <c r="AX16">
        <v>1</v>
      </c>
      <c r="AY16">
        <v>1</v>
      </c>
      <c r="AZ16">
        <f t="shared" si="12"/>
        <v>8</v>
      </c>
      <c r="BA16">
        <f t="shared" si="13"/>
        <v>30</v>
      </c>
    </row>
    <row r="17" spans="2:53" hidden="1" x14ac:dyDescent="0.35">
      <c r="B17">
        <v>1169</v>
      </c>
      <c r="C17" s="15">
        <v>45062</v>
      </c>
      <c r="D17">
        <f t="shared" si="0"/>
        <v>3</v>
      </c>
      <c r="E17">
        <v>1</v>
      </c>
      <c r="F17">
        <v>119</v>
      </c>
      <c r="G17">
        <v>1239</v>
      </c>
      <c r="H17">
        <v>1018</v>
      </c>
      <c r="I17">
        <v>0</v>
      </c>
      <c r="J17">
        <v>1049.9999999999998</v>
      </c>
      <c r="K17">
        <v>221</v>
      </c>
      <c r="L17">
        <v>0</v>
      </c>
      <c r="M17">
        <v>956</v>
      </c>
      <c r="N17">
        <f t="shared" si="1"/>
        <v>221</v>
      </c>
      <c r="O17">
        <f t="shared" si="2"/>
        <v>93.909626719056973</v>
      </c>
      <c r="P17">
        <f>VLOOKUP(F17,'Other Lists'!$B$13:$N$15,7,FALSE)*M17</f>
        <v>30592</v>
      </c>
      <c r="Q17">
        <f>(VLOOKUP(F17,'Other Lists'!$B$13:$N$15,5,FALSE)+VLOOKUP(F17,'Other Lists'!$B$13:$N$15,6,FALSE))*G17</f>
        <v>35683.200000000004</v>
      </c>
      <c r="R17">
        <f t="shared" si="3"/>
        <v>-5091.2000000000044</v>
      </c>
      <c r="S17">
        <f>(VLOOKUP(F17,'Other Lists'!$B$13:$N$15,5,FALSE)+VLOOKUP(F17,'Other Lists'!$B$13:$N$15,6,FALSE))*(H17-M17)</f>
        <v>1785.6000000000001</v>
      </c>
      <c r="T17">
        <v>6</v>
      </c>
      <c r="U17">
        <v>0</v>
      </c>
      <c r="V17">
        <v>3</v>
      </c>
      <c r="W17">
        <f t="shared" si="4"/>
        <v>3</v>
      </c>
      <c r="X17">
        <f>VLOOKUP(1,'Other Lists'!$B$27:$H$32,7,FALSE)*8*U17</f>
        <v>0</v>
      </c>
      <c r="Y17">
        <f>VLOOKUP(4,'Other Lists'!$B$27:$H$32,7,FALSE)*8*V17</f>
        <v>842.40000000000009</v>
      </c>
      <c r="Z17">
        <f>VLOOKUP(3,'Other Lists'!$B$27:$H$32,7,FALSE)*8*W17</f>
        <v>777.59999999999991</v>
      </c>
      <c r="AA17">
        <f t="shared" si="5"/>
        <v>1620</v>
      </c>
      <c r="AB17">
        <f t="shared" si="6"/>
        <v>1.5913555992141455</v>
      </c>
      <c r="AC17">
        <v>105</v>
      </c>
      <c r="AD17">
        <v>222</v>
      </c>
      <c r="AE17">
        <v>222</v>
      </c>
      <c r="AF17">
        <v>0</v>
      </c>
      <c r="AG17">
        <v>216</v>
      </c>
      <c r="AH17">
        <v>0</v>
      </c>
      <c r="AI17">
        <v>0</v>
      </c>
      <c r="AJ17">
        <v>215</v>
      </c>
      <c r="AK17">
        <f t="shared" si="7"/>
        <v>0</v>
      </c>
      <c r="AL17" s="17">
        <f t="shared" si="8"/>
        <v>0.96846846846846846</v>
      </c>
      <c r="AM17">
        <v>8</v>
      </c>
      <c r="AN17">
        <v>8</v>
      </c>
      <c r="AO17">
        <v>0</v>
      </c>
      <c r="AP17">
        <v>4</v>
      </c>
      <c r="AQ17">
        <f t="shared" si="9"/>
        <v>4</v>
      </c>
      <c r="AR17">
        <f>VLOOKUP(1,'Other Lists'!$B$27:$H$32,7,FALSE)*8*AO17</f>
        <v>0</v>
      </c>
      <c r="AS17">
        <f>VLOOKUP(4,'Other Lists'!$B$27:$H$32,7,FALSE)*8*AP17</f>
        <v>1123.2</v>
      </c>
      <c r="AT17">
        <f>VLOOKUP(3,'Other Lists'!$B$27:$H$32,7,FALSE)*8*AQ17</f>
        <v>1036.8</v>
      </c>
      <c r="AU17">
        <f t="shared" si="10"/>
        <v>2160</v>
      </c>
      <c r="AV17">
        <f t="shared" si="11"/>
        <v>1357.3333333333333</v>
      </c>
      <c r="AX17">
        <v>2</v>
      </c>
      <c r="AY17">
        <v>2</v>
      </c>
      <c r="AZ17">
        <f t="shared" si="12"/>
        <v>16</v>
      </c>
      <c r="BA17">
        <f t="shared" si="13"/>
        <v>60</v>
      </c>
    </row>
    <row r="18" spans="2:53" hidden="1" x14ac:dyDescent="0.35">
      <c r="B18">
        <v>1170</v>
      </c>
      <c r="C18" s="15">
        <v>45063</v>
      </c>
      <c r="D18">
        <f t="shared" si="0"/>
        <v>4</v>
      </c>
      <c r="E18">
        <v>1</v>
      </c>
      <c r="F18">
        <v>119</v>
      </c>
      <c r="G18">
        <v>840</v>
      </c>
      <c r="H18">
        <v>840</v>
      </c>
      <c r="I18">
        <v>0</v>
      </c>
      <c r="J18">
        <v>1049.9999999999998</v>
      </c>
      <c r="K18">
        <v>0</v>
      </c>
      <c r="L18">
        <v>0</v>
      </c>
      <c r="M18">
        <v>823</v>
      </c>
      <c r="N18">
        <f t="shared" si="1"/>
        <v>0</v>
      </c>
      <c r="O18">
        <f t="shared" si="2"/>
        <v>97.976190476190467</v>
      </c>
      <c r="P18">
        <f>VLOOKUP(F18,'Other Lists'!$B$13:$N$15,7,FALSE)*M18</f>
        <v>26336</v>
      </c>
      <c r="Q18">
        <f>(VLOOKUP(F18,'Other Lists'!$B$13:$N$15,5,FALSE)+VLOOKUP(F18,'Other Lists'!$B$13:$N$15,6,FALSE))*G18</f>
        <v>24192</v>
      </c>
      <c r="R18">
        <f t="shared" si="3"/>
        <v>2144</v>
      </c>
      <c r="S18">
        <f>(VLOOKUP(F18,'Other Lists'!$B$13:$N$15,5,FALSE)+VLOOKUP(F18,'Other Lists'!$B$13:$N$15,6,FALSE))*(H18-M18)</f>
        <v>489.6</v>
      </c>
      <c r="T18">
        <v>6</v>
      </c>
      <c r="U18">
        <v>0</v>
      </c>
      <c r="V18">
        <v>3</v>
      </c>
      <c r="W18">
        <f t="shared" si="4"/>
        <v>3</v>
      </c>
      <c r="X18">
        <f>VLOOKUP(1,'Other Lists'!$B$27:$H$32,7,FALSE)*8*U18</f>
        <v>0</v>
      </c>
      <c r="Y18">
        <f>VLOOKUP(4,'Other Lists'!$B$27:$H$32,7,FALSE)*8*V18</f>
        <v>842.40000000000009</v>
      </c>
      <c r="Z18">
        <f>VLOOKUP(3,'Other Lists'!$B$27:$H$32,7,FALSE)*8*W18</f>
        <v>777.59999999999991</v>
      </c>
      <c r="AA18">
        <f t="shared" si="5"/>
        <v>1620</v>
      </c>
      <c r="AB18">
        <f t="shared" si="6"/>
        <v>1.9285714285714286</v>
      </c>
      <c r="AC18">
        <v>105</v>
      </c>
      <c r="AD18">
        <v>203</v>
      </c>
      <c r="AE18">
        <v>203</v>
      </c>
      <c r="AF18">
        <v>0</v>
      </c>
      <c r="AG18">
        <v>216</v>
      </c>
      <c r="AH18">
        <v>0</v>
      </c>
      <c r="AI18">
        <v>0</v>
      </c>
      <c r="AJ18">
        <v>190</v>
      </c>
      <c r="AK18">
        <f t="shared" si="7"/>
        <v>0</v>
      </c>
      <c r="AL18" s="17">
        <f t="shared" si="8"/>
        <v>0.93596059113300489</v>
      </c>
      <c r="AM18">
        <v>8</v>
      </c>
      <c r="AN18">
        <v>8</v>
      </c>
      <c r="AO18">
        <v>0</v>
      </c>
      <c r="AP18">
        <v>4</v>
      </c>
      <c r="AQ18">
        <f t="shared" si="9"/>
        <v>4</v>
      </c>
      <c r="AR18">
        <f>VLOOKUP(1,'Other Lists'!$B$27:$H$32,7,FALSE)*8*AO18</f>
        <v>0</v>
      </c>
      <c r="AS18">
        <f>VLOOKUP(4,'Other Lists'!$B$27:$H$32,7,FALSE)*8*AP18</f>
        <v>1123.2</v>
      </c>
      <c r="AT18">
        <f>VLOOKUP(3,'Other Lists'!$B$27:$H$32,7,FALSE)*8*AQ18</f>
        <v>1036.8</v>
      </c>
      <c r="AU18">
        <f t="shared" si="10"/>
        <v>2160</v>
      </c>
      <c r="AV18">
        <f t="shared" si="11"/>
        <v>1120</v>
      </c>
      <c r="AX18">
        <v>2</v>
      </c>
      <c r="AY18">
        <v>2</v>
      </c>
      <c r="AZ18">
        <f t="shared" si="12"/>
        <v>16</v>
      </c>
      <c r="BA18">
        <f t="shared" si="13"/>
        <v>60</v>
      </c>
    </row>
    <row r="19" spans="2:53" hidden="1" x14ac:dyDescent="0.35">
      <c r="B19">
        <v>1171</v>
      </c>
      <c r="C19" s="15">
        <v>45064</v>
      </c>
      <c r="D19">
        <f t="shared" si="0"/>
        <v>5</v>
      </c>
      <c r="E19">
        <v>1</v>
      </c>
      <c r="F19">
        <v>201</v>
      </c>
      <c r="G19">
        <v>487</v>
      </c>
      <c r="H19">
        <v>420</v>
      </c>
      <c r="I19">
        <v>0</v>
      </c>
      <c r="J19">
        <v>420</v>
      </c>
      <c r="K19">
        <v>67</v>
      </c>
      <c r="L19">
        <v>0</v>
      </c>
      <c r="M19">
        <v>399</v>
      </c>
      <c r="N19">
        <f t="shared" si="1"/>
        <v>67</v>
      </c>
      <c r="O19">
        <f t="shared" si="2"/>
        <v>95</v>
      </c>
      <c r="P19">
        <f>VLOOKUP(F19,'Other Lists'!$B$13:$N$15,7,FALSE)*M19</f>
        <v>28329</v>
      </c>
      <c r="Q19">
        <f>(VLOOKUP(F19,'Other Lists'!$B$13:$N$15,5,FALSE)+VLOOKUP(F19,'Other Lists'!$B$13:$N$15,6,FALSE))*G19</f>
        <v>23911.7</v>
      </c>
      <c r="R19">
        <f t="shared" si="3"/>
        <v>4417.2999999999993</v>
      </c>
      <c r="S19">
        <f>(VLOOKUP(F19,'Other Lists'!$B$13:$N$15,5,FALSE)+VLOOKUP(F19,'Other Lists'!$B$13:$N$15,6,FALSE))*(H19-M19)</f>
        <v>1031.1000000000001</v>
      </c>
      <c r="T19">
        <v>6</v>
      </c>
      <c r="U19">
        <v>1</v>
      </c>
      <c r="V19">
        <v>3</v>
      </c>
      <c r="W19">
        <f t="shared" si="4"/>
        <v>2</v>
      </c>
      <c r="X19">
        <f>VLOOKUP(1,'Other Lists'!$B$27:$H$32,7,FALSE)*8*U19</f>
        <v>194.4</v>
      </c>
      <c r="Y19">
        <f>VLOOKUP(4,'Other Lists'!$B$27:$H$32,7,FALSE)*8*V19</f>
        <v>842.40000000000009</v>
      </c>
      <c r="Z19">
        <f>VLOOKUP(3,'Other Lists'!$B$27:$H$32,7,FALSE)*8*W19</f>
        <v>518.4</v>
      </c>
      <c r="AA19">
        <f t="shared" si="5"/>
        <v>1555.2000000000003</v>
      </c>
      <c r="AB19">
        <f t="shared" si="6"/>
        <v>3.7028571428571433</v>
      </c>
      <c r="AC19">
        <v>105</v>
      </c>
      <c r="AD19">
        <v>250</v>
      </c>
      <c r="AE19">
        <v>213</v>
      </c>
      <c r="AF19">
        <v>0</v>
      </c>
      <c r="AG19">
        <v>216</v>
      </c>
      <c r="AH19">
        <v>37</v>
      </c>
      <c r="AI19">
        <v>0</v>
      </c>
      <c r="AJ19">
        <v>198</v>
      </c>
      <c r="AK19">
        <f t="shared" si="7"/>
        <v>37</v>
      </c>
      <c r="AL19" s="17">
        <f t="shared" si="8"/>
        <v>0.92957746478873238</v>
      </c>
      <c r="AM19">
        <v>8</v>
      </c>
      <c r="AN19">
        <v>8</v>
      </c>
      <c r="AO19">
        <v>0</v>
      </c>
      <c r="AP19">
        <v>4</v>
      </c>
      <c r="AQ19">
        <f t="shared" si="9"/>
        <v>4</v>
      </c>
      <c r="AR19">
        <f>VLOOKUP(1,'Other Lists'!$B$27:$H$32,7,FALSE)*8*AO19</f>
        <v>0</v>
      </c>
      <c r="AS19">
        <f>VLOOKUP(4,'Other Lists'!$B$27:$H$32,7,FALSE)*8*AP19</f>
        <v>1123.2</v>
      </c>
      <c r="AT19">
        <f>VLOOKUP(3,'Other Lists'!$B$27:$H$32,7,FALSE)*8*AQ19</f>
        <v>1036.8</v>
      </c>
      <c r="AU19">
        <f t="shared" si="10"/>
        <v>2160</v>
      </c>
      <c r="AV19">
        <f t="shared" si="11"/>
        <v>583.33333333333326</v>
      </c>
      <c r="AX19">
        <v>2</v>
      </c>
      <c r="AY19">
        <v>2</v>
      </c>
      <c r="AZ19">
        <f t="shared" si="12"/>
        <v>16</v>
      </c>
      <c r="BA19">
        <f t="shared" si="13"/>
        <v>60</v>
      </c>
    </row>
    <row r="20" spans="2:53" hidden="1" x14ac:dyDescent="0.35">
      <c r="B20">
        <v>1172</v>
      </c>
      <c r="C20" s="15">
        <v>45065</v>
      </c>
      <c r="D20">
        <f t="shared" si="0"/>
        <v>6</v>
      </c>
      <c r="E20">
        <v>1</v>
      </c>
      <c r="F20">
        <v>201</v>
      </c>
      <c r="G20">
        <v>357</v>
      </c>
      <c r="H20">
        <v>357</v>
      </c>
      <c r="I20">
        <v>0</v>
      </c>
      <c r="J20">
        <v>420</v>
      </c>
      <c r="K20">
        <v>0</v>
      </c>
      <c r="L20">
        <v>0</v>
      </c>
      <c r="M20">
        <v>342</v>
      </c>
      <c r="N20">
        <f t="shared" si="1"/>
        <v>0</v>
      </c>
      <c r="O20">
        <f t="shared" si="2"/>
        <v>95.798319327731093</v>
      </c>
      <c r="P20">
        <f>VLOOKUP(F20,'Other Lists'!$B$13:$N$15,7,FALSE)*M20</f>
        <v>24282</v>
      </c>
      <c r="Q20">
        <f>(VLOOKUP(F20,'Other Lists'!$B$13:$N$15,5,FALSE)+VLOOKUP(F20,'Other Lists'!$B$13:$N$15,6,FALSE))*G20</f>
        <v>17528.7</v>
      </c>
      <c r="R20">
        <f t="shared" si="3"/>
        <v>6753.2999999999993</v>
      </c>
      <c r="S20">
        <f>(VLOOKUP(F20,'Other Lists'!$B$13:$N$15,5,FALSE)+VLOOKUP(F20,'Other Lists'!$B$13:$N$15,6,FALSE))*(H20-M20)</f>
        <v>736.5</v>
      </c>
      <c r="T20">
        <v>6</v>
      </c>
      <c r="U20">
        <v>0</v>
      </c>
      <c r="V20">
        <v>4</v>
      </c>
      <c r="W20">
        <f t="shared" si="4"/>
        <v>2</v>
      </c>
      <c r="X20">
        <f>VLOOKUP(1,'Other Lists'!$B$27:$H$32,7,FALSE)*8*U20</f>
        <v>0</v>
      </c>
      <c r="Y20">
        <f>VLOOKUP(4,'Other Lists'!$B$27:$H$32,7,FALSE)*8*V20</f>
        <v>1123.2</v>
      </c>
      <c r="Z20">
        <f>VLOOKUP(3,'Other Lists'!$B$27:$H$32,7,FALSE)*8*W20</f>
        <v>518.4</v>
      </c>
      <c r="AA20">
        <f t="shared" si="5"/>
        <v>1641.6</v>
      </c>
      <c r="AB20">
        <f t="shared" si="6"/>
        <v>4.5983193277310921</v>
      </c>
      <c r="AC20">
        <v>105</v>
      </c>
      <c r="AD20">
        <v>226</v>
      </c>
      <c r="AE20">
        <v>207</v>
      </c>
      <c r="AF20">
        <v>0</v>
      </c>
      <c r="AG20">
        <v>216</v>
      </c>
      <c r="AH20">
        <v>19</v>
      </c>
      <c r="AI20">
        <v>0</v>
      </c>
      <c r="AJ20">
        <v>202</v>
      </c>
      <c r="AK20">
        <f t="shared" si="7"/>
        <v>19</v>
      </c>
      <c r="AL20" s="17">
        <f t="shared" si="8"/>
        <v>0.97584541062801933</v>
      </c>
      <c r="AM20">
        <v>8</v>
      </c>
      <c r="AN20">
        <v>8</v>
      </c>
      <c r="AO20">
        <v>0</v>
      </c>
      <c r="AP20">
        <v>3</v>
      </c>
      <c r="AQ20">
        <f t="shared" si="9"/>
        <v>5</v>
      </c>
      <c r="AR20">
        <f>VLOOKUP(1,'Other Lists'!$B$27:$H$32,7,FALSE)*8*AO20</f>
        <v>0</v>
      </c>
      <c r="AS20">
        <f>VLOOKUP(4,'Other Lists'!$B$27:$H$32,7,FALSE)*8*AP20</f>
        <v>842.40000000000009</v>
      </c>
      <c r="AT20">
        <f>VLOOKUP(3,'Other Lists'!$B$27:$H$32,7,FALSE)*8*AQ20</f>
        <v>1296</v>
      </c>
      <c r="AU20">
        <f t="shared" si="10"/>
        <v>2138.4</v>
      </c>
      <c r="AV20">
        <f t="shared" si="11"/>
        <v>465.03947368421058</v>
      </c>
      <c r="AX20">
        <v>2</v>
      </c>
      <c r="AY20">
        <v>2</v>
      </c>
      <c r="AZ20">
        <f t="shared" si="12"/>
        <v>16</v>
      </c>
      <c r="BA20">
        <f t="shared" si="13"/>
        <v>60</v>
      </c>
    </row>
    <row r="21" spans="2:53" hidden="1" x14ac:dyDescent="0.35">
      <c r="B21">
        <v>1173</v>
      </c>
      <c r="C21" s="15">
        <v>45066</v>
      </c>
      <c r="D21">
        <f t="shared" si="0"/>
        <v>7</v>
      </c>
      <c r="E21">
        <v>1</v>
      </c>
      <c r="F21">
        <v>201</v>
      </c>
      <c r="G21">
        <v>491</v>
      </c>
      <c r="H21">
        <v>407</v>
      </c>
      <c r="I21">
        <v>0</v>
      </c>
      <c r="J21">
        <v>420</v>
      </c>
      <c r="K21">
        <v>84</v>
      </c>
      <c r="L21">
        <v>0</v>
      </c>
      <c r="M21">
        <v>390</v>
      </c>
      <c r="N21">
        <f t="shared" si="1"/>
        <v>84</v>
      </c>
      <c r="O21">
        <f t="shared" si="2"/>
        <v>95.823095823095827</v>
      </c>
      <c r="P21">
        <f>VLOOKUP(F21,'Other Lists'!$B$13:$N$15,7,FALSE)*M21</f>
        <v>27690</v>
      </c>
      <c r="Q21">
        <f>(VLOOKUP(F21,'Other Lists'!$B$13:$N$15,5,FALSE)+VLOOKUP(F21,'Other Lists'!$B$13:$N$15,6,FALSE))*G21</f>
        <v>24108.100000000002</v>
      </c>
      <c r="R21">
        <f t="shared" si="3"/>
        <v>3581.8999999999978</v>
      </c>
      <c r="S21">
        <f>(VLOOKUP(F21,'Other Lists'!$B$13:$N$15,5,FALSE)+VLOOKUP(F21,'Other Lists'!$B$13:$N$15,6,FALSE))*(H21-M21)</f>
        <v>834.7</v>
      </c>
      <c r="T21">
        <v>6</v>
      </c>
      <c r="U21">
        <v>0</v>
      </c>
      <c r="V21">
        <v>3</v>
      </c>
      <c r="W21">
        <f t="shared" si="4"/>
        <v>3</v>
      </c>
      <c r="X21">
        <f>VLOOKUP(1,'Other Lists'!$B$27:$H$32,7,FALSE)*8*U21</f>
        <v>0</v>
      </c>
      <c r="Y21">
        <f>VLOOKUP(4,'Other Lists'!$B$27:$H$32,7,FALSE)*8*V21</f>
        <v>842.40000000000009</v>
      </c>
      <c r="Z21">
        <f>VLOOKUP(3,'Other Lists'!$B$27:$H$32,7,FALSE)*8*W21</f>
        <v>777.59999999999991</v>
      </c>
      <c r="AA21">
        <f t="shared" si="5"/>
        <v>1620</v>
      </c>
      <c r="AB21">
        <f t="shared" si="6"/>
        <v>3.9803439803439802</v>
      </c>
      <c r="AC21">
        <v>105</v>
      </c>
      <c r="AD21">
        <v>222</v>
      </c>
      <c r="AE21">
        <v>218</v>
      </c>
      <c r="AF21">
        <v>0</v>
      </c>
      <c r="AG21">
        <v>216</v>
      </c>
      <c r="AH21">
        <v>4</v>
      </c>
      <c r="AI21">
        <v>0</v>
      </c>
      <c r="AJ21">
        <v>209</v>
      </c>
      <c r="AK21">
        <f t="shared" si="7"/>
        <v>4</v>
      </c>
      <c r="AL21" s="17">
        <f t="shared" si="8"/>
        <v>0.95871559633027525</v>
      </c>
      <c r="AM21">
        <v>8</v>
      </c>
      <c r="AN21">
        <v>8</v>
      </c>
      <c r="AO21">
        <v>0</v>
      </c>
      <c r="AP21">
        <v>4</v>
      </c>
      <c r="AQ21">
        <f t="shared" si="9"/>
        <v>4</v>
      </c>
      <c r="AR21">
        <f>VLOOKUP(1,'Other Lists'!$B$27:$H$32,7,FALSE)*8*AO21</f>
        <v>0</v>
      </c>
      <c r="AS21">
        <f>VLOOKUP(4,'Other Lists'!$B$27:$H$32,7,FALSE)*8*AP21</f>
        <v>1123.2</v>
      </c>
      <c r="AT21">
        <f>VLOOKUP(3,'Other Lists'!$B$27:$H$32,7,FALSE)*8*AQ21</f>
        <v>1036.8</v>
      </c>
      <c r="AU21">
        <f t="shared" si="10"/>
        <v>2160</v>
      </c>
      <c r="AV21">
        <f t="shared" si="11"/>
        <v>542.66666666666674</v>
      </c>
      <c r="AX21">
        <v>2</v>
      </c>
      <c r="AY21">
        <v>2</v>
      </c>
      <c r="AZ21">
        <f t="shared" si="12"/>
        <v>16</v>
      </c>
      <c r="BA21">
        <f t="shared" si="13"/>
        <v>60</v>
      </c>
    </row>
    <row r="22" spans="2:53" x14ac:dyDescent="0.35">
      <c r="B22">
        <v>1174</v>
      </c>
      <c r="C22" s="15">
        <v>45067</v>
      </c>
      <c r="D22">
        <f t="shared" si="0"/>
        <v>1</v>
      </c>
      <c r="E22">
        <v>1</v>
      </c>
      <c r="F22">
        <v>119</v>
      </c>
      <c r="G22">
        <v>519</v>
      </c>
      <c r="H22">
        <v>519</v>
      </c>
      <c r="I22">
        <v>0</v>
      </c>
      <c r="J22">
        <v>524.99999999999989</v>
      </c>
      <c r="K22">
        <v>0</v>
      </c>
      <c r="L22">
        <v>0</v>
      </c>
      <c r="M22">
        <v>482</v>
      </c>
      <c r="N22">
        <f t="shared" si="1"/>
        <v>0</v>
      </c>
      <c r="O22">
        <f t="shared" si="2"/>
        <v>92.870905587668602</v>
      </c>
      <c r="P22">
        <f>VLOOKUP(F22,'Other Lists'!$B$13:$N$15,7,FALSE)*M22</f>
        <v>15424</v>
      </c>
      <c r="Q22">
        <f>(VLOOKUP(F22,'Other Lists'!$B$13:$N$15,5,FALSE)+VLOOKUP(F22,'Other Lists'!$B$13:$N$15,6,FALSE))*G22</f>
        <v>14947.2</v>
      </c>
      <c r="R22">
        <f t="shared" si="3"/>
        <v>476.79999999999927</v>
      </c>
      <c r="S22">
        <f>(VLOOKUP(F22,'Other Lists'!$B$13:$N$15,5,FALSE)+VLOOKUP(F22,'Other Lists'!$B$13:$N$15,6,FALSE))*(H22-M22)</f>
        <v>1065.6000000000001</v>
      </c>
      <c r="T22">
        <v>3</v>
      </c>
      <c r="U22">
        <v>0</v>
      </c>
      <c r="V22">
        <v>2</v>
      </c>
      <c r="W22">
        <f t="shared" si="4"/>
        <v>1</v>
      </c>
      <c r="X22">
        <f>VLOOKUP(1,'Other Lists'!$B$27:$H$32,7,FALSE)*8*U22</f>
        <v>0</v>
      </c>
      <c r="Y22">
        <f>VLOOKUP(4,'Other Lists'!$B$27:$H$32,7,FALSE)*8*V22</f>
        <v>561.6</v>
      </c>
      <c r="Z22">
        <f>VLOOKUP(3,'Other Lists'!$B$27:$H$32,7,FALSE)*8*W22</f>
        <v>259.2</v>
      </c>
      <c r="AA22">
        <f t="shared" si="5"/>
        <v>820.8</v>
      </c>
      <c r="AB22">
        <f t="shared" si="6"/>
        <v>1.5815028901734103</v>
      </c>
      <c r="AC22">
        <v>105</v>
      </c>
      <c r="AD22">
        <v>122</v>
      </c>
      <c r="AE22">
        <v>109</v>
      </c>
      <c r="AF22">
        <v>0</v>
      </c>
      <c r="AG22">
        <v>108</v>
      </c>
      <c r="AH22">
        <v>13</v>
      </c>
      <c r="AI22">
        <v>0</v>
      </c>
      <c r="AJ22">
        <v>106</v>
      </c>
      <c r="AK22">
        <f t="shared" si="7"/>
        <v>13</v>
      </c>
      <c r="AL22" s="17">
        <f t="shared" si="8"/>
        <v>0.97247706422018354</v>
      </c>
      <c r="AM22">
        <v>4</v>
      </c>
      <c r="AN22">
        <v>4</v>
      </c>
      <c r="AO22">
        <v>0</v>
      </c>
      <c r="AP22">
        <v>2</v>
      </c>
      <c r="AQ22">
        <f t="shared" si="9"/>
        <v>2</v>
      </c>
      <c r="AR22">
        <f>VLOOKUP(1,'Other Lists'!$B$27:$H$32,7,FALSE)*8*AO22</f>
        <v>0</v>
      </c>
      <c r="AS22">
        <f>VLOOKUP(4,'Other Lists'!$B$27:$H$32,7,FALSE)*8*AP22</f>
        <v>561.6</v>
      </c>
      <c r="AT22">
        <f>VLOOKUP(3,'Other Lists'!$B$27:$H$32,7,FALSE)*8*AQ22</f>
        <v>518.4</v>
      </c>
      <c r="AU22">
        <f t="shared" si="10"/>
        <v>1080</v>
      </c>
      <c r="AV22">
        <f t="shared" si="11"/>
        <v>682.89473684210532</v>
      </c>
      <c r="AX22">
        <v>1</v>
      </c>
      <c r="AY22">
        <v>1</v>
      </c>
      <c r="AZ22">
        <f t="shared" si="12"/>
        <v>8</v>
      </c>
      <c r="BA22">
        <f t="shared" si="13"/>
        <v>30</v>
      </c>
    </row>
    <row r="23" spans="2:53" x14ac:dyDescent="0.35">
      <c r="B23">
        <v>1175</v>
      </c>
      <c r="C23" s="15">
        <v>45068</v>
      </c>
      <c r="D23">
        <f t="shared" si="0"/>
        <v>2</v>
      </c>
      <c r="E23">
        <v>1</v>
      </c>
      <c r="F23">
        <v>201</v>
      </c>
      <c r="G23">
        <v>228</v>
      </c>
      <c r="H23">
        <v>203</v>
      </c>
      <c r="I23">
        <v>0</v>
      </c>
      <c r="J23">
        <v>210</v>
      </c>
      <c r="K23">
        <v>25</v>
      </c>
      <c r="L23">
        <v>0</v>
      </c>
      <c r="M23">
        <v>192</v>
      </c>
      <c r="N23">
        <f t="shared" si="1"/>
        <v>25</v>
      </c>
      <c r="O23">
        <f t="shared" si="2"/>
        <v>94.581280788177338</v>
      </c>
      <c r="P23">
        <f>VLOOKUP(F23,'Other Lists'!$B$13:$N$15,7,FALSE)*M23</f>
        <v>13632</v>
      </c>
      <c r="Q23">
        <f>(VLOOKUP(F23,'Other Lists'!$B$13:$N$15,5,FALSE)+VLOOKUP(F23,'Other Lists'!$B$13:$N$15,6,FALSE))*G23</f>
        <v>11194.800000000001</v>
      </c>
      <c r="R23">
        <f t="shared" si="3"/>
        <v>2437.1999999999989</v>
      </c>
      <c r="S23">
        <f>(VLOOKUP(F23,'Other Lists'!$B$13:$N$15,5,FALSE)+VLOOKUP(F23,'Other Lists'!$B$13:$N$15,6,FALSE))*(H23-M23)</f>
        <v>540.1</v>
      </c>
      <c r="T23">
        <v>3</v>
      </c>
      <c r="U23">
        <v>0</v>
      </c>
      <c r="V23">
        <v>2</v>
      </c>
      <c r="W23">
        <f t="shared" si="4"/>
        <v>1</v>
      </c>
      <c r="X23">
        <f>VLOOKUP(1,'Other Lists'!$B$27:$H$32,7,FALSE)*8*U23</f>
        <v>0</v>
      </c>
      <c r="Y23">
        <f>VLOOKUP(4,'Other Lists'!$B$27:$H$32,7,FALSE)*8*V23</f>
        <v>561.6</v>
      </c>
      <c r="Z23">
        <f>VLOOKUP(3,'Other Lists'!$B$27:$H$32,7,FALSE)*8*W23</f>
        <v>259.2</v>
      </c>
      <c r="AA23">
        <f t="shared" si="5"/>
        <v>820.8</v>
      </c>
      <c r="AB23">
        <f t="shared" si="6"/>
        <v>4.0433497536945815</v>
      </c>
      <c r="AC23">
        <v>105</v>
      </c>
      <c r="AD23">
        <v>99</v>
      </c>
      <c r="AE23">
        <v>99</v>
      </c>
      <c r="AF23">
        <v>0</v>
      </c>
      <c r="AG23">
        <v>108</v>
      </c>
      <c r="AH23">
        <v>0</v>
      </c>
      <c r="AI23">
        <v>0</v>
      </c>
      <c r="AJ23">
        <v>96</v>
      </c>
      <c r="AK23">
        <f t="shared" si="7"/>
        <v>0</v>
      </c>
      <c r="AL23" s="17">
        <f t="shared" si="8"/>
        <v>0.96969696969696972</v>
      </c>
      <c r="AM23">
        <v>4</v>
      </c>
      <c r="AN23">
        <v>4</v>
      </c>
      <c r="AO23">
        <v>0</v>
      </c>
      <c r="AP23">
        <v>2</v>
      </c>
      <c r="AQ23">
        <f t="shared" si="9"/>
        <v>2</v>
      </c>
      <c r="AR23">
        <f>VLOOKUP(1,'Other Lists'!$B$27:$H$32,7,FALSE)*8*AO23</f>
        <v>0</v>
      </c>
      <c r="AS23">
        <f>VLOOKUP(4,'Other Lists'!$B$27:$H$32,7,FALSE)*8*AP23</f>
        <v>561.6</v>
      </c>
      <c r="AT23">
        <f>VLOOKUP(3,'Other Lists'!$B$27:$H$32,7,FALSE)*8*AQ23</f>
        <v>518.4</v>
      </c>
      <c r="AU23">
        <f t="shared" si="10"/>
        <v>1080</v>
      </c>
      <c r="AV23">
        <f t="shared" si="11"/>
        <v>267.10526315789474</v>
      </c>
      <c r="AX23">
        <v>1</v>
      </c>
      <c r="AY23">
        <v>1</v>
      </c>
      <c r="AZ23">
        <f t="shared" si="12"/>
        <v>8</v>
      </c>
      <c r="BA23">
        <f t="shared" si="13"/>
        <v>30</v>
      </c>
    </row>
    <row r="24" spans="2:53" hidden="1" x14ac:dyDescent="0.35">
      <c r="B24">
        <v>1176</v>
      </c>
      <c r="C24" s="15">
        <v>45069</v>
      </c>
      <c r="D24">
        <f t="shared" si="0"/>
        <v>3</v>
      </c>
      <c r="E24">
        <v>1</v>
      </c>
      <c r="F24">
        <v>201</v>
      </c>
      <c r="G24">
        <v>394</v>
      </c>
      <c r="H24">
        <v>382</v>
      </c>
      <c r="I24">
        <v>0</v>
      </c>
      <c r="J24">
        <v>420</v>
      </c>
      <c r="K24">
        <v>12</v>
      </c>
      <c r="L24">
        <v>0</v>
      </c>
      <c r="M24">
        <v>374</v>
      </c>
      <c r="N24">
        <f t="shared" si="1"/>
        <v>12</v>
      </c>
      <c r="O24">
        <f t="shared" si="2"/>
        <v>97.905759162303667</v>
      </c>
      <c r="P24">
        <f>VLOOKUP(F24,'Other Lists'!$B$13:$N$15,7,FALSE)*M24</f>
        <v>26554</v>
      </c>
      <c r="Q24">
        <f>(VLOOKUP(F24,'Other Lists'!$B$13:$N$15,5,FALSE)+VLOOKUP(F24,'Other Lists'!$B$13:$N$15,6,FALSE))*G24</f>
        <v>19345.400000000001</v>
      </c>
      <c r="R24">
        <f t="shared" si="3"/>
        <v>7208.5999999999985</v>
      </c>
      <c r="S24">
        <f>(VLOOKUP(F24,'Other Lists'!$B$13:$N$15,5,FALSE)+VLOOKUP(F24,'Other Lists'!$B$13:$N$15,6,FALSE))*(H24-M24)</f>
        <v>392.8</v>
      </c>
      <c r="T24">
        <v>6</v>
      </c>
      <c r="U24">
        <v>1</v>
      </c>
      <c r="V24">
        <v>3</v>
      </c>
      <c r="W24">
        <f t="shared" si="4"/>
        <v>2</v>
      </c>
      <c r="X24">
        <f>VLOOKUP(1,'Other Lists'!$B$27:$H$32,7,FALSE)*8*U24</f>
        <v>194.4</v>
      </c>
      <c r="Y24">
        <f>VLOOKUP(4,'Other Lists'!$B$27:$H$32,7,FALSE)*8*V24</f>
        <v>842.40000000000009</v>
      </c>
      <c r="Z24">
        <f>VLOOKUP(3,'Other Lists'!$B$27:$H$32,7,FALSE)*8*W24</f>
        <v>518.4</v>
      </c>
      <c r="AA24">
        <f t="shared" si="5"/>
        <v>1555.2000000000003</v>
      </c>
      <c r="AB24">
        <f t="shared" si="6"/>
        <v>4.0712041884816763</v>
      </c>
      <c r="AC24">
        <v>105</v>
      </c>
      <c r="AD24">
        <v>192</v>
      </c>
      <c r="AE24">
        <v>159</v>
      </c>
      <c r="AF24">
        <v>0</v>
      </c>
      <c r="AG24">
        <v>216</v>
      </c>
      <c r="AH24">
        <v>33</v>
      </c>
      <c r="AI24">
        <v>0</v>
      </c>
      <c r="AJ24">
        <v>155</v>
      </c>
      <c r="AK24">
        <f t="shared" si="7"/>
        <v>33</v>
      </c>
      <c r="AL24" s="17">
        <f t="shared" si="8"/>
        <v>0.97484276729559749</v>
      </c>
      <c r="AM24">
        <v>8</v>
      </c>
      <c r="AN24">
        <v>7</v>
      </c>
      <c r="AO24">
        <v>1</v>
      </c>
      <c r="AP24">
        <v>3</v>
      </c>
      <c r="AQ24">
        <f t="shared" si="9"/>
        <v>4</v>
      </c>
      <c r="AR24">
        <f>VLOOKUP(1,'Other Lists'!$B$27:$H$32,7,FALSE)*8*AO24</f>
        <v>194.4</v>
      </c>
      <c r="AS24">
        <f>VLOOKUP(4,'Other Lists'!$B$27:$H$32,7,FALSE)*8*AP24</f>
        <v>842.40000000000009</v>
      </c>
      <c r="AT24">
        <f>VLOOKUP(3,'Other Lists'!$B$27:$H$32,7,FALSE)*8*AQ24</f>
        <v>1036.8</v>
      </c>
      <c r="AU24">
        <f t="shared" si="10"/>
        <v>2073.6000000000004</v>
      </c>
      <c r="AV24">
        <f t="shared" si="11"/>
        <v>509.33333333333331</v>
      </c>
      <c r="AX24">
        <v>2</v>
      </c>
      <c r="AY24">
        <v>2</v>
      </c>
      <c r="AZ24">
        <f t="shared" si="12"/>
        <v>16</v>
      </c>
      <c r="BA24">
        <f t="shared" si="13"/>
        <v>60</v>
      </c>
    </row>
    <row r="25" spans="2:53" hidden="1" x14ac:dyDescent="0.35">
      <c r="B25">
        <v>1177</v>
      </c>
      <c r="C25" s="15">
        <v>45070</v>
      </c>
      <c r="D25">
        <f t="shared" si="0"/>
        <v>4</v>
      </c>
      <c r="E25">
        <v>1</v>
      </c>
      <c r="F25">
        <v>119</v>
      </c>
      <c r="G25">
        <v>882</v>
      </c>
      <c r="H25">
        <v>882</v>
      </c>
      <c r="I25">
        <v>0</v>
      </c>
      <c r="J25">
        <v>1049.9999999999998</v>
      </c>
      <c r="K25">
        <v>0</v>
      </c>
      <c r="L25">
        <v>0</v>
      </c>
      <c r="M25">
        <v>829</v>
      </c>
      <c r="N25">
        <f t="shared" si="1"/>
        <v>0</v>
      </c>
      <c r="O25">
        <f t="shared" si="2"/>
        <v>93.990929705215422</v>
      </c>
      <c r="P25">
        <f>VLOOKUP(F25,'Other Lists'!$B$13:$N$15,7,FALSE)*M25</f>
        <v>26528</v>
      </c>
      <c r="Q25">
        <f>(VLOOKUP(F25,'Other Lists'!$B$13:$N$15,5,FALSE)+VLOOKUP(F25,'Other Lists'!$B$13:$N$15,6,FALSE))*G25</f>
        <v>25401.600000000002</v>
      </c>
      <c r="R25">
        <f t="shared" si="3"/>
        <v>1126.3999999999978</v>
      </c>
      <c r="S25">
        <f>(VLOOKUP(F25,'Other Lists'!$B$13:$N$15,5,FALSE)+VLOOKUP(F25,'Other Lists'!$B$13:$N$15,6,FALSE))*(H25-M25)</f>
        <v>1526.4</v>
      </c>
      <c r="T25">
        <v>6</v>
      </c>
      <c r="U25">
        <v>0</v>
      </c>
      <c r="V25">
        <v>3</v>
      </c>
      <c r="W25">
        <f t="shared" si="4"/>
        <v>3</v>
      </c>
      <c r="X25">
        <f>VLOOKUP(1,'Other Lists'!$B$27:$H$32,7,FALSE)*8*U25</f>
        <v>0</v>
      </c>
      <c r="Y25">
        <f>VLOOKUP(4,'Other Lists'!$B$27:$H$32,7,FALSE)*8*V25</f>
        <v>842.40000000000009</v>
      </c>
      <c r="Z25">
        <f>VLOOKUP(3,'Other Lists'!$B$27:$H$32,7,FALSE)*8*W25</f>
        <v>777.59999999999991</v>
      </c>
      <c r="AA25">
        <f t="shared" si="5"/>
        <v>1620</v>
      </c>
      <c r="AB25">
        <f t="shared" si="6"/>
        <v>1.8367346938775511</v>
      </c>
      <c r="AC25">
        <v>105</v>
      </c>
      <c r="AD25">
        <v>213</v>
      </c>
      <c r="AE25">
        <v>213</v>
      </c>
      <c r="AF25">
        <v>0</v>
      </c>
      <c r="AG25">
        <v>216</v>
      </c>
      <c r="AH25">
        <v>0</v>
      </c>
      <c r="AI25">
        <v>0</v>
      </c>
      <c r="AJ25">
        <v>198</v>
      </c>
      <c r="AK25">
        <f t="shared" si="7"/>
        <v>0</v>
      </c>
      <c r="AL25" s="17">
        <f t="shared" si="8"/>
        <v>0.92957746478873238</v>
      </c>
      <c r="AM25">
        <v>8</v>
      </c>
      <c r="AN25">
        <v>8</v>
      </c>
      <c r="AO25">
        <v>0</v>
      </c>
      <c r="AP25">
        <v>4</v>
      </c>
      <c r="AQ25">
        <f t="shared" si="9"/>
        <v>4</v>
      </c>
      <c r="AR25">
        <f>VLOOKUP(1,'Other Lists'!$B$27:$H$32,7,FALSE)*8*AO25</f>
        <v>0</v>
      </c>
      <c r="AS25">
        <f>VLOOKUP(4,'Other Lists'!$B$27:$H$32,7,FALSE)*8*AP25</f>
        <v>1123.2</v>
      </c>
      <c r="AT25">
        <f>VLOOKUP(3,'Other Lists'!$B$27:$H$32,7,FALSE)*8*AQ25</f>
        <v>1036.8</v>
      </c>
      <c r="AU25">
        <f t="shared" si="10"/>
        <v>2160</v>
      </c>
      <c r="AV25">
        <f t="shared" si="11"/>
        <v>1176</v>
      </c>
      <c r="AX25">
        <v>2</v>
      </c>
      <c r="AY25">
        <v>2</v>
      </c>
      <c r="AZ25">
        <f t="shared" si="12"/>
        <v>16</v>
      </c>
      <c r="BA25">
        <f t="shared" si="13"/>
        <v>60</v>
      </c>
    </row>
    <row r="26" spans="2:53" hidden="1" x14ac:dyDescent="0.35">
      <c r="B26">
        <v>1178</v>
      </c>
      <c r="C26" s="15">
        <v>45071</v>
      </c>
      <c r="D26">
        <f t="shared" si="0"/>
        <v>5</v>
      </c>
      <c r="E26">
        <v>1</v>
      </c>
      <c r="F26">
        <v>119</v>
      </c>
      <c r="G26">
        <v>913</v>
      </c>
      <c r="H26">
        <v>857</v>
      </c>
      <c r="I26">
        <v>0</v>
      </c>
      <c r="J26">
        <v>1049.9999999999998</v>
      </c>
      <c r="K26">
        <v>56</v>
      </c>
      <c r="L26">
        <v>0</v>
      </c>
      <c r="M26">
        <v>822</v>
      </c>
      <c r="N26">
        <f t="shared" si="1"/>
        <v>56</v>
      </c>
      <c r="O26">
        <f t="shared" si="2"/>
        <v>95.915985997666269</v>
      </c>
      <c r="P26">
        <f>VLOOKUP(F26,'Other Lists'!$B$13:$N$15,7,FALSE)*M26</f>
        <v>26304</v>
      </c>
      <c r="Q26">
        <f>(VLOOKUP(F26,'Other Lists'!$B$13:$N$15,5,FALSE)+VLOOKUP(F26,'Other Lists'!$B$13:$N$15,6,FALSE))*G26</f>
        <v>26294.400000000001</v>
      </c>
      <c r="R26">
        <f t="shared" si="3"/>
        <v>9.5999999999985448</v>
      </c>
      <c r="S26">
        <f>(VLOOKUP(F26,'Other Lists'!$B$13:$N$15,5,FALSE)+VLOOKUP(F26,'Other Lists'!$B$13:$N$15,6,FALSE))*(H26-M26)</f>
        <v>1008</v>
      </c>
      <c r="T26">
        <v>5</v>
      </c>
      <c r="U26">
        <v>0</v>
      </c>
      <c r="V26">
        <v>4</v>
      </c>
      <c r="W26">
        <f t="shared" si="4"/>
        <v>1</v>
      </c>
      <c r="X26">
        <f>VLOOKUP(1,'Other Lists'!$B$27:$H$32,7,FALSE)*8*U26</f>
        <v>0</v>
      </c>
      <c r="Y26">
        <f>VLOOKUP(4,'Other Lists'!$B$27:$H$32,7,FALSE)*8*V26</f>
        <v>1123.2</v>
      </c>
      <c r="Z26">
        <f>VLOOKUP(3,'Other Lists'!$B$27:$H$32,7,FALSE)*8*W26</f>
        <v>259.2</v>
      </c>
      <c r="AA26">
        <f t="shared" si="5"/>
        <v>1382.4</v>
      </c>
      <c r="AB26">
        <f t="shared" si="6"/>
        <v>1.6130688448074679</v>
      </c>
      <c r="AC26">
        <v>105</v>
      </c>
      <c r="AD26">
        <v>194</v>
      </c>
      <c r="AE26">
        <v>194</v>
      </c>
      <c r="AF26">
        <v>0</v>
      </c>
      <c r="AG26">
        <v>216</v>
      </c>
      <c r="AH26">
        <v>0</v>
      </c>
      <c r="AI26">
        <v>0</v>
      </c>
      <c r="AJ26">
        <v>190</v>
      </c>
      <c r="AK26">
        <f t="shared" si="7"/>
        <v>0</v>
      </c>
      <c r="AL26" s="17">
        <f t="shared" si="8"/>
        <v>0.97938144329896903</v>
      </c>
      <c r="AM26">
        <v>8</v>
      </c>
      <c r="AN26">
        <v>8</v>
      </c>
      <c r="AO26">
        <v>0</v>
      </c>
      <c r="AP26">
        <v>3</v>
      </c>
      <c r="AQ26">
        <f t="shared" si="9"/>
        <v>5</v>
      </c>
      <c r="AR26">
        <f>VLOOKUP(1,'Other Lists'!$B$27:$H$32,7,FALSE)*8*AO26</f>
        <v>0</v>
      </c>
      <c r="AS26">
        <f>VLOOKUP(4,'Other Lists'!$B$27:$H$32,7,FALSE)*8*AP26</f>
        <v>842.40000000000009</v>
      </c>
      <c r="AT26">
        <f>VLOOKUP(3,'Other Lists'!$B$27:$H$32,7,FALSE)*8*AQ26</f>
        <v>1296</v>
      </c>
      <c r="AU26">
        <f t="shared" si="10"/>
        <v>2138.4</v>
      </c>
      <c r="AV26">
        <f t="shared" si="11"/>
        <v>1325.671875</v>
      </c>
      <c r="AX26">
        <v>2</v>
      </c>
      <c r="AY26">
        <v>2</v>
      </c>
      <c r="AZ26">
        <f t="shared" si="12"/>
        <v>16</v>
      </c>
      <c r="BA26">
        <f t="shared" si="13"/>
        <v>60</v>
      </c>
    </row>
    <row r="27" spans="2:53" hidden="1" x14ac:dyDescent="0.35">
      <c r="B27">
        <v>1179</v>
      </c>
      <c r="C27" s="15">
        <v>45072</v>
      </c>
      <c r="D27">
        <f t="shared" si="0"/>
        <v>6</v>
      </c>
      <c r="E27">
        <v>1</v>
      </c>
      <c r="F27">
        <v>119</v>
      </c>
      <c r="G27">
        <v>1249</v>
      </c>
      <c r="H27">
        <v>997</v>
      </c>
      <c r="I27">
        <v>0</v>
      </c>
      <c r="J27">
        <v>1049.9999999999998</v>
      </c>
      <c r="K27">
        <v>252</v>
      </c>
      <c r="L27">
        <v>0</v>
      </c>
      <c r="M27">
        <v>927</v>
      </c>
      <c r="N27">
        <f t="shared" si="1"/>
        <v>252</v>
      </c>
      <c r="O27">
        <f t="shared" si="2"/>
        <v>92.978936810431293</v>
      </c>
      <c r="P27">
        <f>VLOOKUP(F27,'Other Lists'!$B$13:$N$15,7,FALSE)*M27</f>
        <v>29664</v>
      </c>
      <c r="Q27">
        <f>(VLOOKUP(F27,'Other Lists'!$B$13:$N$15,5,FALSE)+VLOOKUP(F27,'Other Lists'!$B$13:$N$15,6,FALSE))*G27</f>
        <v>35971.200000000004</v>
      </c>
      <c r="R27">
        <f t="shared" si="3"/>
        <v>-6307.2000000000044</v>
      </c>
      <c r="S27">
        <f>(VLOOKUP(F27,'Other Lists'!$B$13:$N$15,5,FALSE)+VLOOKUP(F27,'Other Lists'!$B$13:$N$15,6,FALSE))*(H27-M27)</f>
        <v>2016</v>
      </c>
      <c r="T27">
        <v>6</v>
      </c>
      <c r="U27">
        <v>0</v>
      </c>
      <c r="V27">
        <v>4</v>
      </c>
      <c r="W27">
        <f t="shared" si="4"/>
        <v>2</v>
      </c>
      <c r="X27">
        <f>VLOOKUP(1,'Other Lists'!$B$27:$H$32,7,FALSE)*8*U27</f>
        <v>0</v>
      </c>
      <c r="Y27">
        <f>VLOOKUP(4,'Other Lists'!$B$27:$H$32,7,FALSE)*8*V27</f>
        <v>1123.2</v>
      </c>
      <c r="Z27">
        <f>VLOOKUP(3,'Other Lists'!$B$27:$H$32,7,FALSE)*8*W27</f>
        <v>518.4</v>
      </c>
      <c r="AA27">
        <f t="shared" si="5"/>
        <v>1641.6</v>
      </c>
      <c r="AB27">
        <f t="shared" si="6"/>
        <v>1.6465396188565695</v>
      </c>
      <c r="AC27">
        <v>105</v>
      </c>
      <c r="AD27">
        <v>183</v>
      </c>
      <c r="AE27">
        <v>183</v>
      </c>
      <c r="AF27">
        <v>0</v>
      </c>
      <c r="AG27">
        <v>216</v>
      </c>
      <c r="AH27">
        <v>0</v>
      </c>
      <c r="AI27">
        <v>0</v>
      </c>
      <c r="AJ27">
        <v>177</v>
      </c>
      <c r="AK27">
        <f t="shared" si="7"/>
        <v>0</v>
      </c>
      <c r="AL27" s="17">
        <f t="shared" si="8"/>
        <v>0.96721311475409832</v>
      </c>
      <c r="AM27">
        <v>8</v>
      </c>
      <c r="AN27">
        <v>8</v>
      </c>
      <c r="AO27">
        <v>0</v>
      </c>
      <c r="AP27">
        <v>3</v>
      </c>
      <c r="AQ27">
        <f t="shared" si="9"/>
        <v>5</v>
      </c>
      <c r="AR27">
        <f>VLOOKUP(1,'Other Lists'!$B$27:$H$32,7,FALSE)*8*AO27</f>
        <v>0</v>
      </c>
      <c r="AS27">
        <f>VLOOKUP(4,'Other Lists'!$B$27:$H$32,7,FALSE)*8*AP27</f>
        <v>842.40000000000009</v>
      </c>
      <c r="AT27">
        <f>VLOOKUP(3,'Other Lists'!$B$27:$H$32,7,FALSE)*8*AQ27</f>
        <v>1296</v>
      </c>
      <c r="AU27">
        <f t="shared" si="10"/>
        <v>2138.4</v>
      </c>
      <c r="AV27">
        <f t="shared" si="11"/>
        <v>1298.7236842105265</v>
      </c>
      <c r="AX27">
        <v>2</v>
      </c>
      <c r="AY27">
        <v>2</v>
      </c>
      <c r="AZ27">
        <f t="shared" si="12"/>
        <v>16</v>
      </c>
      <c r="BA27">
        <f t="shared" si="13"/>
        <v>60</v>
      </c>
    </row>
    <row r="28" spans="2:53" hidden="1" x14ac:dyDescent="0.35">
      <c r="B28">
        <v>1180</v>
      </c>
      <c r="C28" s="15">
        <v>45073</v>
      </c>
      <c r="D28">
        <f t="shared" si="0"/>
        <v>7</v>
      </c>
      <c r="E28">
        <v>1</v>
      </c>
      <c r="F28">
        <v>201</v>
      </c>
      <c r="G28">
        <v>491</v>
      </c>
      <c r="H28">
        <v>436</v>
      </c>
      <c r="I28">
        <v>0</v>
      </c>
      <c r="J28">
        <v>420</v>
      </c>
      <c r="K28">
        <v>55</v>
      </c>
      <c r="L28">
        <v>0</v>
      </c>
      <c r="M28">
        <v>422</v>
      </c>
      <c r="N28">
        <f t="shared" si="1"/>
        <v>55</v>
      </c>
      <c r="O28">
        <f t="shared" si="2"/>
        <v>96.788990825688074</v>
      </c>
      <c r="P28">
        <f>VLOOKUP(F28,'Other Lists'!$B$13:$N$15,7,FALSE)*M28</f>
        <v>29962</v>
      </c>
      <c r="Q28">
        <f>(VLOOKUP(F28,'Other Lists'!$B$13:$N$15,5,FALSE)+VLOOKUP(F28,'Other Lists'!$B$13:$N$15,6,FALSE))*G28</f>
        <v>24108.100000000002</v>
      </c>
      <c r="R28">
        <f t="shared" si="3"/>
        <v>5853.8999999999978</v>
      </c>
      <c r="S28">
        <f>(VLOOKUP(F28,'Other Lists'!$B$13:$N$15,5,FALSE)+VLOOKUP(F28,'Other Lists'!$B$13:$N$15,6,FALSE))*(H28-M28)</f>
        <v>687.4</v>
      </c>
      <c r="T28">
        <v>6</v>
      </c>
      <c r="U28">
        <v>0</v>
      </c>
      <c r="V28">
        <v>4</v>
      </c>
      <c r="W28">
        <f t="shared" si="4"/>
        <v>2</v>
      </c>
      <c r="X28">
        <f>VLOOKUP(1,'Other Lists'!$B$27:$H$32,7,FALSE)*8*U28</f>
        <v>0</v>
      </c>
      <c r="Y28">
        <f>VLOOKUP(4,'Other Lists'!$B$27:$H$32,7,FALSE)*8*V28</f>
        <v>1123.2</v>
      </c>
      <c r="Z28">
        <f>VLOOKUP(3,'Other Lists'!$B$27:$H$32,7,FALSE)*8*W28</f>
        <v>518.4</v>
      </c>
      <c r="AA28">
        <f t="shared" si="5"/>
        <v>1641.6</v>
      </c>
      <c r="AB28">
        <f t="shared" si="6"/>
        <v>3.7651376146788991</v>
      </c>
      <c r="AC28">
        <v>105</v>
      </c>
      <c r="AD28">
        <v>213</v>
      </c>
      <c r="AE28">
        <v>207</v>
      </c>
      <c r="AF28">
        <v>0</v>
      </c>
      <c r="AG28">
        <v>216</v>
      </c>
      <c r="AH28">
        <v>6</v>
      </c>
      <c r="AI28">
        <v>0</v>
      </c>
      <c r="AJ28">
        <v>202</v>
      </c>
      <c r="AK28">
        <f t="shared" si="7"/>
        <v>6</v>
      </c>
      <c r="AL28" s="17">
        <f t="shared" si="8"/>
        <v>0.97584541062801933</v>
      </c>
      <c r="AM28">
        <v>8</v>
      </c>
      <c r="AN28">
        <v>8</v>
      </c>
      <c r="AO28">
        <v>0</v>
      </c>
      <c r="AP28">
        <v>4</v>
      </c>
      <c r="AQ28">
        <f t="shared" si="9"/>
        <v>4</v>
      </c>
      <c r="AR28">
        <f>VLOOKUP(1,'Other Lists'!$B$27:$H$32,7,FALSE)*8*AO28</f>
        <v>0</v>
      </c>
      <c r="AS28">
        <f>VLOOKUP(4,'Other Lists'!$B$27:$H$32,7,FALSE)*8*AP28</f>
        <v>1123.2</v>
      </c>
      <c r="AT28">
        <f>VLOOKUP(3,'Other Lists'!$B$27:$H$32,7,FALSE)*8*AQ28</f>
        <v>1036.8</v>
      </c>
      <c r="AU28">
        <f t="shared" si="10"/>
        <v>2160</v>
      </c>
      <c r="AV28">
        <f t="shared" si="11"/>
        <v>573.68421052631584</v>
      </c>
      <c r="AX28">
        <v>2</v>
      </c>
      <c r="AY28">
        <v>2</v>
      </c>
      <c r="AZ28">
        <f t="shared" si="12"/>
        <v>16</v>
      </c>
      <c r="BA28">
        <f t="shared" si="13"/>
        <v>60</v>
      </c>
    </row>
    <row r="29" spans="2:53" x14ac:dyDescent="0.35">
      <c r="B29">
        <v>1181</v>
      </c>
      <c r="C29" s="15">
        <v>45074</v>
      </c>
      <c r="D29">
        <f t="shared" si="0"/>
        <v>1</v>
      </c>
      <c r="E29">
        <v>1</v>
      </c>
      <c r="F29">
        <v>119</v>
      </c>
      <c r="G29">
        <v>582</v>
      </c>
      <c r="H29">
        <v>530</v>
      </c>
      <c r="I29">
        <v>0</v>
      </c>
      <c r="J29">
        <v>524.99999999999989</v>
      </c>
      <c r="K29">
        <v>52</v>
      </c>
      <c r="L29">
        <v>0</v>
      </c>
      <c r="M29">
        <v>498</v>
      </c>
      <c r="N29">
        <f t="shared" si="1"/>
        <v>52</v>
      </c>
      <c r="O29">
        <f t="shared" si="2"/>
        <v>93.962264150943398</v>
      </c>
      <c r="P29">
        <f>VLOOKUP(F29,'Other Lists'!$B$13:$N$15,7,FALSE)*M29</f>
        <v>15936</v>
      </c>
      <c r="Q29">
        <f>(VLOOKUP(F29,'Other Lists'!$B$13:$N$15,5,FALSE)+VLOOKUP(F29,'Other Lists'!$B$13:$N$15,6,FALSE))*G29</f>
        <v>16761.600000000002</v>
      </c>
      <c r="R29">
        <f t="shared" si="3"/>
        <v>-825.60000000000218</v>
      </c>
      <c r="S29">
        <f>(VLOOKUP(F29,'Other Lists'!$B$13:$N$15,5,FALSE)+VLOOKUP(F29,'Other Lists'!$B$13:$N$15,6,FALSE))*(H29-M29)</f>
        <v>921.6</v>
      </c>
      <c r="T29">
        <v>3</v>
      </c>
      <c r="U29">
        <v>0</v>
      </c>
      <c r="V29">
        <v>2</v>
      </c>
      <c r="W29">
        <f t="shared" si="4"/>
        <v>1</v>
      </c>
      <c r="X29">
        <f>VLOOKUP(1,'Other Lists'!$B$27:$H$32,7,FALSE)*8*U29</f>
        <v>0</v>
      </c>
      <c r="Y29">
        <f>VLOOKUP(4,'Other Lists'!$B$27:$H$32,7,FALSE)*8*V29</f>
        <v>561.6</v>
      </c>
      <c r="Z29">
        <f>VLOOKUP(3,'Other Lists'!$B$27:$H$32,7,FALSE)*8*W29</f>
        <v>259.2</v>
      </c>
      <c r="AA29">
        <f t="shared" si="5"/>
        <v>820.8</v>
      </c>
      <c r="AB29">
        <f t="shared" si="6"/>
        <v>1.5486792452830187</v>
      </c>
      <c r="AC29">
        <v>105</v>
      </c>
      <c r="AD29">
        <v>117</v>
      </c>
      <c r="AE29">
        <v>113</v>
      </c>
      <c r="AF29">
        <v>0</v>
      </c>
      <c r="AG29">
        <v>108</v>
      </c>
      <c r="AH29">
        <v>4</v>
      </c>
      <c r="AI29">
        <v>0</v>
      </c>
      <c r="AJ29">
        <v>108</v>
      </c>
      <c r="AK29">
        <f t="shared" si="7"/>
        <v>4</v>
      </c>
      <c r="AL29" s="17">
        <f t="shared" si="8"/>
        <v>0.95575221238938057</v>
      </c>
      <c r="AM29">
        <v>4</v>
      </c>
      <c r="AN29">
        <v>4</v>
      </c>
      <c r="AO29">
        <v>0</v>
      </c>
      <c r="AP29">
        <v>2</v>
      </c>
      <c r="AQ29">
        <f t="shared" si="9"/>
        <v>2</v>
      </c>
      <c r="AR29">
        <f>VLOOKUP(1,'Other Lists'!$B$27:$H$32,7,FALSE)*8*AO29</f>
        <v>0</v>
      </c>
      <c r="AS29">
        <f>VLOOKUP(4,'Other Lists'!$B$27:$H$32,7,FALSE)*8*AP29</f>
        <v>561.6</v>
      </c>
      <c r="AT29">
        <f>VLOOKUP(3,'Other Lists'!$B$27:$H$32,7,FALSE)*8*AQ29</f>
        <v>518.4</v>
      </c>
      <c r="AU29">
        <f t="shared" si="10"/>
        <v>1080</v>
      </c>
      <c r="AV29">
        <f t="shared" si="11"/>
        <v>697.36842105263167</v>
      </c>
      <c r="AX29">
        <v>1</v>
      </c>
      <c r="AY29">
        <v>1</v>
      </c>
      <c r="AZ29">
        <f t="shared" si="12"/>
        <v>8</v>
      </c>
      <c r="BA29">
        <f t="shared" si="13"/>
        <v>30</v>
      </c>
    </row>
    <row r="30" spans="2:53" x14ac:dyDescent="0.35">
      <c r="B30">
        <v>1182</v>
      </c>
      <c r="C30" s="15">
        <v>45075</v>
      </c>
      <c r="D30">
        <f t="shared" si="0"/>
        <v>2</v>
      </c>
      <c r="E30">
        <v>1</v>
      </c>
      <c r="F30">
        <v>201</v>
      </c>
      <c r="G30">
        <v>218</v>
      </c>
      <c r="H30">
        <v>216</v>
      </c>
      <c r="I30">
        <v>0</v>
      </c>
      <c r="J30">
        <v>210</v>
      </c>
      <c r="K30">
        <v>2</v>
      </c>
      <c r="L30">
        <v>0</v>
      </c>
      <c r="M30">
        <v>207</v>
      </c>
      <c r="N30">
        <f t="shared" si="1"/>
        <v>2</v>
      </c>
      <c r="O30">
        <f t="shared" si="2"/>
        <v>95.833333333333343</v>
      </c>
      <c r="P30">
        <f>VLOOKUP(F30,'Other Lists'!$B$13:$N$15,7,FALSE)*M30</f>
        <v>14697</v>
      </c>
      <c r="Q30">
        <f>(VLOOKUP(F30,'Other Lists'!$B$13:$N$15,5,FALSE)+VLOOKUP(F30,'Other Lists'!$B$13:$N$15,6,FALSE))*G30</f>
        <v>10703.800000000001</v>
      </c>
      <c r="R30">
        <f t="shared" si="3"/>
        <v>3993.1999999999989</v>
      </c>
      <c r="S30">
        <f>(VLOOKUP(F30,'Other Lists'!$B$13:$N$15,5,FALSE)+VLOOKUP(F30,'Other Lists'!$B$13:$N$15,6,FALSE))*(H30-M30)</f>
        <v>441.90000000000003</v>
      </c>
      <c r="T30">
        <v>3</v>
      </c>
      <c r="U30">
        <v>0</v>
      </c>
      <c r="V30">
        <v>2</v>
      </c>
      <c r="W30">
        <f t="shared" si="4"/>
        <v>1</v>
      </c>
      <c r="X30">
        <f>VLOOKUP(1,'Other Lists'!$B$27:$H$32,7,FALSE)*8*U30</f>
        <v>0</v>
      </c>
      <c r="Y30">
        <f>VLOOKUP(4,'Other Lists'!$B$27:$H$32,7,FALSE)*8*V30</f>
        <v>561.6</v>
      </c>
      <c r="Z30">
        <f>VLOOKUP(3,'Other Lists'!$B$27:$H$32,7,FALSE)*8*W30</f>
        <v>259.2</v>
      </c>
      <c r="AA30">
        <f t="shared" si="5"/>
        <v>820.8</v>
      </c>
      <c r="AB30">
        <f t="shared" si="6"/>
        <v>3.8</v>
      </c>
      <c r="AC30">
        <v>105</v>
      </c>
      <c r="AD30">
        <v>115</v>
      </c>
      <c r="AE30">
        <v>108</v>
      </c>
      <c r="AF30">
        <v>0</v>
      </c>
      <c r="AG30">
        <v>108</v>
      </c>
      <c r="AH30">
        <v>7</v>
      </c>
      <c r="AI30">
        <v>0</v>
      </c>
      <c r="AJ30">
        <v>101</v>
      </c>
      <c r="AK30">
        <f t="shared" si="7"/>
        <v>7</v>
      </c>
      <c r="AL30" s="17">
        <f t="shared" si="8"/>
        <v>0.93518518518518523</v>
      </c>
      <c r="AM30">
        <v>4</v>
      </c>
      <c r="AN30">
        <v>4</v>
      </c>
      <c r="AO30">
        <v>0</v>
      </c>
      <c r="AP30">
        <v>2</v>
      </c>
      <c r="AQ30">
        <f t="shared" si="9"/>
        <v>2</v>
      </c>
      <c r="AR30">
        <f>VLOOKUP(1,'Other Lists'!$B$27:$H$32,7,FALSE)*8*AO30</f>
        <v>0</v>
      </c>
      <c r="AS30">
        <f>VLOOKUP(4,'Other Lists'!$B$27:$H$32,7,FALSE)*8*AP30</f>
        <v>561.6</v>
      </c>
      <c r="AT30">
        <f>VLOOKUP(3,'Other Lists'!$B$27:$H$32,7,FALSE)*8*AQ30</f>
        <v>518.4</v>
      </c>
      <c r="AU30">
        <f t="shared" si="10"/>
        <v>1080</v>
      </c>
      <c r="AV30">
        <f t="shared" si="11"/>
        <v>284.21052631578948</v>
      </c>
      <c r="AX30">
        <v>1</v>
      </c>
      <c r="AY30">
        <v>1</v>
      </c>
      <c r="AZ30">
        <f t="shared" si="12"/>
        <v>8</v>
      </c>
      <c r="BA30">
        <f t="shared" si="13"/>
        <v>30</v>
      </c>
    </row>
    <row r="31" spans="2:53" hidden="1" x14ac:dyDescent="0.35">
      <c r="B31">
        <v>1183</v>
      </c>
      <c r="C31" s="15">
        <v>45076</v>
      </c>
      <c r="D31">
        <f t="shared" si="0"/>
        <v>3</v>
      </c>
      <c r="E31">
        <v>1</v>
      </c>
      <c r="F31">
        <v>119</v>
      </c>
      <c r="G31">
        <v>882</v>
      </c>
      <c r="H31">
        <v>882</v>
      </c>
      <c r="I31">
        <v>0</v>
      </c>
      <c r="J31">
        <v>1049.9999999999998</v>
      </c>
      <c r="K31">
        <v>0</v>
      </c>
      <c r="L31">
        <v>0</v>
      </c>
      <c r="M31">
        <v>855</v>
      </c>
      <c r="N31">
        <f t="shared" si="1"/>
        <v>0</v>
      </c>
      <c r="O31">
        <f t="shared" si="2"/>
        <v>96.938775510204081</v>
      </c>
      <c r="P31">
        <f>VLOOKUP(F31,'Other Lists'!$B$13:$N$15,7,FALSE)*M31</f>
        <v>27360</v>
      </c>
      <c r="Q31">
        <f>(VLOOKUP(F31,'Other Lists'!$B$13:$N$15,5,FALSE)+VLOOKUP(F31,'Other Lists'!$B$13:$N$15,6,FALSE))*G31</f>
        <v>25401.600000000002</v>
      </c>
      <c r="R31">
        <f t="shared" si="3"/>
        <v>1958.3999999999978</v>
      </c>
      <c r="S31">
        <f>(VLOOKUP(F31,'Other Lists'!$B$13:$N$15,5,FALSE)+VLOOKUP(F31,'Other Lists'!$B$13:$N$15,6,FALSE))*(H31-M31)</f>
        <v>777.6</v>
      </c>
      <c r="T31">
        <v>6</v>
      </c>
      <c r="U31">
        <v>0</v>
      </c>
      <c r="V31">
        <v>4</v>
      </c>
      <c r="W31">
        <f t="shared" si="4"/>
        <v>2</v>
      </c>
      <c r="X31">
        <f>VLOOKUP(1,'Other Lists'!$B$27:$H$32,7,FALSE)*8*U31</f>
        <v>0</v>
      </c>
      <c r="Y31">
        <f>VLOOKUP(4,'Other Lists'!$B$27:$H$32,7,FALSE)*8*V31</f>
        <v>1123.2</v>
      </c>
      <c r="Z31">
        <f>VLOOKUP(3,'Other Lists'!$B$27:$H$32,7,FALSE)*8*W31</f>
        <v>518.4</v>
      </c>
      <c r="AA31">
        <f t="shared" si="5"/>
        <v>1641.6</v>
      </c>
      <c r="AB31">
        <f t="shared" si="6"/>
        <v>1.8612244897959183</v>
      </c>
      <c r="AC31">
        <v>105</v>
      </c>
      <c r="AD31">
        <v>174</v>
      </c>
      <c r="AE31">
        <v>174</v>
      </c>
      <c r="AF31">
        <v>0</v>
      </c>
      <c r="AG31">
        <v>216</v>
      </c>
      <c r="AH31">
        <v>0</v>
      </c>
      <c r="AI31">
        <v>0</v>
      </c>
      <c r="AJ31">
        <v>167</v>
      </c>
      <c r="AK31">
        <f t="shared" si="7"/>
        <v>0</v>
      </c>
      <c r="AL31" s="17">
        <f t="shared" si="8"/>
        <v>0.95977011494252873</v>
      </c>
      <c r="AM31">
        <v>8</v>
      </c>
      <c r="AN31">
        <v>8</v>
      </c>
      <c r="AO31">
        <v>0</v>
      </c>
      <c r="AP31">
        <v>4</v>
      </c>
      <c r="AQ31">
        <f t="shared" si="9"/>
        <v>4</v>
      </c>
      <c r="AR31">
        <f>VLOOKUP(1,'Other Lists'!$B$27:$H$32,7,FALSE)*8*AO31</f>
        <v>0</v>
      </c>
      <c r="AS31">
        <f>VLOOKUP(4,'Other Lists'!$B$27:$H$32,7,FALSE)*8*AP31</f>
        <v>1123.2</v>
      </c>
      <c r="AT31">
        <f>VLOOKUP(3,'Other Lists'!$B$27:$H$32,7,FALSE)*8*AQ31</f>
        <v>1036.8</v>
      </c>
      <c r="AU31">
        <f t="shared" si="10"/>
        <v>2160</v>
      </c>
      <c r="AV31">
        <f t="shared" si="11"/>
        <v>1160.5263157894738</v>
      </c>
      <c r="AX31">
        <v>2</v>
      </c>
      <c r="AY31">
        <v>2</v>
      </c>
      <c r="AZ31">
        <f t="shared" si="12"/>
        <v>16</v>
      </c>
      <c r="BA31">
        <f t="shared" si="13"/>
        <v>60</v>
      </c>
    </row>
    <row r="32" spans="2:53" hidden="1" x14ac:dyDescent="0.35">
      <c r="B32">
        <v>1184</v>
      </c>
      <c r="C32" s="15">
        <v>45077</v>
      </c>
      <c r="D32">
        <f t="shared" si="0"/>
        <v>4</v>
      </c>
      <c r="E32">
        <v>1</v>
      </c>
      <c r="F32">
        <v>201</v>
      </c>
      <c r="G32">
        <v>340</v>
      </c>
      <c r="H32">
        <v>336</v>
      </c>
      <c r="I32">
        <v>0</v>
      </c>
      <c r="J32">
        <v>420</v>
      </c>
      <c r="K32">
        <v>4</v>
      </c>
      <c r="L32">
        <v>0</v>
      </c>
      <c r="M32">
        <v>312</v>
      </c>
      <c r="N32">
        <f t="shared" si="1"/>
        <v>4</v>
      </c>
      <c r="O32">
        <f t="shared" si="2"/>
        <v>92.857142857142861</v>
      </c>
      <c r="P32">
        <f>VLOOKUP(F32,'Other Lists'!$B$13:$N$15,7,FALSE)*M32</f>
        <v>22152</v>
      </c>
      <c r="Q32">
        <f>(VLOOKUP(F32,'Other Lists'!$B$13:$N$15,5,FALSE)+VLOOKUP(F32,'Other Lists'!$B$13:$N$15,6,FALSE))*G32</f>
        <v>16694</v>
      </c>
      <c r="R32">
        <f t="shared" si="3"/>
        <v>5458</v>
      </c>
      <c r="S32">
        <f>(VLOOKUP(F32,'Other Lists'!$B$13:$N$15,5,FALSE)+VLOOKUP(F32,'Other Lists'!$B$13:$N$15,6,FALSE))*(H32-M32)</f>
        <v>1178.4000000000001</v>
      </c>
      <c r="T32">
        <v>5</v>
      </c>
      <c r="U32">
        <v>0</v>
      </c>
      <c r="V32">
        <v>3</v>
      </c>
      <c r="W32">
        <f t="shared" si="4"/>
        <v>2</v>
      </c>
      <c r="X32">
        <f>VLOOKUP(1,'Other Lists'!$B$27:$H$32,7,FALSE)*8*U32</f>
        <v>0</v>
      </c>
      <c r="Y32">
        <f>VLOOKUP(4,'Other Lists'!$B$27:$H$32,7,FALSE)*8*V32</f>
        <v>842.40000000000009</v>
      </c>
      <c r="Z32">
        <f>VLOOKUP(3,'Other Lists'!$B$27:$H$32,7,FALSE)*8*W32</f>
        <v>518.4</v>
      </c>
      <c r="AA32">
        <f t="shared" si="5"/>
        <v>1360.8000000000002</v>
      </c>
      <c r="AB32">
        <f t="shared" si="6"/>
        <v>4.0500000000000007</v>
      </c>
      <c r="AC32">
        <v>105</v>
      </c>
      <c r="AD32">
        <v>209</v>
      </c>
      <c r="AE32">
        <v>209</v>
      </c>
      <c r="AF32">
        <v>0</v>
      </c>
      <c r="AG32">
        <v>216</v>
      </c>
      <c r="AH32">
        <v>0</v>
      </c>
      <c r="AI32">
        <v>0</v>
      </c>
      <c r="AJ32">
        <v>198</v>
      </c>
      <c r="AK32">
        <f t="shared" si="7"/>
        <v>0</v>
      </c>
      <c r="AL32" s="17">
        <f t="shared" si="8"/>
        <v>0.94736842105263153</v>
      </c>
      <c r="AM32">
        <v>8</v>
      </c>
      <c r="AN32">
        <v>8</v>
      </c>
      <c r="AO32">
        <v>0</v>
      </c>
      <c r="AP32">
        <v>4</v>
      </c>
      <c r="AQ32">
        <f t="shared" si="9"/>
        <v>4</v>
      </c>
      <c r="AR32">
        <f>VLOOKUP(1,'Other Lists'!$B$27:$H$32,7,FALSE)*8*AO32</f>
        <v>0</v>
      </c>
      <c r="AS32">
        <f>VLOOKUP(4,'Other Lists'!$B$27:$H$32,7,FALSE)*8*AP32</f>
        <v>1123.2</v>
      </c>
      <c r="AT32">
        <f>VLOOKUP(3,'Other Lists'!$B$27:$H$32,7,FALSE)*8*AQ32</f>
        <v>1036.8</v>
      </c>
      <c r="AU32">
        <f t="shared" si="10"/>
        <v>2160</v>
      </c>
      <c r="AV32">
        <f t="shared" si="11"/>
        <v>533.33333333333326</v>
      </c>
      <c r="AX32">
        <v>2</v>
      </c>
      <c r="AY32">
        <v>2</v>
      </c>
      <c r="AZ32">
        <f t="shared" si="12"/>
        <v>16</v>
      </c>
      <c r="BA32">
        <f t="shared" si="13"/>
        <v>60</v>
      </c>
    </row>
    <row r="33" spans="2:53" hidden="1" x14ac:dyDescent="0.35">
      <c r="B33">
        <v>1185</v>
      </c>
      <c r="C33" s="15">
        <v>45078</v>
      </c>
      <c r="D33">
        <f t="shared" si="0"/>
        <v>5</v>
      </c>
      <c r="E33">
        <v>1</v>
      </c>
      <c r="F33">
        <v>119</v>
      </c>
      <c r="G33">
        <v>966</v>
      </c>
      <c r="H33">
        <v>848</v>
      </c>
      <c r="I33">
        <v>0</v>
      </c>
      <c r="J33">
        <v>1049.9999999999998</v>
      </c>
      <c r="K33">
        <v>118</v>
      </c>
      <c r="L33">
        <v>0</v>
      </c>
      <c r="M33">
        <v>805</v>
      </c>
      <c r="N33">
        <f t="shared" si="1"/>
        <v>118</v>
      </c>
      <c r="O33">
        <f t="shared" si="2"/>
        <v>94.929245283018872</v>
      </c>
      <c r="P33">
        <f>VLOOKUP(F33,'Other Lists'!$B$13:$N$15,7,FALSE)*M33</f>
        <v>25760</v>
      </c>
      <c r="Q33">
        <f>(VLOOKUP(F33,'Other Lists'!$B$13:$N$15,5,FALSE)+VLOOKUP(F33,'Other Lists'!$B$13:$N$15,6,FALSE))*G33</f>
        <v>27820.799999999999</v>
      </c>
      <c r="R33">
        <f t="shared" si="3"/>
        <v>-2060.7999999999993</v>
      </c>
      <c r="S33">
        <f>(VLOOKUP(F33,'Other Lists'!$B$13:$N$15,5,FALSE)+VLOOKUP(F33,'Other Lists'!$B$13:$N$15,6,FALSE))*(H33-M33)</f>
        <v>1238.4000000000001</v>
      </c>
      <c r="T33">
        <v>5</v>
      </c>
      <c r="U33">
        <v>0</v>
      </c>
      <c r="V33">
        <v>4</v>
      </c>
      <c r="W33">
        <f t="shared" si="4"/>
        <v>1</v>
      </c>
      <c r="X33">
        <f>VLOOKUP(1,'Other Lists'!$B$27:$H$32,7,FALSE)*8*U33</f>
        <v>0</v>
      </c>
      <c r="Y33">
        <f>VLOOKUP(4,'Other Lists'!$B$27:$H$32,7,FALSE)*8*V33</f>
        <v>1123.2</v>
      </c>
      <c r="Z33">
        <f>VLOOKUP(3,'Other Lists'!$B$27:$H$32,7,FALSE)*8*W33</f>
        <v>259.2</v>
      </c>
      <c r="AA33">
        <f t="shared" si="5"/>
        <v>1382.4</v>
      </c>
      <c r="AB33">
        <f t="shared" si="6"/>
        <v>1.6301886792452831</v>
      </c>
      <c r="AC33">
        <v>105</v>
      </c>
      <c r="AD33">
        <v>179</v>
      </c>
      <c r="AE33">
        <v>179</v>
      </c>
      <c r="AF33">
        <v>0</v>
      </c>
      <c r="AG33">
        <v>216</v>
      </c>
      <c r="AH33">
        <v>0</v>
      </c>
      <c r="AI33">
        <v>0</v>
      </c>
      <c r="AJ33">
        <v>166</v>
      </c>
      <c r="AK33">
        <f t="shared" si="7"/>
        <v>0</v>
      </c>
      <c r="AL33" s="17">
        <f t="shared" si="8"/>
        <v>0.92737430167597767</v>
      </c>
      <c r="AM33">
        <v>8</v>
      </c>
      <c r="AN33">
        <v>8</v>
      </c>
      <c r="AO33">
        <v>0</v>
      </c>
      <c r="AP33">
        <v>4</v>
      </c>
      <c r="AQ33">
        <f t="shared" si="9"/>
        <v>4</v>
      </c>
      <c r="AR33">
        <f>VLOOKUP(1,'Other Lists'!$B$27:$H$32,7,FALSE)*8*AO33</f>
        <v>0</v>
      </c>
      <c r="AS33">
        <f>VLOOKUP(4,'Other Lists'!$B$27:$H$32,7,FALSE)*8*AP33</f>
        <v>1123.2</v>
      </c>
      <c r="AT33">
        <f>VLOOKUP(3,'Other Lists'!$B$27:$H$32,7,FALSE)*8*AQ33</f>
        <v>1036.8</v>
      </c>
      <c r="AU33">
        <f t="shared" si="10"/>
        <v>2160</v>
      </c>
      <c r="AV33">
        <f t="shared" si="11"/>
        <v>1325</v>
      </c>
      <c r="AX33">
        <v>1</v>
      </c>
      <c r="AY33">
        <v>2</v>
      </c>
      <c r="AZ33">
        <f t="shared" si="12"/>
        <v>8</v>
      </c>
      <c r="BA33">
        <f t="shared" si="13"/>
        <v>60</v>
      </c>
    </row>
    <row r="34" spans="2:53" hidden="1" x14ac:dyDescent="0.35">
      <c r="B34">
        <v>1186</v>
      </c>
      <c r="C34" s="15">
        <v>45079</v>
      </c>
      <c r="D34">
        <f t="shared" si="0"/>
        <v>6</v>
      </c>
      <c r="E34">
        <v>1</v>
      </c>
      <c r="F34">
        <v>201</v>
      </c>
      <c r="G34">
        <v>386</v>
      </c>
      <c r="H34">
        <v>386</v>
      </c>
      <c r="I34">
        <v>0</v>
      </c>
      <c r="J34">
        <v>420</v>
      </c>
      <c r="K34">
        <v>0</v>
      </c>
      <c r="L34">
        <v>0</v>
      </c>
      <c r="M34">
        <v>366</v>
      </c>
      <c r="N34">
        <f t="shared" si="1"/>
        <v>0</v>
      </c>
      <c r="O34">
        <f t="shared" si="2"/>
        <v>94.818652849740943</v>
      </c>
      <c r="P34">
        <f>VLOOKUP(F34,'Other Lists'!$B$13:$N$15,7,FALSE)*M34</f>
        <v>25986</v>
      </c>
      <c r="Q34">
        <f>(VLOOKUP(F34,'Other Lists'!$B$13:$N$15,5,FALSE)+VLOOKUP(F34,'Other Lists'!$B$13:$N$15,6,FALSE))*G34</f>
        <v>18952.600000000002</v>
      </c>
      <c r="R34">
        <f t="shared" si="3"/>
        <v>7033.3999999999978</v>
      </c>
      <c r="S34">
        <f>(VLOOKUP(F34,'Other Lists'!$B$13:$N$15,5,FALSE)+VLOOKUP(F34,'Other Lists'!$B$13:$N$15,6,FALSE))*(H34-M34)</f>
        <v>982</v>
      </c>
      <c r="T34">
        <v>6</v>
      </c>
      <c r="U34">
        <v>1</v>
      </c>
      <c r="V34">
        <v>3</v>
      </c>
      <c r="W34">
        <f t="shared" si="4"/>
        <v>2</v>
      </c>
      <c r="X34">
        <f>VLOOKUP(1,'Other Lists'!$B$27:$H$32,7,FALSE)*8*U34</f>
        <v>194.4</v>
      </c>
      <c r="Y34">
        <f>VLOOKUP(4,'Other Lists'!$B$27:$H$32,7,FALSE)*8*V34</f>
        <v>842.40000000000009</v>
      </c>
      <c r="Z34">
        <f>VLOOKUP(3,'Other Lists'!$B$27:$H$32,7,FALSE)*8*W34</f>
        <v>518.4</v>
      </c>
      <c r="AA34">
        <f t="shared" si="5"/>
        <v>1555.2000000000003</v>
      </c>
      <c r="AB34">
        <f t="shared" si="6"/>
        <v>4.0290155440414512</v>
      </c>
      <c r="AC34">
        <v>105</v>
      </c>
      <c r="AD34">
        <v>213</v>
      </c>
      <c r="AE34">
        <v>207</v>
      </c>
      <c r="AF34">
        <v>0</v>
      </c>
      <c r="AG34">
        <v>216</v>
      </c>
      <c r="AH34">
        <v>6</v>
      </c>
      <c r="AI34">
        <v>0</v>
      </c>
      <c r="AJ34">
        <v>194</v>
      </c>
      <c r="AK34">
        <f t="shared" si="7"/>
        <v>6</v>
      </c>
      <c r="AL34" s="17">
        <f t="shared" si="8"/>
        <v>0.9371980676328503</v>
      </c>
      <c r="AM34">
        <v>8</v>
      </c>
      <c r="AN34">
        <v>8</v>
      </c>
      <c r="AO34">
        <v>0</v>
      </c>
      <c r="AP34">
        <v>4</v>
      </c>
      <c r="AQ34">
        <f t="shared" si="9"/>
        <v>4</v>
      </c>
      <c r="AR34">
        <f>VLOOKUP(1,'Other Lists'!$B$27:$H$32,7,FALSE)*8*AO34</f>
        <v>0</v>
      </c>
      <c r="AS34">
        <f>VLOOKUP(4,'Other Lists'!$B$27:$H$32,7,FALSE)*8*AP34</f>
        <v>1123.2</v>
      </c>
      <c r="AT34">
        <f>VLOOKUP(3,'Other Lists'!$B$27:$H$32,7,FALSE)*8*AQ34</f>
        <v>1036.8</v>
      </c>
      <c r="AU34">
        <f t="shared" si="10"/>
        <v>2160</v>
      </c>
      <c r="AV34">
        <f t="shared" si="11"/>
        <v>536.11111111111109</v>
      </c>
      <c r="AX34">
        <v>2</v>
      </c>
      <c r="AY34">
        <v>2</v>
      </c>
      <c r="AZ34">
        <f t="shared" si="12"/>
        <v>16</v>
      </c>
      <c r="BA34">
        <f t="shared" si="13"/>
        <v>60</v>
      </c>
    </row>
    <row r="35" spans="2:53" hidden="1" x14ac:dyDescent="0.35">
      <c r="B35">
        <v>1187</v>
      </c>
      <c r="C35" s="15">
        <v>45080</v>
      </c>
      <c r="D35">
        <f t="shared" si="0"/>
        <v>7</v>
      </c>
      <c r="E35">
        <v>1</v>
      </c>
      <c r="F35">
        <v>201</v>
      </c>
      <c r="G35">
        <v>428</v>
      </c>
      <c r="H35">
        <v>411</v>
      </c>
      <c r="I35">
        <v>0</v>
      </c>
      <c r="J35">
        <v>420</v>
      </c>
      <c r="K35">
        <v>17</v>
      </c>
      <c r="L35">
        <v>0</v>
      </c>
      <c r="M35">
        <v>402</v>
      </c>
      <c r="N35">
        <f t="shared" si="1"/>
        <v>17</v>
      </c>
      <c r="O35">
        <f t="shared" si="2"/>
        <v>97.810218978102199</v>
      </c>
      <c r="P35">
        <f>VLOOKUP(F35,'Other Lists'!$B$13:$N$15,7,FALSE)*M35</f>
        <v>28542</v>
      </c>
      <c r="Q35">
        <f>(VLOOKUP(F35,'Other Lists'!$B$13:$N$15,5,FALSE)+VLOOKUP(F35,'Other Lists'!$B$13:$N$15,6,FALSE))*G35</f>
        <v>21014.799999999999</v>
      </c>
      <c r="R35">
        <f t="shared" si="3"/>
        <v>7527.2000000000007</v>
      </c>
      <c r="S35">
        <f>(VLOOKUP(F35,'Other Lists'!$B$13:$N$15,5,FALSE)+VLOOKUP(F35,'Other Lists'!$B$13:$N$15,6,FALSE))*(H35-M35)</f>
        <v>441.90000000000003</v>
      </c>
      <c r="T35">
        <v>6</v>
      </c>
      <c r="U35">
        <v>0</v>
      </c>
      <c r="V35">
        <v>4</v>
      </c>
      <c r="W35">
        <f t="shared" si="4"/>
        <v>2</v>
      </c>
      <c r="X35">
        <f>VLOOKUP(1,'Other Lists'!$B$27:$H$32,7,FALSE)*8*U35</f>
        <v>0</v>
      </c>
      <c r="Y35">
        <f>VLOOKUP(4,'Other Lists'!$B$27:$H$32,7,FALSE)*8*V35</f>
        <v>1123.2</v>
      </c>
      <c r="Z35">
        <f>VLOOKUP(3,'Other Lists'!$B$27:$H$32,7,FALSE)*8*W35</f>
        <v>518.4</v>
      </c>
      <c r="AA35">
        <f t="shared" si="5"/>
        <v>1641.6</v>
      </c>
      <c r="AB35">
        <f t="shared" si="6"/>
        <v>3.9941605839416057</v>
      </c>
      <c r="AC35">
        <v>105</v>
      </c>
      <c r="AD35">
        <v>174</v>
      </c>
      <c r="AE35">
        <v>174</v>
      </c>
      <c r="AF35">
        <v>0</v>
      </c>
      <c r="AG35">
        <v>216</v>
      </c>
      <c r="AH35">
        <v>0</v>
      </c>
      <c r="AI35">
        <v>0</v>
      </c>
      <c r="AJ35">
        <v>167</v>
      </c>
      <c r="AK35">
        <f t="shared" si="7"/>
        <v>0</v>
      </c>
      <c r="AL35" s="17">
        <f t="shared" si="8"/>
        <v>0.95977011494252873</v>
      </c>
      <c r="AM35">
        <v>8</v>
      </c>
      <c r="AN35">
        <v>8</v>
      </c>
      <c r="AO35">
        <v>0</v>
      </c>
      <c r="AP35">
        <v>4</v>
      </c>
      <c r="AQ35">
        <f t="shared" si="9"/>
        <v>4</v>
      </c>
      <c r="AR35">
        <f>VLOOKUP(1,'Other Lists'!$B$27:$H$32,7,FALSE)*8*AO35</f>
        <v>0</v>
      </c>
      <c r="AS35">
        <f>VLOOKUP(4,'Other Lists'!$B$27:$H$32,7,FALSE)*8*AP35</f>
        <v>1123.2</v>
      </c>
      <c r="AT35">
        <f>VLOOKUP(3,'Other Lists'!$B$27:$H$32,7,FALSE)*8*AQ35</f>
        <v>1036.8</v>
      </c>
      <c r="AU35">
        <f t="shared" si="10"/>
        <v>2160</v>
      </c>
      <c r="AV35">
        <f t="shared" si="11"/>
        <v>540.78947368421052</v>
      </c>
      <c r="AX35">
        <v>2</v>
      </c>
      <c r="AY35">
        <v>2</v>
      </c>
      <c r="AZ35">
        <f t="shared" si="12"/>
        <v>16</v>
      </c>
      <c r="BA35">
        <f t="shared" si="13"/>
        <v>60</v>
      </c>
    </row>
    <row r="36" spans="2:53" x14ac:dyDescent="0.35">
      <c r="B36">
        <v>1188</v>
      </c>
      <c r="C36" s="15">
        <v>45081</v>
      </c>
      <c r="D36">
        <f t="shared" si="0"/>
        <v>1</v>
      </c>
      <c r="E36">
        <v>1</v>
      </c>
      <c r="F36">
        <v>119</v>
      </c>
      <c r="G36">
        <v>619</v>
      </c>
      <c r="H36">
        <v>530</v>
      </c>
      <c r="I36">
        <v>0</v>
      </c>
      <c r="J36">
        <v>524.99999999999989</v>
      </c>
      <c r="K36">
        <v>89</v>
      </c>
      <c r="L36">
        <v>0</v>
      </c>
      <c r="M36">
        <v>503</v>
      </c>
      <c r="N36">
        <f t="shared" si="1"/>
        <v>89</v>
      </c>
      <c r="O36">
        <f t="shared" si="2"/>
        <v>94.905660377358487</v>
      </c>
      <c r="P36">
        <f>VLOOKUP(F36,'Other Lists'!$B$13:$N$15,7,FALSE)*M36</f>
        <v>16096</v>
      </c>
      <c r="Q36">
        <f>(VLOOKUP(F36,'Other Lists'!$B$13:$N$15,5,FALSE)+VLOOKUP(F36,'Other Lists'!$B$13:$N$15,6,FALSE))*G36</f>
        <v>17827.2</v>
      </c>
      <c r="R36">
        <f t="shared" si="3"/>
        <v>-1731.2000000000007</v>
      </c>
      <c r="S36">
        <f>(VLOOKUP(F36,'Other Lists'!$B$13:$N$15,5,FALSE)+VLOOKUP(F36,'Other Lists'!$B$13:$N$15,6,FALSE))*(H36-M36)</f>
        <v>777.6</v>
      </c>
      <c r="T36">
        <v>3</v>
      </c>
      <c r="U36">
        <v>0</v>
      </c>
      <c r="V36">
        <v>2</v>
      </c>
      <c r="W36">
        <f t="shared" si="4"/>
        <v>1</v>
      </c>
      <c r="X36">
        <f>VLOOKUP(1,'Other Lists'!$B$27:$H$32,7,FALSE)*8*U36</f>
        <v>0</v>
      </c>
      <c r="Y36">
        <f>VLOOKUP(4,'Other Lists'!$B$27:$H$32,7,FALSE)*8*V36</f>
        <v>561.6</v>
      </c>
      <c r="Z36">
        <f>VLOOKUP(3,'Other Lists'!$B$27:$H$32,7,FALSE)*8*W36</f>
        <v>259.2</v>
      </c>
      <c r="AA36">
        <f t="shared" si="5"/>
        <v>820.8</v>
      </c>
      <c r="AB36">
        <f t="shared" si="6"/>
        <v>1.5486792452830187</v>
      </c>
      <c r="AC36">
        <v>105</v>
      </c>
      <c r="AD36">
        <v>122</v>
      </c>
      <c r="AE36">
        <v>108</v>
      </c>
      <c r="AF36">
        <v>0</v>
      </c>
      <c r="AG36">
        <v>108</v>
      </c>
      <c r="AH36">
        <v>14</v>
      </c>
      <c r="AI36">
        <v>0</v>
      </c>
      <c r="AJ36">
        <v>102</v>
      </c>
      <c r="AK36">
        <f t="shared" si="7"/>
        <v>14</v>
      </c>
      <c r="AL36" s="17">
        <f t="shared" si="8"/>
        <v>0.94444444444444442</v>
      </c>
      <c r="AM36">
        <v>4</v>
      </c>
      <c r="AN36">
        <v>4</v>
      </c>
      <c r="AO36">
        <v>0</v>
      </c>
      <c r="AP36">
        <v>2</v>
      </c>
      <c r="AQ36">
        <f t="shared" si="9"/>
        <v>2</v>
      </c>
      <c r="AR36">
        <f>VLOOKUP(1,'Other Lists'!$B$27:$H$32,7,FALSE)*8*AO36</f>
        <v>0</v>
      </c>
      <c r="AS36">
        <f>VLOOKUP(4,'Other Lists'!$B$27:$H$32,7,FALSE)*8*AP36</f>
        <v>561.6</v>
      </c>
      <c r="AT36">
        <f>VLOOKUP(3,'Other Lists'!$B$27:$H$32,7,FALSE)*8*AQ36</f>
        <v>518.4</v>
      </c>
      <c r="AU36">
        <f t="shared" si="10"/>
        <v>1080</v>
      </c>
      <c r="AV36">
        <f t="shared" si="11"/>
        <v>697.36842105263167</v>
      </c>
      <c r="AX36">
        <v>1</v>
      </c>
      <c r="AY36">
        <v>1</v>
      </c>
      <c r="AZ36">
        <f t="shared" si="12"/>
        <v>8</v>
      </c>
      <c r="BA36">
        <f t="shared" si="13"/>
        <v>30</v>
      </c>
    </row>
    <row r="37" spans="2:53" hidden="1" x14ac:dyDescent="0.35">
      <c r="B37">
        <v>1189</v>
      </c>
      <c r="C37" s="15">
        <v>45053</v>
      </c>
      <c r="D37">
        <f t="shared" si="0"/>
        <v>1</v>
      </c>
      <c r="E37">
        <v>2</v>
      </c>
      <c r="F37">
        <v>119</v>
      </c>
      <c r="G37">
        <v>336</v>
      </c>
      <c r="H37">
        <v>336</v>
      </c>
      <c r="I37">
        <v>0</v>
      </c>
      <c r="J37">
        <v>349.99999999999994</v>
      </c>
      <c r="K37">
        <v>0</v>
      </c>
      <c r="L37">
        <v>0</v>
      </c>
      <c r="M37">
        <v>319</v>
      </c>
      <c r="N37">
        <f t="shared" si="1"/>
        <v>0</v>
      </c>
      <c r="O37">
        <f t="shared" si="2"/>
        <v>94.94047619047619</v>
      </c>
      <c r="P37">
        <f>VLOOKUP(F37,'Other Lists'!$B$13:$N$15,7,FALSE)*M37</f>
        <v>10208</v>
      </c>
      <c r="Q37">
        <f>(VLOOKUP(F37,'Other Lists'!$B$13:$N$15,5,FALSE)+VLOOKUP(F37,'Other Lists'!$B$13:$N$15,6,FALSE))*G37</f>
        <v>9676.8000000000011</v>
      </c>
      <c r="R37">
        <f t="shared" si="3"/>
        <v>531.19999999999891</v>
      </c>
      <c r="S37">
        <f>(VLOOKUP(F37,'Other Lists'!$B$13:$N$15,5,FALSE)+VLOOKUP(F37,'Other Lists'!$B$13:$N$15,6,FALSE))*(H37-M37)</f>
        <v>489.6</v>
      </c>
      <c r="T37">
        <v>2</v>
      </c>
      <c r="U37">
        <v>0</v>
      </c>
      <c r="V37">
        <v>1</v>
      </c>
      <c r="W37">
        <f t="shared" si="4"/>
        <v>1</v>
      </c>
      <c r="X37">
        <f>VLOOKUP(1,'Other Lists'!$B$27:$H$32,7,FALSE)*8*U37</f>
        <v>0</v>
      </c>
      <c r="Y37">
        <f>VLOOKUP(4,'Other Lists'!$B$27:$H$32,7,FALSE)*8*V37</f>
        <v>280.8</v>
      </c>
      <c r="Z37">
        <f>VLOOKUP(3,'Other Lists'!$B$27:$H$32,7,FALSE)*8*W37</f>
        <v>259.2</v>
      </c>
      <c r="AA37">
        <f t="shared" si="5"/>
        <v>540</v>
      </c>
      <c r="AB37">
        <f t="shared" si="6"/>
        <v>1.6071428571428572</v>
      </c>
      <c r="AC37">
        <v>105</v>
      </c>
      <c r="AD37">
        <v>85</v>
      </c>
      <c r="AE37">
        <v>81</v>
      </c>
      <c r="AF37">
        <v>0</v>
      </c>
      <c r="AG37">
        <v>81</v>
      </c>
      <c r="AH37">
        <v>4</v>
      </c>
      <c r="AI37">
        <v>0</v>
      </c>
      <c r="AJ37">
        <v>75</v>
      </c>
      <c r="AK37">
        <f t="shared" si="7"/>
        <v>4</v>
      </c>
      <c r="AL37" s="17">
        <f t="shared" si="8"/>
        <v>0.92592592592592593</v>
      </c>
      <c r="AM37">
        <v>3</v>
      </c>
      <c r="AN37">
        <v>3</v>
      </c>
      <c r="AO37">
        <v>0</v>
      </c>
      <c r="AP37">
        <v>1</v>
      </c>
      <c r="AQ37">
        <f t="shared" si="9"/>
        <v>2</v>
      </c>
      <c r="AR37">
        <f>VLOOKUP(1,'Other Lists'!$B$27:$H$32,7,FALSE)*8*AO37</f>
        <v>0</v>
      </c>
      <c r="AS37">
        <f>VLOOKUP(4,'Other Lists'!$B$27:$H$32,7,FALSE)*8*AP37</f>
        <v>280.8</v>
      </c>
      <c r="AT37">
        <f>VLOOKUP(3,'Other Lists'!$B$27:$H$32,7,FALSE)*8*AQ37</f>
        <v>518.4</v>
      </c>
      <c r="AU37">
        <f t="shared" si="10"/>
        <v>799.2</v>
      </c>
      <c r="AV37">
        <f t="shared" si="11"/>
        <v>497.28000000000003</v>
      </c>
      <c r="AX37">
        <v>1</v>
      </c>
      <c r="AY37">
        <v>1</v>
      </c>
      <c r="AZ37">
        <f t="shared" si="12"/>
        <v>8</v>
      </c>
      <c r="BA37">
        <f t="shared" si="13"/>
        <v>30</v>
      </c>
    </row>
    <row r="38" spans="2:53" hidden="1" x14ac:dyDescent="0.35">
      <c r="B38">
        <v>1190</v>
      </c>
      <c r="C38" s="15">
        <v>45054</v>
      </c>
      <c r="D38">
        <f t="shared" si="0"/>
        <v>2</v>
      </c>
      <c r="E38">
        <v>2</v>
      </c>
      <c r="F38">
        <v>201</v>
      </c>
      <c r="G38">
        <v>120</v>
      </c>
      <c r="H38">
        <v>120</v>
      </c>
      <c r="I38">
        <v>0</v>
      </c>
      <c r="J38">
        <v>140</v>
      </c>
      <c r="K38">
        <v>0</v>
      </c>
      <c r="L38">
        <v>0</v>
      </c>
      <c r="M38">
        <v>117</v>
      </c>
      <c r="N38">
        <f t="shared" si="1"/>
        <v>0</v>
      </c>
      <c r="O38">
        <f t="shared" si="2"/>
        <v>97.5</v>
      </c>
      <c r="P38">
        <f>VLOOKUP(F38,'Other Lists'!$B$13:$N$15,7,FALSE)*M38</f>
        <v>8307</v>
      </c>
      <c r="Q38">
        <f>(VLOOKUP(F38,'Other Lists'!$B$13:$N$15,5,FALSE)+VLOOKUP(F38,'Other Lists'!$B$13:$N$15,6,FALSE))*G38</f>
        <v>5892</v>
      </c>
      <c r="R38">
        <f t="shared" si="3"/>
        <v>2415</v>
      </c>
      <c r="S38">
        <f>(VLOOKUP(F38,'Other Lists'!$B$13:$N$15,5,FALSE)+VLOOKUP(F38,'Other Lists'!$B$13:$N$15,6,FALSE))*(H38-M38)</f>
        <v>147.30000000000001</v>
      </c>
      <c r="T38">
        <v>2</v>
      </c>
      <c r="U38">
        <v>0</v>
      </c>
      <c r="V38">
        <v>1</v>
      </c>
      <c r="W38">
        <f t="shared" si="4"/>
        <v>1</v>
      </c>
      <c r="X38">
        <f>VLOOKUP(1,'Other Lists'!$B$27:$H$32,7,FALSE)*8*U38</f>
        <v>0</v>
      </c>
      <c r="Y38">
        <f>VLOOKUP(4,'Other Lists'!$B$27:$H$32,7,FALSE)*8*V38</f>
        <v>280.8</v>
      </c>
      <c r="Z38">
        <f>VLOOKUP(3,'Other Lists'!$B$27:$H$32,7,FALSE)*8*W38</f>
        <v>259.2</v>
      </c>
      <c r="AA38">
        <f t="shared" si="5"/>
        <v>540</v>
      </c>
      <c r="AB38">
        <f t="shared" si="6"/>
        <v>4.5</v>
      </c>
      <c r="AC38">
        <v>105</v>
      </c>
      <c r="AD38">
        <v>68</v>
      </c>
      <c r="AE38">
        <v>68</v>
      </c>
      <c r="AF38">
        <v>0</v>
      </c>
      <c r="AG38">
        <v>81</v>
      </c>
      <c r="AH38">
        <v>0</v>
      </c>
      <c r="AI38">
        <v>0</v>
      </c>
      <c r="AJ38">
        <v>63</v>
      </c>
      <c r="AK38">
        <f t="shared" si="7"/>
        <v>0</v>
      </c>
      <c r="AL38" s="17">
        <f t="shared" si="8"/>
        <v>0.92647058823529416</v>
      </c>
      <c r="AM38">
        <v>3</v>
      </c>
      <c r="AN38">
        <v>3</v>
      </c>
      <c r="AO38">
        <v>0</v>
      </c>
      <c r="AP38">
        <v>1</v>
      </c>
      <c r="AQ38">
        <f t="shared" si="9"/>
        <v>2</v>
      </c>
      <c r="AR38">
        <f>VLOOKUP(1,'Other Lists'!$B$27:$H$32,7,FALSE)*8*AO38</f>
        <v>0</v>
      </c>
      <c r="AS38">
        <f>VLOOKUP(4,'Other Lists'!$B$27:$H$32,7,FALSE)*8*AP38</f>
        <v>280.8</v>
      </c>
      <c r="AT38">
        <f>VLOOKUP(3,'Other Lists'!$B$27:$H$32,7,FALSE)*8*AQ38</f>
        <v>518.4</v>
      </c>
      <c r="AU38">
        <f t="shared" si="10"/>
        <v>799.2</v>
      </c>
      <c r="AV38">
        <f t="shared" si="11"/>
        <v>177.60000000000002</v>
      </c>
      <c r="AX38">
        <v>0</v>
      </c>
      <c r="AY38">
        <v>1</v>
      </c>
      <c r="AZ38">
        <f t="shared" si="12"/>
        <v>0</v>
      </c>
      <c r="BA38">
        <f t="shared" si="13"/>
        <v>30</v>
      </c>
    </row>
    <row r="39" spans="2:53" hidden="1" x14ac:dyDescent="0.35">
      <c r="B39">
        <v>1191</v>
      </c>
      <c r="C39" s="15">
        <v>45055</v>
      </c>
      <c r="D39">
        <f t="shared" si="0"/>
        <v>3</v>
      </c>
      <c r="E39">
        <v>2</v>
      </c>
      <c r="F39">
        <v>119</v>
      </c>
      <c r="G39">
        <v>875</v>
      </c>
      <c r="H39">
        <v>866</v>
      </c>
      <c r="I39">
        <v>0</v>
      </c>
      <c r="J39">
        <v>874.99999999999989</v>
      </c>
      <c r="K39">
        <v>9</v>
      </c>
      <c r="L39">
        <v>0</v>
      </c>
      <c r="M39">
        <v>840</v>
      </c>
      <c r="N39">
        <f t="shared" si="1"/>
        <v>9</v>
      </c>
      <c r="O39">
        <f t="shared" si="2"/>
        <v>96.997690531177824</v>
      </c>
      <c r="P39">
        <f>VLOOKUP(F39,'Other Lists'!$B$13:$N$15,7,FALSE)*M39</f>
        <v>26880</v>
      </c>
      <c r="Q39">
        <f>(VLOOKUP(F39,'Other Lists'!$B$13:$N$15,5,FALSE)+VLOOKUP(F39,'Other Lists'!$B$13:$N$15,6,FALSE))*G39</f>
        <v>25200</v>
      </c>
      <c r="R39">
        <f t="shared" si="3"/>
        <v>1680</v>
      </c>
      <c r="S39">
        <f>(VLOOKUP(F39,'Other Lists'!$B$13:$N$15,5,FALSE)+VLOOKUP(F39,'Other Lists'!$B$13:$N$15,6,FALSE))*(H39-M39)</f>
        <v>748.80000000000007</v>
      </c>
      <c r="T39">
        <v>5</v>
      </c>
      <c r="U39">
        <v>0</v>
      </c>
      <c r="V39">
        <v>4</v>
      </c>
      <c r="W39">
        <f t="shared" si="4"/>
        <v>1</v>
      </c>
      <c r="X39">
        <f>VLOOKUP(1,'Other Lists'!$B$27:$H$32,7,FALSE)*8*U39</f>
        <v>0</v>
      </c>
      <c r="Y39">
        <f>VLOOKUP(4,'Other Lists'!$B$27:$H$32,7,FALSE)*8*V39</f>
        <v>1123.2</v>
      </c>
      <c r="Z39">
        <f>VLOOKUP(3,'Other Lists'!$B$27:$H$32,7,FALSE)*8*W39</f>
        <v>259.2</v>
      </c>
      <c r="AA39">
        <f t="shared" si="5"/>
        <v>1382.4</v>
      </c>
      <c r="AB39">
        <f t="shared" si="6"/>
        <v>1.5963048498845267</v>
      </c>
      <c r="AC39">
        <v>105</v>
      </c>
      <c r="AD39">
        <v>185</v>
      </c>
      <c r="AE39">
        <v>179</v>
      </c>
      <c r="AF39">
        <v>0</v>
      </c>
      <c r="AG39">
        <v>189</v>
      </c>
      <c r="AH39">
        <v>6</v>
      </c>
      <c r="AI39">
        <v>0</v>
      </c>
      <c r="AJ39">
        <v>171</v>
      </c>
      <c r="AK39">
        <f t="shared" si="7"/>
        <v>6</v>
      </c>
      <c r="AL39" s="17">
        <f t="shared" si="8"/>
        <v>0.95530726256983245</v>
      </c>
      <c r="AM39">
        <v>7</v>
      </c>
      <c r="AN39">
        <v>7</v>
      </c>
      <c r="AO39">
        <v>0</v>
      </c>
      <c r="AP39">
        <v>3</v>
      </c>
      <c r="AQ39">
        <f t="shared" si="9"/>
        <v>4</v>
      </c>
      <c r="AR39">
        <f>VLOOKUP(1,'Other Lists'!$B$27:$H$32,7,FALSE)*8*AO39</f>
        <v>0</v>
      </c>
      <c r="AS39">
        <f>VLOOKUP(4,'Other Lists'!$B$27:$H$32,7,FALSE)*8*AP39</f>
        <v>842.40000000000009</v>
      </c>
      <c r="AT39">
        <f>VLOOKUP(3,'Other Lists'!$B$27:$H$32,7,FALSE)*8*AQ39</f>
        <v>1036.8</v>
      </c>
      <c r="AU39">
        <f t="shared" si="10"/>
        <v>1879.2</v>
      </c>
      <c r="AV39">
        <f t="shared" si="11"/>
        <v>1177.21875</v>
      </c>
      <c r="AX39">
        <v>2</v>
      </c>
      <c r="AY39">
        <v>2</v>
      </c>
      <c r="AZ39">
        <f t="shared" si="12"/>
        <v>16</v>
      </c>
      <c r="BA39">
        <f t="shared" si="13"/>
        <v>60</v>
      </c>
    </row>
    <row r="40" spans="2:53" hidden="1" x14ac:dyDescent="0.35">
      <c r="B40">
        <v>1192</v>
      </c>
      <c r="C40" s="15">
        <v>45056</v>
      </c>
      <c r="D40">
        <f t="shared" si="0"/>
        <v>4</v>
      </c>
      <c r="E40">
        <v>2</v>
      </c>
      <c r="F40">
        <v>119</v>
      </c>
      <c r="G40">
        <v>743</v>
      </c>
      <c r="H40">
        <v>743</v>
      </c>
      <c r="I40">
        <v>0</v>
      </c>
      <c r="J40">
        <v>874.99999999999989</v>
      </c>
      <c r="K40">
        <v>0</v>
      </c>
      <c r="L40">
        <v>0</v>
      </c>
      <c r="M40">
        <v>705</v>
      </c>
      <c r="N40">
        <f t="shared" si="1"/>
        <v>0</v>
      </c>
      <c r="O40">
        <f t="shared" si="2"/>
        <v>94.885598923283993</v>
      </c>
      <c r="P40">
        <f>VLOOKUP(F40,'Other Lists'!$B$13:$N$15,7,FALSE)*M40</f>
        <v>22560</v>
      </c>
      <c r="Q40">
        <f>(VLOOKUP(F40,'Other Lists'!$B$13:$N$15,5,FALSE)+VLOOKUP(F40,'Other Lists'!$B$13:$N$15,6,FALSE))*G40</f>
        <v>21398.400000000001</v>
      </c>
      <c r="R40">
        <f t="shared" si="3"/>
        <v>1161.5999999999985</v>
      </c>
      <c r="S40">
        <f>(VLOOKUP(F40,'Other Lists'!$B$13:$N$15,5,FALSE)+VLOOKUP(F40,'Other Lists'!$B$13:$N$15,6,FALSE))*(H40-M40)</f>
        <v>1094.4000000000001</v>
      </c>
      <c r="T40">
        <v>5</v>
      </c>
      <c r="U40">
        <v>0</v>
      </c>
      <c r="V40">
        <v>3</v>
      </c>
      <c r="W40">
        <f t="shared" si="4"/>
        <v>2</v>
      </c>
      <c r="X40">
        <f>VLOOKUP(1,'Other Lists'!$B$27:$H$32,7,FALSE)*8*U40</f>
        <v>0</v>
      </c>
      <c r="Y40">
        <f>VLOOKUP(4,'Other Lists'!$B$27:$H$32,7,FALSE)*8*V40</f>
        <v>842.40000000000009</v>
      </c>
      <c r="Z40">
        <f>VLOOKUP(3,'Other Lists'!$B$27:$H$32,7,FALSE)*8*W40</f>
        <v>518.4</v>
      </c>
      <c r="AA40">
        <f t="shared" si="5"/>
        <v>1360.8000000000002</v>
      </c>
      <c r="AB40">
        <f t="shared" si="6"/>
        <v>1.8314939434724093</v>
      </c>
      <c r="AC40">
        <v>105</v>
      </c>
      <c r="AD40">
        <v>185</v>
      </c>
      <c r="AE40">
        <v>185</v>
      </c>
      <c r="AF40">
        <v>0</v>
      </c>
      <c r="AG40">
        <v>189</v>
      </c>
      <c r="AH40">
        <v>0</v>
      </c>
      <c r="AI40">
        <v>0</v>
      </c>
      <c r="AJ40">
        <v>181</v>
      </c>
      <c r="AK40">
        <f t="shared" si="7"/>
        <v>0</v>
      </c>
      <c r="AL40" s="17">
        <f t="shared" si="8"/>
        <v>0.97837837837837838</v>
      </c>
      <c r="AM40">
        <v>7</v>
      </c>
      <c r="AN40">
        <v>7</v>
      </c>
      <c r="AO40">
        <v>0</v>
      </c>
      <c r="AP40">
        <v>4</v>
      </c>
      <c r="AQ40">
        <f t="shared" si="9"/>
        <v>3</v>
      </c>
      <c r="AR40">
        <f>VLOOKUP(1,'Other Lists'!$B$27:$H$32,7,FALSE)*8*AO40</f>
        <v>0</v>
      </c>
      <c r="AS40">
        <f>VLOOKUP(4,'Other Lists'!$B$27:$H$32,7,FALSE)*8*AP40</f>
        <v>1123.2</v>
      </c>
      <c r="AT40">
        <f>VLOOKUP(3,'Other Lists'!$B$27:$H$32,7,FALSE)*8*AQ40</f>
        <v>777.59999999999991</v>
      </c>
      <c r="AU40">
        <f t="shared" si="10"/>
        <v>1900.8</v>
      </c>
      <c r="AV40">
        <f t="shared" si="11"/>
        <v>1037.8412698412696</v>
      </c>
      <c r="AX40">
        <v>2</v>
      </c>
      <c r="AY40">
        <v>2</v>
      </c>
      <c r="AZ40">
        <f t="shared" si="12"/>
        <v>16</v>
      </c>
      <c r="BA40">
        <f t="shared" si="13"/>
        <v>60</v>
      </c>
    </row>
    <row r="41" spans="2:53" hidden="1" x14ac:dyDescent="0.35">
      <c r="B41">
        <v>1193</v>
      </c>
      <c r="C41" s="15">
        <v>45057</v>
      </c>
      <c r="D41">
        <f t="shared" si="0"/>
        <v>5</v>
      </c>
      <c r="E41">
        <v>2</v>
      </c>
      <c r="F41">
        <v>119</v>
      </c>
      <c r="G41">
        <v>813</v>
      </c>
      <c r="H41">
        <v>813</v>
      </c>
      <c r="I41">
        <v>0</v>
      </c>
      <c r="J41">
        <v>874.99999999999989</v>
      </c>
      <c r="K41">
        <v>0</v>
      </c>
      <c r="L41">
        <v>0</v>
      </c>
      <c r="M41">
        <v>780</v>
      </c>
      <c r="N41">
        <f t="shared" si="1"/>
        <v>0</v>
      </c>
      <c r="O41">
        <f t="shared" si="2"/>
        <v>95.9409594095941</v>
      </c>
      <c r="P41">
        <f>VLOOKUP(F41,'Other Lists'!$B$13:$N$15,7,FALSE)*M41</f>
        <v>24960</v>
      </c>
      <c r="Q41">
        <f>(VLOOKUP(F41,'Other Lists'!$B$13:$N$15,5,FALSE)+VLOOKUP(F41,'Other Lists'!$B$13:$N$15,6,FALSE))*G41</f>
        <v>23414.400000000001</v>
      </c>
      <c r="R41">
        <f t="shared" si="3"/>
        <v>1545.5999999999985</v>
      </c>
      <c r="S41">
        <f>(VLOOKUP(F41,'Other Lists'!$B$13:$N$15,5,FALSE)+VLOOKUP(F41,'Other Lists'!$B$13:$N$15,6,FALSE))*(H41-M41)</f>
        <v>950.4</v>
      </c>
      <c r="T41">
        <v>5</v>
      </c>
      <c r="U41">
        <v>0</v>
      </c>
      <c r="V41">
        <v>3</v>
      </c>
      <c r="W41">
        <f t="shared" si="4"/>
        <v>2</v>
      </c>
      <c r="X41">
        <f>VLOOKUP(1,'Other Lists'!$B$27:$H$32,7,FALSE)*8*U41</f>
        <v>0</v>
      </c>
      <c r="Y41">
        <f>VLOOKUP(4,'Other Lists'!$B$27:$H$32,7,FALSE)*8*V41</f>
        <v>842.40000000000009</v>
      </c>
      <c r="Z41">
        <f>VLOOKUP(3,'Other Lists'!$B$27:$H$32,7,FALSE)*8*W41</f>
        <v>518.4</v>
      </c>
      <c r="AA41">
        <f t="shared" si="5"/>
        <v>1360.8000000000002</v>
      </c>
      <c r="AB41">
        <f t="shared" si="6"/>
        <v>1.6738007380073803</v>
      </c>
      <c r="AC41">
        <v>105</v>
      </c>
      <c r="AD41">
        <v>170</v>
      </c>
      <c r="AE41">
        <v>170</v>
      </c>
      <c r="AF41">
        <v>0</v>
      </c>
      <c r="AG41">
        <v>189</v>
      </c>
      <c r="AH41">
        <v>0</v>
      </c>
      <c r="AI41">
        <v>0</v>
      </c>
      <c r="AJ41">
        <v>161</v>
      </c>
      <c r="AK41">
        <f t="shared" si="7"/>
        <v>0</v>
      </c>
      <c r="AL41" s="17">
        <f t="shared" si="8"/>
        <v>0.94705882352941173</v>
      </c>
      <c r="AM41">
        <v>7</v>
      </c>
      <c r="AN41">
        <v>7</v>
      </c>
      <c r="AO41">
        <v>0</v>
      </c>
      <c r="AP41">
        <v>3</v>
      </c>
      <c r="AQ41">
        <f t="shared" si="9"/>
        <v>4</v>
      </c>
      <c r="AR41">
        <f>VLOOKUP(1,'Other Lists'!$B$27:$H$32,7,FALSE)*8*AO41</f>
        <v>0</v>
      </c>
      <c r="AS41">
        <f>VLOOKUP(4,'Other Lists'!$B$27:$H$32,7,FALSE)*8*AP41</f>
        <v>842.40000000000009</v>
      </c>
      <c r="AT41">
        <f>VLOOKUP(3,'Other Lists'!$B$27:$H$32,7,FALSE)*8*AQ41</f>
        <v>1036.8</v>
      </c>
      <c r="AU41">
        <f t="shared" si="10"/>
        <v>1879.2</v>
      </c>
      <c r="AV41">
        <f t="shared" si="11"/>
        <v>1122.7142857142856</v>
      </c>
      <c r="AX41">
        <v>2</v>
      </c>
      <c r="AY41">
        <v>2</v>
      </c>
      <c r="AZ41">
        <f t="shared" si="12"/>
        <v>16</v>
      </c>
      <c r="BA41">
        <f t="shared" si="13"/>
        <v>60</v>
      </c>
    </row>
    <row r="42" spans="2:53" hidden="1" x14ac:dyDescent="0.35">
      <c r="B42">
        <v>1194</v>
      </c>
      <c r="C42" s="15">
        <v>45058</v>
      </c>
      <c r="D42">
        <f t="shared" si="0"/>
        <v>6</v>
      </c>
      <c r="E42">
        <v>2</v>
      </c>
      <c r="F42">
        <v>119</v>
      </c>
      <c r="G42">
        <v>1015</v>
      </c>
      <c r="H42">
        <v>875</v>
      </c>
      <c r="I42">
        <v>0</v>
      </c>
      <c r="J42">
        <v>874.99999999999989</v>
      </c>
      <c r="K42">
        <v>140</v>
      </c>
      <c r="L42">
        <v>0</v>
      </c>
      <c r="M42">
        <v>813</v>
      </c>
      <c r="N42">
        <f t="shared" si="1"/>
        <v>140</v>
      </c>
      <c r="O42">
        <f t="shared" si="2"/>
        <v>92.914285714285711</v>
      </c>
      <c r="P42">
        <f>VLOOKUP(F42,'Other Lists'!$B$13:$N$15,7,FALSE)*M42</f>
        <v>26016</v>
      </c>
      <c r="Q42">
        <f>(VLOOKUP(F42,'Other Lists'!$B$13:$N$15,5,FALSE)+VLOOKUP(F42,'Other Lists'!$B$13:$N$15,6,FALSE))*G42</f>
        <v>29232</v>
      </c>
      <c r="R42">
        <f t="shared" si="3"/>
        <v>-3216</v>
      </c>
      <c r="S42">
        <f>(VLOOKUP(F42,'Other Lists'!$B$13:$N$15,5,FALSE)+VLOOKUP(F42,'Other Lists'!$B$13:$N$15,6,FALSE))*(H42-M42)</f>
        <v>1785.6000000000001</v>
      </c>
      <c r="T42">
        <v>5</v>
      </c>
      <c r="U42">
        <v>0</v>
      </c>
      <c r="V42">
        <v>3</v>
      </c>
      <c r="W42">
        <f t="shared" si="4"/>
        <v>2</v>
      </c>
      <c r="X42">
        <f>VLOOKUP(1,'Other Lists'!$B$27:$H$32,7,FALSE)*8*U42</f>
        <v>0</v>
      </c>
      <c r="Y42">
        <f>VLOOKUP(4,'Other Lists'!$B$27:$H$32,7,FALSE)*8*V42</f>
        <v>842.40000000000009</v>
      </c>
      <c r="Z42">
        <f>VLOOKUP(3,'Other Lists'!$B$27:$H$32,7,FALSE)*8*W42</f>
        <v>518.4</v>
      </c>
      <c r="AA42">
        <f t="shared" si="5"/>
        <v>1360.8000000000002</v>
      </c>
      <c r="AB42">
        <f t="shared" si="6"/>
        <v>1.5552000000000001</v>
      </c>
      <c r="AC42">
        <v>105</v>
      </c>
      <c r="AD42">
        <v>215</v>
      </c>
      <c r="AE42">
        <v>198</v>
      </c>
      <c r="AF42">
        <v>0</v>
      </c>
      <c r="AG42">
        <v>189</v>
      </c>
      <c r="AH42">
        <v>17</v>
      </c>
      <c r="AI42">
        <v>0</v>
      </c>
      <c r="AJ42">
        <v>188</v>
      </c>
      <c r="AK42">
        <f t="shared" si="7"/>
        <v>17</v>
      </c>
      <c r="AL42" s="17">
        <f t="shared" si="8"/>
        <v>0.9494949494949495</v>
      </c>
      <c r="AM42">
        <v>7</v>
      </c>
      <c r="AN42">
        <v>7</v>
      </c>
      <c r="AO42">
        <v>0</v>
      </c>
      <c r="AP42">
        <v>4</v>
      </c>
      <c r="AQ42">
        <f t="shared" si="9"/>
        <v>3</v>
      </c>
      <c r="AR42">
        <f>VLOOKUP(1,'Other Lists'!$B$27:$H$32,7,FALSE)*8*AO42</f>
        <v>0</v>
      </c>
      <c r="AS42">
        <f>VLOOKUP(4,'Other Lists'!$B$27:$H$32,7,FALSE)*8*AP42</f>
        <v>1123.2</v>
      </c>
      <c r="AT42">
        <f>VLOOKUP(3,'Other Lists'!$B$27:$H$32,7,FALSE)*8*AQ42</f>
        <v>777.59999999999991</v>
      </c>
      <c r="AU42">
        <f t="shared" si="10"/>
        <v>1900.8</v>
      </c>
      <c r="AV42">
        <f t="shared" si="11"/>
        <v>1222.2222222222222</v>
      </c>
      <c r="AX42">
        <v>2</v>
      </c>
      <c r="AY42">
        <v>2</v>
      </c>
      <c r="AZ42">
        <f t="shared" si="12"/>
        <v>16</v>
      </c>
      <c r="BA42">
        <f t="shared" si="13"/>
        <v>60</v>
      </c>
    </row>
    <row r="43" spans="2:53" hidden="1" x14ac:dyDescent="0.35">
      <c r="B43">
        <v>1195</v>
      </c>
      <c r="C43" s="15">
        <v>45059</v>
      </c>
      <c r="D43">
        <f t="shared" si="0"/>
        <v>7</v>
      </c>
      <c r="E43">
        <v>2</v>
      </c>
      <c r="F43">
        <v>201</v>
      </c>
      <c r="G43">
        <v>346</v>
      </c>
      <c r="H43">
        <v>322</v>
      </c>
      <c r="I43">
        <v>0</v>
      </c>
      <c r="J43">
        <v>350</v>
      </c>
      <c r="K43">
        <v>24</v>
      </c>
      <c r="L43">
        <v>0</v>
      </c>
      <c r="M43">
        <v>312</v>
      </c>
      <c r="N43">
        <f t="shared" si="1"/>
        <v>24</v>
      </c>
      <c r="O43">
        <f t="shared" si="2"/>
        <v>96.894409937888199</v>
      </c>
      <c r="P43">
        <f>VLOOKUP(F43,'Other Lists'!$B$13:$N$15,7,FALSE)*M43</f>
        <v>22152</v>
      </c>
      <c r="Q43">
        <f>(VLOOKUP(F43,'Other Lists'!$B$13:$N$15,5,FALSE)+VLOOKUP(F43,'Other Lists'!$B$13:$N$15,6,FALSE))*G43</f>
        <v>16988.600000000002</v>
      </c>
      <c r="R43">
        <f t="shared" si="3"/>
        <v>5163.3999999999978</v>
      </c>
      <c r="S43">
        <f>(VLOOKUP(F43,'Other Lists'!$B$13:$N$15,5,FALSE)+VLOOKUP(F43,'Other Lists'!$B$13:$N$15,6,FALSE))*(H43-M43)</f>
        <v>491</v>
      </c>
      <c r="T43">
        <v>5</v>
      </c>
      <c r="U43">
        <v>1</v>
      </c>
      <c r="V43">
        <v>4</v>
      </c>
      <c r="W43">
        <f t="shared" si="4"/>
        <v>0</v>
      </c>
      <c r="X43">
        <f>VLOOKUP(1,'Other Lists'!$B$27:$H$32,7,FALSE)*8*U43</f>
        <v>194.4</v>
      </c>
      <c r="Y43">
        <f>VLOOKUP(4,'Other Lists'!$B$27:$H$32,7,FALSE)*8*V43</f>
        <v>1123.2</v>
      </c>
      <c r="Z43">
        <f>VLOOKUP(3,'Other Lists'!$B$27:$H$32,7,FALSE)*8*W43</f>
        <v>0</v>
      </c>
      <c r="AA43">
        <f t="shared" si="5"/>
        <v>1317.6000000000001</v>
      </c>
      <c r="AB43">
        <f t="shared" si="6"/>
        <v>4.0919254658385098</v>
      </c>
      <c r="AC43">
        <v>105</v>
      </c>
      <c r="AD43">
        <v>175</v>
      </c>
      <c r="AE43">
        <v>175</v>
      </c>
      <c r="AF43">
        <v>0</v>
      </c>
      <c r="AG43">
        <v>189</v>
      </c>
      <c r="AH43">
        <v>0</v>
      </c>
      <c r="AI43">
        <v>0</v>
      </c>
      <c r="AJ43">
        <v>166</v>
      </c>
      <c r="AK43">
        <f t="shared" si="7"/>
        <v>0</v>
      </c>
      <c r="AL43" s="17">
        <f t="shared" si="8"/>
        <v>0.94857142857142862</v>
      </c>
      <c r="AM43">
        <v>7</v>
      </c>
      <c r="AN43">
        <v>7</v>
      </c>
      <c r="AO43">
        <v>0</v>
      </c>
      <c r="AP43">
        <v>4</v>
      </c>
      <c r="AQ43">
        <f t="shared" si="9"/>
        <v>3</v>
      </c>
      <c r="AR43">
        <f>VLOOKUP(1,'Other Lists'!$B$27:$H$32,7,FALSE)*8*AO43</f>
        <v>0</v>
      </c>
      <c r="AS43">
        <f>VLOOKUP(4,'Other Lists'!$B$27:$H$32,7,FALSE)*8*AP43</f>
        <v>1123.2</v>
      </c>
      <c r="AT43">
        <f>VLOOKUP(3,'Other Lists'!$B$27:$H$32,7,FALSE)*8*AQ43</f>
        <v>777.59999999999991</v>
      </c>
      <c r="AU43">
        <f t="shared" si="10"/>
        <v>1900.8</v>
      </c>
      <c r="AV43">
        <f t="shared" si="11"/>
        <v>464.52459016393436</v>
      </c>
      <c r="AX43">
        <v>2</v>
      </c>
      <c r="AY43">
        <v>2</v>
      </c>
      <c r="AZ43">
        <f t="shared" si="12"/>
        <v>16</v>
      </c>
      <c r="BA43">
        <f t="shared" si="13"/>
        <v>60</v>
      </c>
    </row>
    <row r="44" spans="2:53" hidden="1" x14ac:dyDescent="0.35">
      <c r="B44">
        <v>1196</v>
      </c>
      <c r="C44" s="15">
        <v>45060</v>
      </c>
      <c r="D44">
        <f t="shared" si="0"/>
        <v>1</v>
      </c>
      <c r="E44">
        <v>2</v>
      </c>
      <c r="F44">
        <v>201</v>
      </c>
      <c r="G44">
        <v>116</v>
      </c>
      <c r="H44">
        <v>116</v>
      </c>
      <c r="I44">
        <v>0</v>
      </c>
      <c r="J44">
        <v>140</v>
      </c>
      <c r="K44">
        <v>0</v>
      </c>
      <c r="L44">
        <v>0</v>
      </c>
      <c r="M44">
        <v>112</v>
      </c>
      <c r="N44">
        <f t="shared" si="1"/>
        <v>0</v>
      </c>
      <c r="O44">
        <f t="shared" si="2"/>
        <v>96.551724137931032</v>
      </c>
      <c r="P44">
        <f>VLOOKUP(F44,'Other Lists'!$B$13:$N$15,7,FALSE)*M44</f>
        <v>7952</v>
      </c>
      <c r="Q44">
        <f>(VLOOKUP(F44,'Other Lists'!$B$13:$N$15,5,FALSE)+VLOOKUP(F44,'Other Lists'!$B$13:$N$15,6,FALSE))*G44</f>
        <v>5695.6</v>
      </c>
      <c r="R44">
        <f t="shared" si="3"/>
        <v>2256.3999999999996</v>
      </c>
      <c r="S44">
        <f>(VLOOKUP(F44,'Other Lists'!$B$13:$N$15,5,FALSE)+VLOOKUP(F44,'Other Lists'!$B$13:$N$15,6,FALSE))*(H44-M44)</f>
        <v>196.4</v>
      </c>
      <c r="T44">
        <v>2</v>
      </c>
      <c r="U44">
        <v>0</v>
      </c>
      <c r="V44">
        <v>1</v>
      </c>
      <c r="W44">
        <f t="shared" si="4"/>
        <v>1</v>
      </c>
      <c r="X44">
        <f>VLOOKUP(1,'Other Lists'!$B$27:$H$32,7,FALSE)*8*U44</f>
        <v>0</v>
      </c>
      <c r="Y44">
        <f>VLOOKUP(4,'Other Lists'!$B$27:$H$32,7,FALSE)*8*V44</f>
        <v>280.8</v>
      </c>
      <c r="Z44">
        <f>VLOOKUP(3,'Other Lists'!$B$27:$H$32,7,FALSE)*8*W44</f>
        <v>259.2</v>
      </c>
      <c r="AA44">
        <f t="shared" si="5"/>
        <v>540</v>
      </c>
      <c r="AB44">
        <f t="shared" si="6"/>
        <v>4.6551724137931032</v>
      </c>
      <c r="AC44">
        <v>105</v>
      </c>
      <c r="AD44">
        <v>74</v>
      </c>
      <c r="AE44">
        <v>74</v>
      </c>
      <c r="AF44">
        <v>0</v>
      </c>
      <c r="AG44">
        <v>81</v>
      </c>
      <c r="AH44">
        <v>0</v>
      </c>
      <c r="AI44">
        <v>0</v>
      </c>
      <c r="AJ44">
        <v>71</v>
      </c>
      <c r="AK44">
        <f t="shared" si="7"/>
        <v>0</v>
      </c>
      <c r="AL44" s="17">
        <f t="shared" si="8"/>
        <v>0.95945945945945943</v>
      </c>
      <c r="AM44">
        <v>3</v>
      </c>
      <c r="AN44">
        <v>3</v>
      </c>
      <c r="AO44">
        <v>0</v>
      </c>
      <c r="AP44">
        <v>1</v>
      </c>
      <c r="AQ44">
        <f t="shared" si="9"/>
        <v>2</v>
      </c>
      <c r="AR44">
        <f>VLOOKUP(1,'Other Lists'!$B$27:$H$32,7,FALSE)*8*AO44</f>
        <v>0</v>
      </c>
      <c r="AS44">
        <f>VLOOKUP(4,'Other Lists'!$B$27:$H$32,7,FALSE)*8*AP44</f>
        <v>280.8</v>
      </c>
      <c r="AT44">
        <f>VLOOKUP(3,'Other Lists'!$B$27:$H$32,7,FALSE)*8*AQ44</f>
        <v>518.4</v>
      </c>
      <c r="AU44">
        <f t="shared" si="10"/>
        <v>799.2</v>
      </c>
      <c r="AV44">
        <f t="shared" si="11"/>
        <v>171.68</v>
      </c>
      <c r="AX44">
        <v>1</v>
      </c>
      <c r="AY44">
        <v>1</v>
      </c>
      <c r="AZ44">
        <f t="shared" si="12"/>
        <v>8</v>
      </c>
      <c r="BA44">
        <f t="shared" si="13"/>
        <v>30</v>
      </c>
    </row>
    <row r="45" spans="2:53" hidden="1" x14ac:dyDescent="0.35">
      <c r="B45">
        <v>1197</v>
      </c>
      <c r="C45" s="15">
        <v>45061</v>
      </c>
      <c r="D45">
        <f t="shared" si="0"/>
        <v>2</v>
      </c>
      <c r="E45">
        <v>2</v>
      </c>
      <c r="F45">
        <v>201</v>
      </c>
      <c r="G45">
        <v>152</v>
      </c>
      <c r="H45">
        <v>133</v>
      </c>
      <c r="I45">
        <v>0</v>
      </c>
      <c r="J45">
        <v>140</v>
      </c>
      <c r="K45">
        <v>19</v>
      </c>
      <c r="L45">
        <v>0</v>
      </c>
      <c r="M45">
        <v>130</v>
      </c>
      <c r="N45">
        <f t="shared" si="1"/>
        <v>19</v>
      </c>
      <c r="O45">
        <f t="shared" si="2"/>
        <v>97.744360902255636</v>
      </c>
      <c r="P45">
        <f>VLOOKUP(F45,'Other Lists'!$B$13:$N$15,7,FALSE)*M45</f>
        <v>9230</v>
      </c>
      <c r="Q45">
        <f>(VLOOKUP(F45,'Other Lists'!$B$13:$N$15,5,FALSE)+VLOOKUP(F45,'Other Lists'!$B$13:$N$15,6,FALSE))*G45</f>
        <v>7463.2</v>
      </c>
      <c r="R45">
        <f t="shared" si="3"/>
        <v>1766.8000000000002</v>
      </c>
      <c r="S45">
        <f>(VLOOKUP(F45,'Other Lists'!$B$13:$N$15,5,FALSE)+VLOOKUP(F45,'Other Lists'!$B$13:$N$15,6,FALSE))*(H45-M45)</f>
        <v>147.30000000000001</v>
      </c>
      <c r="T45">
        <v>2</v>
      </c>
      <c r="U45">
        <v>0</v>
      </c>
      <c r="V45">
        <v>1</v>
      </c>
      <c r="W45">
        <f t="shared" si="4"/>
        <v>1</v>
      </c>
      <c r="X45">
        <f>VLOOKUP(1,'Other Lists'!$B$27:$H$32,7,FALSE)*8*U45</f>
        <v>0</v>
      </c>
      <c r="Y45">
        <f>VLOOKUP(4,'Other Lists'!$B$27:$H$32,7,FALSE)*8*V45</f>
        <v>280.8</v>
      </c>
      <c r="Z45">
        <f>VLOOKUP(3,'Other Lists'!$B$27:$H$32,7,FALSE)*8*W45</f>
        <v>259.2</v>
      </c>
      <c r="AA45">
        <f t="shared" si="5"/>
        <v>540</v>
      </c>
      <c r="AB45">
        <f t="shared" si="6"/>
        <v>4.0601503759398501</v>
      </c>
      <c r="AC45">
        <v>105</v>
      </c>
      <c r="AD45">
        <v>71</v>
      </c>
      <c r="AE45">
        <v>71</v>
      </c>
      <c r="AF45">
        <v>0</v>
      </c>
      <c r="AG45">
        <v>81</v>
      </c>
      <c r="AH45">
        <v>0</v>
      </c>
      <c r="AI45">
        <v>0</v>
      </c>
      <c r="AJ45">
        <v>68</v>
      </c>
      <c r="AK45">
        <f t="shared" si="7"/>
        <v>0</v>
      </c>
      <c r="AL45" s="17">
        <f t="shared" si="8"/>
        <v>0.95774647887323938</v>
      </c>
      <c r="AM45">
        <v>3</v>
      </c>
      <c r="AN45">
        <v>3</v>
      </c>
      <c r="AO45">
        <v>0</v>
      </c>
      <c r="AP45">
        <v>1</v>
      </c>
      <c r="AQ45">
        <f t="shared" si="9"/>
        <v>2</v>
      </c>
      <c r="AR45">
        <f>VLOOKUP(1,'Other Lists'!$B$27:$H$32,7,FALSE)*8*AO45</f>
        <v>0</v>
      </c>
      <c r="AS45">
        <f>VLOOKUP(4,'Other Lists'!$B$27:$H$32,7,FALSE)*8*AP45</f>
        <v>280.8</v>
      </c>
      <c r="AT45">
        <f>VLOOKUP(3,'Other Lists'!$B$27:$H$32,7,FALSE)*8*AQ45</f>
        <v>518.4</v>
      </c>
      <c r="AU45">
        <f t="shared" si="10"/>
        <v>799.2</v>
      </c>
      <c r="AV45">
        <f t="shared" si="11"/>
        <v>196.84</v>
      </c>
      <c r="AX45">
        <v>1</v>
      </c>
      <c r="AY45">
        <v>1</v>
      </c>
      <c r="AZ45">
        <f t="shared" si="12"/>
        <v>8</v>
      </c>
      <c r="BA45">
        <f t="shared" si="13"/>
        <v>30</v>
      </c>
    </row>
    <row r="46" spans="2:53" hidden="1" x14ac:dyDescent="0.35">
      <c r="B46">
        <v>1198</v>
      </c>
      <c r="C46" s="15">
        <v>45062</v>
      </c>
      <c r="D46">
        <f t="shared" si="0"/>
        <v>3</v>
      </c>
      <c r="E46">
        <v>2</v>
      </c>
      <c r="F46">
        <v>119</v>
      </c>
      <c r="G46">
        <v>997</v>
      </c>
      <c r="H46">
        <v>910</v>
      </c>
      <c r="I46">
        <v>0</v>
      </c>
      <c r="J46">
        <v>874.99999999999989</v>
      </c>
      <c r="K46">
        <v>87</v>
      </c>
      <c r="L46">
        <v>0</v>
      </c>
      <c r="M46">
        <v>882</v>
      </c>
      <c r="N46">
        <f t="shared" si="1"/>
        <v>87</v>
      </c>
      <c r="O46">
        <f t="shared" si="2"/>
        <v>96.92307692307692</v>
      </c>
      <c r="P46">
        <f>VLOOKUP(F46,'Other Lists'!$B$13:$N$15,7,FALSE)*M46</f>
        <v>28224</v>
      </c>
      <c r="Q46">
        <f>(VLOOKUP(F46,'Other Lists'!$B$13:$N$15,5,FALSE)+VLOOKUP(F46,'Other Lists'!$B$13:$N$15,6,FALSE))*G46</f>
        <v>28713.600000000002</v>
      </c>
      <c r="R46">
        <f t="shared" si="3"/>
        <v>-489.60000000000218</v>
      </c>
      <c r="S46">
        <f>(VLOOKUP(F46,'Other Lists'!$B$13:$N$15,5,FALSE)+VLOOKUP(F46,'Other Lists'!$B$13:$N$15,6,FALSE))*(H46-M46)</f>
        <v>806.4</v>
      </c>
      <c r="T46">
        <v>5</v>
      </c>
      <c r="U46">
        <v>0</v>
      </c>
      <c r="V46">
        <v>3</v>
      </c>
      <c r="W46">
        <f t="shared" si="4"/>
        <v>2</v>
      </c>
      <c r="X46">
        <f>VLOOKUP(1,'Other Lists'!$B$27:$H$32,7,FALSE)*8*U46</f>
        <v>0</v>
      </c>
      <c r="Y46">
        <f>VLOOKUP(4,'Other Lists'!$B$27:$H$32,7,FALSE)*8*V46</f>
        <v>842.40000000000009</v>
      </c>
      <c r="Z46">
        <f>VLOOKUP(3,'Other Lists'!$B$27:$H$32,7,FALSE)*8*W46</f>
        <v>518.4</v>
      </c>
      <c r="AA46">
        <f t="shared" si="5"/>
        <v>1360.8000000000002</v>
      </c>
      <c r="AB46">
        <f t="shared" si="6"/>
        <v>1.4953846153846155</v>
      </c>
      <c r="AC46">
        <v>105</v>
      </c>
      <c r="AD46">
        <v>185</v>
      </c>
      <c r="AE46">
        <v>160</v>
      </c>
      <c r="AF46">
        <v>0</v>
      </c>
      <c r="AG46">
        <v>189</v>
      </c>
      <c r="AH46">
        <v>25</v>
      </c>
      <c r="AI46">
        <v>0</v>
      </c>
      <c r="AJ46">
        <v>153</v>
      </c>
      <c r="AK46">
        <f t="shared" si="7"/>
        <v>25</v>
      </c>
      <c r="AL46" s="17">
        <f t="shared" si="8"/>
        <v>0.95625000000000004</v>
      </c>
      <c r="AM46">
        <v>7</v>
      </c>
      <c r="AN46">
        <v>6</v>
      </c>
      <c r="AO46">
        <v>0</v>
      </c>
      <c r="AP46">
        <v>4</v>
      </c>
      <c r="AQ46">
        <f t="shared" si="9"/>
        <v>2</v>
      </c>
      <c r="AR46">
        <f>VLOOKUP(1,'Other Lists'!$B$27:$H$32,7,FALSE)*8*AO46</f>
        <v>0</v>
      </c>
      <c r="AS46">
        <f>VLOOKUP(4,'Other Lists'!$B$27:$H$32,7,FALSE)*8*AP46</f>
        <v>1123.2</v>
      </c>
      <c r="AT46">
        <f>VLOOKUP(3,'Other Lists'!$B$27:$H$32,7,FALSE)*8*AQ46</f>
        <v>518.4</v>
      </c>
      <c r="AU46">
        <f t="shared" si="10"/>
        <v>1641.6</v>
      </c>
      <c r="AV46">
        <f t="shared" si="11"/>
        <v>1097.7777777777776</v>
      </c>
      <c r="AX46">
        <v>2</v>
      </c>
      <c r="AY46">
        <v>2</v>
      </c>
      <c r="AZ46">
        <f t="shared" si="12"/>
        <v>16</v>
      </c>
      <c r="BA46">
        <f t="shared" si="13"/>
        <v>60</v>
      </c>
    </row>
    <row r="47" spans="2:53" hidden="1" x14ac:dyDescent="0.35">
      <c r="B47">
        <v>1199</v>
      </c>
      <c r="C47" s="15">
        <v>45063</v>
      </c>
      <c r="D47">
        <f t="shared" si="0"/>
        <v>4</v>
      </c>
      <c r="E47">
        <v>2</v>
      </c>
      <c r="F47">
        <v>201</v>
      </c>
      <c r="G47">
        <v>325</v>
      </c>
      <c r="H47">
        <v>325</v>
      </c>
      <c r="I47">
        <v>0</v>
      </c>
      <c r="J47">
        <v>350</v>
      </c>
      <c r="K47">
        <v>0</v>
      </c>
      <c r="L47">
        <v>0</v>
      </c>
      <c r="M47">
        <v>302</v>
      </c>
      <c r="N47">
        <f t="shared" si="1"/>
        <v>0</v>
      </c>
      <c r="O47">
        <f t="shared" si="2"/>
        <v>92.92307692307692</v>
      </c>
      <c r="P47">
        <f>VLOOKUP(F47,'Other Lists'!$B$13:$N$15,7,FALSE)*M47</f>
        <v>21442</v>
      </c>
      <c r="Q47">
        <f>(VLOOKUP(F47,'Other Lists'!$B$13:$N$15,5,FALSE)+VLOOKUP(F47,'Other Lists'!$B$13:$N$15,6,FALSE))*G47</f>
        <v>15957.5</v>
      </c>
      <c r="R47">
        <f t="shared" si="3"/>
        <v>5484.5</v>
      </c>
      <c r="S47">
        <f>(VLOOKUP(F47,'Other Lists'!$B$13:$N$15,5,FALSE)+VLOOKUP(F47,'Other Lists'!$B$13:$N$15,6,FALSE))*(H47-M47)</f>
        <v>1129.3</v>
      </c>
      <c r="T47">
        <v>5</v>
      </c>
      <c r="U47">
        <v>0</v>
      </c>
      <c r="V47">
        <v>4</v>
      </c>
      <c r="W47">
        <f t="shared" si="4"/>
        <v>1</v>
      </c>
      <c r="X47">
        <f>VLOOKUP(1,'Other Lists'!$B$27:$H$32,7,FALSE)*8*U47</f>
        <v>0</v>
      </c>
      <c r="Y47">
        <f>VLOOKUP(4,'Other Lists'!$B$27:$H$32,7,FALSE)*8*V47</f>
        <v>1123.2</v>
      </c>
      <c r="Z47">
        <f>VLOOKUP(3,'Other Lists'!$B$27:$H$32,7,FALSE)*8*W47</f>
        <v>259.2</v>
      </c>
      <c r="AA47">
        <f t="shared" si="5"/>
        <v>1382.4</v>
      </c>
      <c r="AB47">
        <f t="shared" si="6"/>
        <v>4.2535384615384615</v>
      </c>
      <c r="AC47">
        <v>105</v>
      </c>
      <c r="AD47">
        <v>179</v>
      </c>
      <c r="AE47">
        <v>179</v>
      </c>
      <c r="AF47">
        <v>0</v>
      </c>
      <c r="AG47">
        <v>189</v>
      </c>
      <c r="AH47">
        <v>0</v>
      </c>
      <c r="AI47">
        <v>0</v>
      </c>
      <c r="AJ47">
        <v>171</v>
      </c>
      <c r="AK47">
        <f t="shared" si="7"/>
        <v>0</v>
      </c>
      <c r="AL47" s="17">
        <f t="shared" si="8"/>
        <v>0.95530726256983245</v>
      </c>
      <c r="AM47">
        <v>7</v>
      </c>
      <c r="AN47">
        <v>7</v>
      </c>
      <c r="AO47">
        <v>0</v>
      </c>
      <c r="AP47">
        <v>3</v>
      </c>
      <c r="AQ47">
        <f t="shared" si="9"/>
        <v>4</v>
      </c>
      <c r="AR47">
        <f>VLOOKUP(1,'Other Lists'!$B$27:$H$32,7,FALSE)*8*AO47</f>
        <v>0</v>
      </c>
      <c r="AS47">
        <f>VLOOKUP(4,'Other Lists'!$B$27:$H$32,7,FALSE)*8*AP47</f>
        <v>842.40000000000009</v>
      </c>
      <c r="AT47">
        <f>VLOOKUP(3,'Other Lists'!$B$27:$H$32,7,FALSE)*8*AQ47</f>
        <v>1036.8</v>
      </c>
      <c r="AU47">
        <f t="shared" si="10"/>
        <v>1879.2</v>
      </c>
      <c r="AV47">
        <f t="shared" si="11"/>
        <v>441.796875</v>
      </c>
      <c r="AX47">
        <v>2</v>
      </c>
      <c r="AY47">
        <v>2</v>
      </c>
      <c r="AZ47">
        <f t="shared" si="12"/>
        <v>16</v>
      </c>
      <c r="BA47">
        <f t="shared" si="13"/>
        <v>60</v>
      </c>
    </row>
    <row r="48" spans="2:53" hidden="1" x14ac:dyDescent="0.35">
      <c r="B48">
        <v>1200</v>
      </c>
      <c r="C48" s="15">
        <v>45064</v>
      </c>
      <c r="D48">
        <f t="shared" si="0"/>
        <v>5</v>
      </c>
      <c r="E48">
        <v>2</v>
      </c>
      <c r="F48">
        <v>119</v>
      </c>
      <c r="G48">
        <v>1050</v>
      </c>
      <c r="H48">
        <v>875</v>
      </c>
      <c r="I48">
        <v>0</v>
      </c>
      <c r="J48">
        <v>874.99999999999989</v>
      </c>
      <c r="K48">
        <v>175</v>
      </c>
      <c r="L48">
        <v>0</v>
      </c>
      <c r="M48">
        <v>813</v>
      </c>
      <c r="N48">
        <f t="shared" si="1"/>
        <v>175</v>
      </c>
      <c r="O48">
        <f t="shared" si="2"/>
        <v>92.914285714285711</v>
      </c>
      <c r="P48">
        <f>VLOOKUP(F48,'Other Lists'!$B$13:$N$15,7,FALSE)*M48</f>
        <v>26016</v>
      </c>
      <c r="Q48">
        <f>(VLOOKUP(F48,'Other Lists'!$B$13:$N$15,5,FALSE)+VLOOKUP(F48,'Other Lists'!$B$13:$N$15,6,FALSE))*G48</f>
        <v>30240</v>
      </c>
      <c r="R48">
        <f t="shared" si="3"/>
        <v>-4224</v>
      </c>
      <c r="S48">
        <f>(VLOOKUP(F48,'Other Lists'!$B$13:$N$15,5,FALSE)+VLOOKUP(F48,'Other Lists'!$B$13:$N$15,6,FALSE))*(H48-M48)</f>
        <v>1785.6000000000001</v>
      </c>
      <c r="T48">
        <v>5</v>
      </c>
      <c r="U48">
        <v>0</v>
      </c>
      <c r="V48">
        <v>4</v>
      </c>
      <c r="W48">
        <f t="shared" si="4"/>
        <v>1</v>
      </c>
      <c r="X48">
        <f>VLOOKUP(1,'Other Lists'!$B$27:$H$32,7,FALSE)*8*U48</f>
        <v>0</v>
      </c>
      <c r="Y48">
        <f>VLOOKUP(4,'Other Lists'!$B$27:$H$32,7,FALSE)*8*V48</f>
        <v>1123.2</v>
      </c>
      <c r="Z48">
        <f>VLOOKUP(3,'Other Lists'!$B$27:$H$32,7,FALSE)*8*W48</f>
        <v>259.2</v>
      </c>
      <c r="AA48">
        <f t="shared" si="5"/>
        <v>1382.4</v>
      </c>
      <c r="AB48">
        <f t="shared" si="6"/>
        <v>1.5798857142857143</v>
      </c>
      <c r="AC48">
        <v>105</v>
      </c>
      <c r="AD48">
        <v>171</v>
      </c>
      <c r="AE48">
        <v>171</v>
      </c>
      <c r="AF48">
        <v>0</v>
      </c>
      <c r="AG48">
        <v>189</v>
      </c>
      <c r="AH48">
        <v>0</v>
      </c>
      <c r="AI48">
        <v>0</v>
      </c>
      <c r="AJ48">
        <v>159</v>
      </c>
      <c r="AK48">
        <f t="shared" si="7"/>
        <v>0</v>
      </c>
      <c r="AL48" s="17">
        <f t="shared" si="8"/>
        <v>0.92982456140350878</v>
      </c>
      <c r="AM48">
        <v>7</v>
      </c>
      <c r="AN48">
        <v>7</v>
      </c>
      <c r="AO48">
        <v>0</v>
      </c>
      <c r="AP48">
        <v>4</v>
      </c>
      <c r="AQ48">
        <f t="shared" si="9"/>
        <v>3</v>
      </c>
      <c r="AR48">
        <f>VLOOKUP(1,'Other Lists'!$B$27:$H$32,7,FALSE)*8*AO48</f>
        <v>0</v>
      </c>
      <c r="AS48">
        <f>VLOOKUP(4,'Other Lists'!$B$27:$H$32,7,FALSE)*8*AP48</f>
        <v>1123.2</v>
      </c>
      <c r="AT48">
        <f>VLOOKUP(3,'Other Lists'!$B$27:$H$32,7,FALSE)*8*AQ48</f>
        <v>777.59999999999991</v>
      </c>
      <c r="AU48">
        <f t="shared" si="10"/>
        <v>1900.8</v>
      </c>
      <c r="AV48">
        <f t="shared" si="11"/>
        <v>1203.125</v>
      </c>
      <c r="AX48">
        <v>2</v>
      </c>
      <c r="AY48">
        <v>2</v>
      </c>
      <c r="AZ48">
        <f t="shared" si="12"/>
        <v>16</v>
      </c>
      <c r="BA48">
        <f t="shared" si="13"/>
        <v>60</v>
      </c>
    </row>
    <row r="49" spans="2:53" hidden="1" x14ac:dyDescent="0.35">
      <c r="B49">
        <v>1201</v>
      </c>
      <c r="C49" s="15">
        <v>45065</v>
      </c>
      <c r="D49">
        <f t="shared" si="0"/>
        <v>6</v>
      </c>
      <c r="E49">
        <v>2</v>
      </c>
      <c r="F49">
        <v>119</v>
      </c>
      <c r="G49">
        <v>796</v>
      </c>
      <c r="H49">
        <v>796</v>
      </c>
      <c r="I49">
        <v>0</v>
      </c>
      <c r="J49">
        <v>874.99999999999989</v>
      </c>
      <c r="K49">
        <v>0</v>
      </c>
      <c r="L49">
        <v>0</v>
      </c>
      <c r="M49">
        <v>748</v>
      </c>
      <c r="N49">
        <f t="shared" si="1"/>
        <v>0</v>
      </c>
      <c r="O49">
        <f t="shared" si="2"/>
        <v>93.969849246231149</v>
      </c>
      <c r="P49">
        <f>VLOOKUP(F49,'Other Lists'!$B$13:$N$15,7,FALSE)*M49</f>
        <v>23936</v>
      </c>
      <c r="Q49">
        <f>(VLOOKUP(F49,'Other Lists'!$B$13:$N$15,5,FALSE)+VLOOKUP(F49,'Other Lists'!$B$13:$N$15,6,FALSE))*G49</f>
        <v>22924.799999999999</v>
      </c>
      <c r="R49">
        <f t="shared" si="3"/>
        <v>1011.2000000000007</v>
      </c>
      <c r="S49">
        <f>(VLOOKUP(F49,'Other Lists'!$B$13:$N$15,5,FALSE)+VLOOKUP(F49,'Other Lists'!$B$13:$N$15,6,FALSE))*(H49-M49)</f>
        <v>1382.4</v>
      </c>
      <c r="T49">
        <v>5</v>
      </c>
      <c r="U49">
        <v>0</v>
      </c>
      <c r="V49">
        <v>4</v>
      </c>
      <c r="W49">
        <f t="shared" si="4"/>
        <v>1</v>
      </c>
      <c r="X49">
        <f>VLOOKUP(1,'Other Lists'!$B$27:$H$32,7,FALSE)*8*U49</f>
        <v>0</v>
      </c>
      <c r="Y49">
        <f>VLOOKUP(4,'Other Lists'!$B$27:$H$32,7,FALSE)*8*V49</f>
        <v>1123.2</v>
      </c>
      <c r="Z49">
        <f>VLOOKUP(3,'Other Lists'!$B$27:$H$32,7,FALSE)*8*W49</f>
        <v>259.2</v>
      </c>
      <c r="AA49">
        <f t="shared" si="5"/>
        <v>1382.4</v>
      </c>
      <c r="AB49">
        <f t="shared" si="6"/>
        <v>1.7366834170854273</v>
      </c>
      <c r="AC49">
        <v>105</v>
      </c>
      <c r="AD49">
        <v>192</v>
      </c>
      <c r="AE49">
        <v>183</v>
      </c>
      <c r="AF49">
        <v>0</v>
      </c>
      <c r="AG49">
        <v>189</v>
      </c>
      <c r="AH49">
        <v>9</v>
      </c>
      <c r="AI49">
        <v>0</v>
      </c>
      <c r="AJ49">
        <v>170</v>
      </c>
      <c r="AK49">
        <f t="shared" si="7"/>
        <v>9</v>
      </c>
      <c r="AL49" s="17">
        <f t="shared" si="8"/>
        <v>0.92896174863387981</v>
      </c>
      <c r="AM49">
        <v>7</v>
      </c>
      <c r="AN49">
        <v>7</v>
      </c>
      <c r="AO49">
        <v>0</v>
      </c>
      <c r="AP49">
        <v>4</v>
      </c>
      <c r="AQ49">
        <f t="shared" si="9"/>
        <v>3</v>
      </c>
      <c r="AR49">
        <f>VLOOKUP(1,'Other Lists'!$B$27:$H$32,7,FALSE)*8*AO49</f>
        <v>0</v>
      </c>
      <c r="AS49">
        <f>VLOOKUP(4,'Other Lists'!$B$27:$H$32,7,FALSE)*8*AP49</f>
        <v>1123.2</v>
      </c>
      <c r="AT49">
        <f>VLOOKUP(3,'Other Lists'!$B$27:$H$32,7,FALSE)*8*AQ49</f>
        <v>777.59999999999991</v>
      </c>
      <c r="AU49">
        <f t="shared" si="10"/>
        <v>1900.8</v>
      </c>
      <c r="AV49">
        <f t="shared" si="11"/>
        <v>1094.4999999999998</v>
      </c>
      <c r="AX49">
        <v>2</v>
      </c>
      <c r="AY49">
        <v>2</v>
      </c>
      <c r="AZ49">
        <f t="shared" si="12"/>
        <v>16</v>
      </c>
      <c r="BA49">
        <f t="shared" si="13"/>
        <v>60</v>
      </c>
    </row>
    <row r="50" spans="2:53" hidden="1" x14ac:dyDescent="0.35">
      <c r="B50">
        <v>1202</v>
      </c>
      <c r="C50" s="15">
        <v>45066</v>
      </c>
      <c r="D50">
        <f t="shared" si="0"/>
        <v>7</v>
      </c>
      <c r="E50">
        <v>2</v>
      </c>
      <c r="F50">
        <v>201</v>
      </c>
      <c r="G50">
        <v>374</v>
      </c>
      <c r="H50">
        <v>343</v>
      </c>
      <c r="I50">
        <v>0</v>
      </c>
      <c r="J50">
        <v>350</v>
      </c>
      <c r="K50">
        <v>31</v>
      </c>
      <c r="L50">
        <v>0</v>
      </c>
      <c r="M50">
        <v>336</v>
      </c>
      <c r="N50">
        <f t="shared" si="1"/>
        <v>31</v>
      </c>
      <c r="O50">
        <f t="shared" si="2"/>
        <v>97.959183673469383</v>
      </c>
      <c r="P50">
        <f>VLOOKUP(F50,'Other Lists'!$B$13:$N$15,7,FALSE)*M50</f>
        <v>23856</v>
      </c>
      <c r="Q50">
        <f>(VLOOKUP(F50,'Other Lists'!$B$13:$N$15,5,FALSE)+VLOOKUP(F50,'Other Lists'!$B$13:$N$15,6,FALSE))*G50</f>
        <v>18363.400000000001</v>
      </c>
      <c r="R50">
        <f t="shared" si="3"/>
        <v>5492.5999999999985</v>
      </c>
      <c r="S50">
        <f>(VLOOKUP(F50,'Other Lists'!$B$13:$N$15,5,FALSE)+VLOOKUP(F50,'Other Lists'!$B$13:$N$15,6,FALSE))*(H50-M50)</f>
        <v>343.7</v>
      </c>
      <c r="T50">
        <v>5</v>
      </c>
      <c r="U50">
        <v>0</v>
      </c>
      <c r="V50">
        <v>4</v>
      </c>
      <c r="W50">
        <f t="shared" si="4"/>
        <v>1</v>
      </c>
      <c r="X50">
        <f>VLOOKUP(1,'Other Lists'!$B$27:$H$32,7,FALSE)*8*U50</f>
        <v>0</v>
      </c>
      <c r="Y50">
        <f>VLOOKUP(4,'Other Lists'!$B$27:$H$32,7,FALSE)*8*V50</f>
        <v>1123.2</v>
      </c>
      <c r="Z50">
        <f>VLOOKUP(3,'Other Lists'!$B$27:$H$32,7,FALSE)*8*W50</f>
        <v>259.2</v>
      </c>
      <c r="AA50">
        <f t="shared" si="5"/>
        <v>1382.4</v>
      </c>
      <c r="AB50">
        <f t="shared" si="6"/>
        <v>4.0303206997084553</v>
      </c>
      <c r="AC50">
        <v>105</v>
      </c>
      <c r="AD50">
        <v>204</v>
      </c>
      <c r="AE50">
        <v>198</v>
      </c>
      <c r="AF50">
        <v>0</v>
      </c>
      <c r="AG50">
        <v>189</v>
      </c>
      <c r="AH50">
        <v>6</v>
      </c>
      <c r="AI50">
        <v>0</v>
      </c>
      <c r="AJ50">
        <v>190</v>
      </c>
      <c r="AK50">
        <f t="shared" si="7"/>
        <v>6</v>
      </c>
      <c r="AL50" s="17">
        <f t="shared" si="8"/>
        <v>0.95959595959595956</v>
      </c>
      <c r="AM50">
        <v>7</v>
      </c>
      <c r="AN50">
        <v>7</v>
      </c>
      <c r="AO50">
        <v>0</v>
      </c>
      <c r="AP50">
        <v>3</v>
      </c>
      <c r="AQ50">
        <f t="shared" si="9"/>
        <v>4</v>
      </c>
      <c r="AR50">
        <f>VLOOKUP(1,'Other Lists'!$B$27:$H$32,7,FALSE)*8*AO50</f>
        <v>0</v>
      </c>
      <c r="AS50">
        <f>VLOOKUP(4,'Other Lists'!$B$27:$H$32,7,FALSE)*8*AP50</f>
        <v>842.40000000000009</v>
      </c>
      <c r="AT50">
        <f>VLOOKUP(3,'Other Lists'!$B$27:$H$32,7,FALSE)*8*AQ50</f>
        <v>1036.8</v>
      </c>
      <c r="AU50">
        <f t="shared" si="10"/>
        <v>1879.2</v>
      </c>
      <c r="AV50">
        <f t="shared" si="11"/>
        <v>466.26562499999994</v>
      </c>
      <c r="AX50">
        <v>2</v>
      </c>
      <c r="AY50">
        <v>2</v>
      </c>
      <c r="AZ50">
        <f t="shared" si="12"/>
        <v>16</v>
      </c>
      <c r="BA50">
        <f t="shared" si="13"/>
        <v>60</v>
      </c>
    </row>
    <row r="51" spans="2:53" hidden="1" x14ac:dyDescent="0.35">
      <c r="B51">
        <v>1203</v>
      </c>
      <c r="C51" s="15">
        <v>45067</v>
      </c>
      <c r="D51">
        <f t="shared" si="0"/>
        <v>1</v>
      </c>
      <c r="E51">
        <v>2</v>
      </c>
      <c r="F51">
        <v>201</v>
      </c>
      <c r="G51">
        <v>152</v>
      </c>
      <c r="H51">
        <v>147</v>
      </c>
      <c r="I51">
        <v>0</v>
      </c>
      <c r="J51">
        <v>140</v>
      </c>
      <c r="K51">
        <v>5</v>
      </c>
      <c r="L51">
        <v>0</v>
      </c>
      <c r="M51">
        <v>141</v>
      </c>
      <c r="N51">
        <f t="shared" si="1"/>
        <v>5</v>
      </c>
      <c r="O51">
        <f t="shared" si="2"/>
        <v>95.918367346938766</v>
      </c>
      <c r="P51">
        <f>VLOOKUP(F51,'Other Lists'!$B$13:$N$15,7,FALSE)*M51</f>
        <v>10011</v>
      </c>
      <c r="Q51">
        <f>(VLOOKUP(F51,'Other Lists'!$B$13:$N$15,5,FALSE)+VLOOKUP(F51,'Other Lists'!$B$13:$N$15,6,FALSE))*G51</f>
        <v>7463.2</v>
      </c>
      <c r="R51">
        <f t="shared" si="3"/>
        <v>2547.8000000000002</v>
      </c>
      <c r="S51">
        <f>(VLOOKUP(F51,'Other Lists'!$B$13:$N$15,5,FALSE)+VLOOKUP(F51,'Other Lists'!$B$13:$N$15,6,FALSE))*(H51-M51)</f>
        <v>294.60000000000002</v>
      </c>
      <c r="T51">
        <v>2</v>
      </c>
      <c r="U51">
        <v>0</v>
      </c>
      <c r="V51">
        <v>1</v>
      </c>
      <c r="W51">
        <f t="shared" si="4"/>
        <v>1</v>
      </c>
      <c r="X51">
        <f>VLOOKUP(1,'Other Lists'!$B$27:$H$32,7,FALSE)*8*U51</f>
        <v>0</v>
      </c>
      <c r="Y51">
        <f>VLOOKUP(4,'Other Lists'!$B$27:$H$32,7,FALSE)*8*V51</f>
        <v>280.8</v>
      </c>
      <c r="Z51">
        <f>VLOOKUP(3,'Other Lists'!$B$27:$H$32,7,FALSE)*8*W51</f>
        <v>259.2</v>
      </c>
      <c r="AA51">
        <f t="shared" si="5"/>
        <v>540</v>
      </c>
      <c r="AB51">
        <f t="shared" si="6"/>
        <v>3.6734693877551021</v>
      </c>
      <c r="AC51">
        <v>105</v>
      </c>
      <c r="AD51">
        <v>81</v>
      </c>
      <c r="AE51">
        <v>81</v>
      </c>
      <c r="AF51">
        <v>0</v>
      </c>
      <c r="AG51">
        <v>81</v>
      </c>
      <c r="AH51">
        <v>0</v>
      </c>
      <c r="AI51">
        <v>0</v>
      </c>
      <c r="AJ51">
        <v>77</v>
      </c>
      <c r="AK51">
        <f t="shared" si="7"/>
        <v>0</v>
      </c>
      <c r="AL51" s="17">
        <f t="shared" si="8"/>
        <v>0.95061728395061729</v>
      </c>
      <c r="AM51">
        <v>3</v>
      </c>
      <c r="AN51">
        <v>3</v>
      </c>
      <c r="AO51">
        <v>0</v>
      </c>
      <c r="AP51">
        <v>1</v>
      </c>
      <c r="AQ51">
        <f t="shared" si="9"/>
        <v>2</v>
      </c>
      <c r="AR51">
        <f>VLOOKUP(1,'Other Lists'!$B$27:$H$32,7,FALSE)*8*AO51</f>
        <v>0</v>
      </c>
      <c r="AS51">
        <f>VLOOKUP(4,'Other Lists'!$B$27:$H$32,7,FALSE)*8*AP51</f>
        <v>280.8</v>
      </c>
      <c r="AT51">
        <f>VLOOKUP(3,'Other Lists'!$B$27:$H$32,7,FALSE)*8*AQ51</f>
        <v>518.4</v>
      </c>
      <c r="AU51">
        <f t="shared" si="10"/>
        <v>799.2</v>
      </c>
      <c r="AV51">
        <f t="shared" si="11"/>
        <v>217.56</v>
      </c>
      <c r="AX51">
        <v>1</v>
      </c>
      <c r="AY51">
        <v>1</v>
      </c>
      <c r="AZ51">
        <f t="shared" si="12"/>
        <v>8</v>
      </c>
      <c r="BA51">
        <f t="shared" si="13"/>
        <v>30</v>
      </c>
    </row>
    <row r="52" spans="2:53" hidden="1" x14ac:dyDescent="0.35">
      <c r="B52">
        <v>1204</v>
      </c>
      <c r="C52" s="15">
        <v>45068</v>
      </c>
      <c r="D52">
        <f t="shared" si="0"/>
        <v>2</v>
      </c>
      <c r="E52">
        <v>2</v>
      </c>
      <c r="F52">
        <v>201</v>
      </c>
      <c r="G52">
        <v>144</v>
      </c>
      <c r="H52">
        <v>133</v>
      </c>
      <c r="I52">
        <v>0</v>
      </c>
      <c r="J52">
        <v>140</v>
      </c>
      <c r="K52">
        <v>11</v>
      </c>
      <c r="L52">
        <v>0</v>
      </c>
      <c r="M52">
        <v>126</v>
      </c>
      <c r="N52">
        <f t="shared" si="1"/>
        <v>11</v>
      </c>
      <c r="O52">
        <f t="shared" si="2"/>
        <v>94.73684210526315</v>
      </c>
      <c r="P52">
        <f>VLOOKUP(F52,'Other Lists'!$B$13:$N$15,7,FALSE)*M52</f>
        <v>8946</v>
      </c>
      <c r="Q52">
        <f>(VLOOKUP(F52,'Other Lists'!$B$13:$N$15,5,FALSE)+VLOOKUP(F52,'Other Lists'!$B$13:$N$15,6,FALSE))*G52</f>
        <v>7070.4000000000005</v>
      </c>
      <c r="R52">
        <f t="shared" si="3"/>
        <v>1875.5999999999995</v>
      </c>
      <c r="S52">
        <f>(VLOOKUP(F52,'Other Lists'!$B$13:$N$15,5,FALSE)+VLOOKUP(F52,'Other Lists'!$B$13:$N$15,6,FALSE))*(H52-M52)</f>
        <v>343.7</v>
      </c>
      <c r="T52">
        <v>2</v>
      </c>
      <c r="U52">
        <v>0</v>
      </c>
      <c r="V52">
        <v>1</v>
      </c>
      <c r="W52">
        <f t="shared" si="4"/>
        <v>1</v>
      </c>
      <c r="X52">
        <f>VLOOKUP(1,'Other Lists'!$B$27:$H$32,7,FALSE)*8*U52</f>
        <v>0</v>
      </c>
      <c r="Y52">
        <f>VLOOKUP(4,'Other Lists'!$B$27:$H$32,7,FALSE)*8*V52</f>
        <v>280.8</v>
      </c>
      <c r="Z52">
        <f>VLOOKUP(3,'Other Lists'!$B$27:$H$32,7,FALSE)*8*W52</f>
        <v>259.2</v>
      </c>
      <c r="AA52">
        <f t="shared" si="5"/>
        <v>540</v>
      </c>
      <c r="AB52">
        <f t="shared" si="6"/>
        <v>4.0601503759398501</v>
      </c>
      <c r="AC52">
        <v>105</v>
      </c>
      <c r="AD52">
        <v>75</v>
      </c>
      <c r="AE52">
        <v>75</v>
      </c>
      <c r="AF52">
        <v>0</v>
      </c>
      <c r="AG52">
        <v>81</v>
      </c>
      <c r="AH52">
        <v>0</v>
      </c>
      <c r="AI52">
        <v>0</v>
      </c>
      <c r="AJ52">
        <v>71</v>
      </c>
      <c r="AK52">
        <f t="shared" si="7"/>
        <v>0</v>
      </c>
      <c r="AL52" s="17">
        <f t="shared" si="8"/>
        <v>0.94666666666666666</v>
      </c>
      <c r="AM52">
        <v>3</v>
      </c>
      <c r="AN52">
        <v>3</v>
      </c>
      <c r="AO52">
        <v>0</v>
      </c>
      <c r="AP52">
        <v>1</v>
      </c>
      <c r="AQ52">
        <f t="shared" si="9"/>
        <v>2</v>
      </c>
      <c r="AR52">
        <f>VLOOKUP(1,'Other Lists'!$B$27:$H$32,7,FALSE)*8*AO52</f>
        <v>0</v>
      </c>
      <c r="AS52">
        <f>VLOOKUP(4,'Other Lists'!$B$27:$H$32,7,FALSE)*8*AP52</f>
        <v>280.8</v>
      </c>
      <c r="AT52">
        <f>VLOOKUP(3,'Other Lists'!$B$27:$H$32,7,FALSE)*8*AQ52</f>
        <v>518.4</v>
      </c>
      <c r="AU52">
        <f t="shared" si="10"/>
        <v>799.2</v>
      </c>
      <c r="AV52">
        <f t="shared" si="11"/>
        <v>196.84</v>
      </c>
      <c r="AX52">
        <v>1</v>
      </c>
      <c r="AY52">
        <v>1</v>
      </c>
      <c r="AZ52">
        <f t="shared" si="12"/>
        <v>8</v>
      </c>
      <c r="BA52">
        <f t="shared" si="13"/>
        <v>30</v>
      </c>
    </row>
    <row r="53" spans="2:53" hidden="1" x14ac:dyDescent="0.35">
      <c r="B53">
        <v>1205</v>
      </c>
      <c r="C53" s="15">
        <v>45069</v>
      </c>
      <c r="D53">
        <f t="shared" si="0"/>
        <v>3</v>
      </c>
      <c r="E53">
        <v>2</v>
      </c>
      <c r="F53">
        <v>201</v>
      </c>
      <c r="G53">
        <v>420</v>
      </c>
      <c r="H53">
        <v>339</v>
      </c>
      <c r="I53">
        <v>0</v>
      </c>
      <c r="J53">
        <v>350</v>
      </c>
      <c r="K53">
        <v>81</v>
      </c>
      <c r="L53">
        <v>0</v>
      </c>
      <c r="M53">
        <v>325</v>
      </c>
      <c r="N53">
        <f t="shared" si="1"/>
        <v>81</v>
      </c>
      <c r="O53">
        <f t="shared" si="2"/>
        <v>95.87020648967551</v>
      </c>
      <c r="P53">
        <f>VLOOKUP(F53,'Other Lists'!$B$13:$N$15,7,FALSE)*M53</f>
        <v>23075</v>
      </c>
      <c r="Q53">
        <f>(VLOOKUP(F53,'Other Lists'!$B$13:$N$15,5,FALSE)+VLOOKUP(F53,'Other Lists'!$B$13:$N$15,6,FALSE))*G53</f>
        <v>20622</v>
      </c>
      <c r="R53">
        <f t="shared" si="3"/>
        <v>2453</v>
      </c>
      <c r="S53">
        <f>(VLOOKUP(F53,'Other Lists'!$B$13:$N$15,5,FALSE)+VLOOKUP(F53,'Other Lists'!$B$13:$N$15,6,FALSE))*(H53-M53)</f>
        <v>687.4</v>
      </c>
      <c r="T53">
        <v>5</v>
      </c>
      <c r="U53">
        <v>1</v>
      </c>
      <c r="V53">
        <v>3</v>
      </c>
      <c r="W53">
        <f t="shared" si="4"/>
        <v>1</v>
      </c>
      <c r="X53">
        <f>VLOOKUP(1,'Other Lists'!$B$27:$H$32,7,FALSE)*8*U53</f>
        <v>194.4</v>
      </c>
      <c r="Y53">
        <f>VLOOKUP(4,'Other Lists'!$B$27:$H$32,7,FALSE)*8*V53</f>
        <v>842.40000000000009</v>
      </c>
      <c r="Z53">
        <f>VLOOKUP(3,'Other Lists'!$B$27:$H$32,7,FALSE)*8*W53</f>
        <v>259.2</v>
      </c>
      <c r="AA53">
        <f t="shared" si="5"/>
        <v>1296.0000000000002</v>
      </c>
      <c r="AB53">
        <f t="shared" si="6"/>
        <v>3.8230088495575227</v>
      </c>
      <c r="AC53">
        <v>105</v>
      </c>
      <c r="AD53">
        <v>215</v>
      </c>
      <c r="AE53">
        <v>189</v>
      </c>
      <c r="AF53">
        <v>0</v>
      </c>
      <c r="AG53">
        <v>189</v>
      </c>
      <c r="AH53">
        <v>26</v>
      </c>
      <c r="AI53">
        <v>0</v>
      </c>
      <c r="AJ53">
        <v>177</v>
      </c>
      <c r="AK53">
        <f t="shared" si="7"/>
        <v>26</v>
      </c>
      <c r="AL53" s="17">
        <f t="shared" si="8"/>
        <v>0.93650793650793651</v>
      </c>
      <c r="AM53">
        <v>7</v>
      </c>
      <c r="AN53">
        <v>7</v>
      </c>
      <c r="AO53">
        <v>0</v>
      </c>
      <c r="AP53">
        <v>4</v>
      </c>
      <c r="AQ53">
        <f t="shared" si="9"/>
        <v>3</v>
      </c>
      <c r="AR53">
        <f>VLOOKUP(1,'Other Lists'!$B$27:$H$32,7,FALSE)*8*AO53</f>
        <v>0</v>
      </c>
      <c r="AS53">
        <f>VLOOKUP(4,'Other Lists'!$B$27:$H$32,7,FALSE)*8*AP53</f>
        <v>1123.2</v>
      </c>
      <c r="AT53">
        <f>VLOOKUP(3,'Other Lists'!$B$27:$H$32,7,FALSE)*8*AQ53</f>
        <v>777.59999999999991</v>
      </c>
      <c r="AU53">
        <f t="shared" si="10"/>
        <v>1900.8</v>
      </c>
      <c r="AV53">
        <f t="shared" si="11"/>
        <v>497.19999999999993</v>
      </c>
      <c r="AX53">
        <v>2</v>
      </c>
      <c r="AY53">
        <v>2</v>
      </c>
      <c r="AZ53">
        <f t="shared" si="12"/>
        <v>16</v>
      </c>
      <c r="BA53">
        <f t="shared" si="13"/>
        <v>60</v>
      </c>
    </row>
    <row r="54" spans="2:53" hidden="1" x14ac:dyDescent="0.35">
      <c r="B54">
        <v>1206</v>
      </c>
      <c r="C54" s="15">
        <v>45070</v>
      </c>
      <c r="D54">
        <f t="shared" si="0"/>
        <v>4</v>
      </c>
      <c r="E54">
        <v>2</v>
      </c>
      <c r="F54">
        <v>119</v>
      </c>
      <c r="G54">
        <v>822</v>
      </c>
      <c r="H54">
        <v>822</v>
      </c>
      <c r="I54">
        <v>0</v>
      </c>
      <c r="J54">
        <v>874.99999999999989</v>
      </c>
      <c r="K54">
        <v>0</v>
      </c>
      <c r="L54">
        <v>0</v>
      </c>
      <c r="M54">
        <v>789</v>
      </c>
      <c r="N54">
        <f t="shared" si="1"/>
        <v>0</v>
      </c>
      <c r="O54">
        <f t="shared" si="2"/>
        <v>95.985401459854018</v>
      </c>
      <c r="P54">
        <f>VLOOKUP(F54,'Other Lists'!$B$13:$N$15,7,FALSE)*M54</f>
        <v>25248</v>
      </c>
      <c r="Q54">
        <f>(VLOOKUP(F54,'Other Lists'!$B$13:$N$15,5,FALSE)+VLOOKUP(F54,'Other Lists'!$B$13:$N$15,6,FALSE))*G54</f>
        <v>23673.600000000002</v>
      </c>
      <c r="R54">
        <f t="shared" si="3"/>
        <v>1574.3999999999978</v>
      </c>
      <c r="S54">
        <f>(VLOOKUP(F54,'Other Lists'!$B$13:$N$15,5,FALSE)+VLOOKUP(F54,'Other Lists'!$B$13:$N$15,6,FALSE))*(H54-M54)</f>
        <v>950.4</v>
      </c>
      <c r="T54">
        <v>5</v>
      </c>
      <c r="U54">
        <v>0</v>
      </c>
      <c r="V54">
        <v>4</v>
      </c>
      <c r="W54">
        <f t="shared" si="4"/>
        <v>1</v>
      </c>
      <c r="X54">
        <f>VLOOKUP(1,'Other Lists'!$B$27:$H$32,7,FALSE)*8*U54</f>
        <v>0</v>
      </c>
      <c r="Y54">
        <f>VLOOKUP(4,'Other Lists'!$B$27:$H$32,7,FALSE)*8*V54</f>
        <v>1123.2</v>
      </c>
      <c r="Z54">
        <f>VLOOKUP(3,'Other Lists'!$B$27:$H$32,7,FALSE)*8*W54</f>
        <v>259.2</v>
      </c>
      <c r="AA54">
        <f t="shared" si="5"/>
        <v>1382.4</v>
      </c>
      <c r="AB54">
        <f t="shared" si="6"/>
        <v>1.6817518248175183</v>
      </c>
      <c r="AC54">
        <v>105</v>
      </c>
      <c r="AD54">
        <v>204</v>
      </c>
      <c r="AE54">
        <v>170</v>
      </c>
      <c r="AF54">
        <v>0</v>
      </c>
      <c r="AG54">
        <v>189</v>
      </c>
      <c r="AH54">
        <v>34</v>
      </c>
      <c r="AI54">
        <v>0</v>
      </c>
      <c r="AJ54">
        <v>166</v>
      </c>
      <c r="AK54">
        <f t="shared" si="7"/>
        <v>34</v>
      </c>
      <c r="AL54" s="17">
        <f t="shared" si="8"/>
        <v>0.97647058823529409</v>
      </c>
      <c r="AM54">
        <v>7</v>
      </c>
      <c r="AN54">
        <v>6</v>
      </c>
      <c r="AO54">
        <v>0</v>
      </c>
      <c r="AP54">
        <v>3</v>
      </c>
      <c r="AQ54">
        <f t="shared" si="9"/>
        <v>3</v>
      </c>
      <c r="AR54">
        <f>VLOOKUP(1,'Other Lists'!$B$27:$H$32,7,FALSE)*8*AO54</f>
        <v>0</v>
      </c>
      <c r="AS54">
        <f>VLOOKUP(4,'Other Lists'!$B$27:$H$32,7,FALSE)*8*AP54</f>
        <v>842.40000000000009</v>
      </c>
      <c r="AT54">
        <f>VLOOKUP(3,'Other Lists'!$B$27:$H$32,7,FALSE)*8*AQ54</f>
        <v>777.59999999999991</v>
      </c>
      <c r="AU54">
        <f t="shared" si="10"/>
        <v>1620</v>
      </c>
      <c r="AV54">
        <f t="shared" si="11"/>
        <v>963.28125</v>
      </c>
      <c r="AX54">
        <v>2</v>
      </c>
      <c r="AY54">
        <v>2</v>
      </c>
      <c r="AZ54">
        <f t="shared" si="12"/>
        <v>16</v>
      </c>
      <c r="BA54">
        <f t="shared" si="13"/>
        <v>60</v>
      </c>
    </row>
    <row r="55" spans="2:53" hidden="1" x14ac:dyDescent="0.35">
      <c r="B55">
        <v>1207</v>
      </c>
      <c r="C55" s="15">
        <v>45071</v>
      </c>
      <c r="D55">
        <f t="shared" si="0"/>
        <v>5</v>
      </c>
      <c r="E55">
        <v>2</v>
      </c>
      <c r="F55">
        <v>119</v>
      </c>
      <c r="G55">
        <v>927</v>
      </c>
      <c r="H55">
        <v>910</v>
      </c>
      <c r="I55">
        <v>0</v>
      </c>
      <c r="J55">
        <v>874.99999999999989</v>
      </c>
      <c r="K55">
        <v>17</v>
      </c>
      <c r="L55">
        <v>0</v>
      </c>
      <c r="M55">
        <v>864</v>
      </c>
      <c r="N55">
        <f t="shared" si="1"/>
        <v>17</v>
      </c>
      <c r="O55">
        <f t="shared" si="2"/>
        <v>94.945054945054935</v>
      </c>
      <c r="P55">
        <f>VLOOKUP(F55,'Other Lists'!$B$13:$N$15,7,FALSE)*M55</f>
        <v>27648</v>
      </c>
      <c r="Q55">
        <f>(VLOOKUP(F55,'Other Lists'!$B$13:$N$15,5,FALSE)+VLOOKUP(F55,'Other Lists'!$B$13:$N$15,6,FALSE))*G55</f>
        <v>26697.600000000002</v>
      </c>
      <c r="R55">
        <f t="shared" si="3"/>
        <v>950.39999999999782</v>
      </c>
      <c r="S55">
        <f>(VLOOKUP(F55,'Other Lists'!$B$13:$N$15,5,FALSE)+VLOOKUP(F55,'Other Lists'!$B$13:$N$15,6,FALSE))*(H55-M55)</f>
        <v>1324.8</v>
      </c>
      <c r="T55">
        <v>5</v>
      </c>
      <c r="U55">
        <v>0</v>
      </c>
      <c r="V55">
        <v>4</v>
      </c>
      <c r="W55">
        <f t="shared" si="4"/>
        <v>1</v>
      </c>
      <c r="X55">
        <f>VLOOKUP(1,'Other Lists'!$B$27:$H$32,7,FALSE)*8*U55</f>
        <v>0</v>
      </c>
      <c r="Y55">
        <f>VLOOKUP(4,'Other Lists'!$B$27:$H$32,7,FALSE)*8*V55</f>
        <v>1123.2</v>
      </c>
      <c r="Z55">
        <f>VLOOKUP(3,'Other Lists'!$B$27:$H$32,7,FALSE)*8*W55</f>
        <v>259.2</v>
      </c>
      <c r="AA55">
        <f t="shared" si="5"/>
        <v>1382.4</v>
      </c>
      <c r="AB55">
        <f t="shared" si="6"/>
        <v>1.5191208791208792</v>
      </c>
      <c r="AC55">
        <v>105</v>
      </c>
      <c r="AD55">
        <v>196</v>
      </c>
      <c r="AE55">
        <v>194</v>
      </c>
      <c r="AF55">
        <v>0</v>
      </c>
      <c r="AG55">
        <v>189</v>
      </c>
      <c r="AH55">
        <v>2</v>
      </c>
      <c r="AI55">
        <v>0</v>
      </c>
      <c r="AJ55">
        <v>186</v>
      </c>
      <c r="AK55">
        <f t="shared" si="7"/>
        <v>2</v>
      </c>
      <c r="AL55" s="17">
        <f t="shared" si="8"/>
        <v>0.95876288659793818</v>
      </c>
      <c r="AM55">
        <v>7</v>
      </c>
      <c r="AN55">
        <v>7</v>
      </c>
      <c r="AO55">
        <v>0</v>
      </c>
      <c r="AP55">
        <v>3</v>
      </c>
      <c r="AQ55">
        <f t="shared" si="9"/>
        <v>4</v>
      </c>
      <c r="AR55">
        <f>VLOOKUP(1,'Other Lists'!$B$27:$H$32,7,FALSE)*8*AO55</f>
        <v>0</v>
      </c>
      <c r="AS55">
        <f>VLOOKUP(4,'Other Lists'!$B$27:$H$32,7,FALSE)*8*AP55</f>
        <v>842.40000000000009</v>
      </c>
      <c r="AT55">
        <f>VLOOKUP(3,'Other Lists'!$B$27:$H$32,7,FALSE)*8*AQ55</f>
        <v>1036.8</v>
      </c>
      <c r="AU55">
        <f t="shared" si="10"/>
        <v>1879.2</v>
      </c>
      <c r="AV55">
        <f t="shared" si="11"/>
        <v>1237.03125</v>
      </c>
      <c r="AX55">
        <v>2</v>
      </c>
      <c r="AY55">
        <v>2</v>
      </c>
      <c r="AZ55">
        <f t="shared" si="12"/>
        <v>16</v>
      </c>
      <c r="BA55">
        <f t="shared" si="13"/>
        <v>60</v>
      </c>
    </row>
    <row r="56" spans="2:53" hidden="1" x14ac:dyDescent="0.35">
      <c r="B56">
        <v>1208</v>
      </c>
      <c r="C56" s="15">
        <v>45072</v>
      </c>
      <c r="D56">
        <f t="shared" si="0"/>
        <v>6</v>
      </c>
      <c r="E56">
        <v>2</v>
      </c>
      <c r="F56">
        <v>201</v>
      </c>
      <c r="G56">
        <v>325</v>
      </c>
      <c r="H56">
        <v>325</v>
      </c>
      <c r="I56">
        <v>0</v>
      </c>
      <c r="J56">
        <v>350</v>
      </c>
      <c r="K56">
        <v>0</v>
      </c>
      <c r="L56">
        <v>0</v>
      </c>
      <c r="M56">
        <v>318</v>
      </c>
      <c r="N56">
        <f t="shared" si="1"/>
        <v>0</v>
      </c>
      <c r="O56">
        <f t="shared" si="2"/>
        <v>97.846153846153854</v>
      </c>
      <c r="P56">
        <f>VLOOKUP(F56,'Other Lists'!$B$13:$N$15,7,FALSE)*M56</f>
        <v>22578</v>
      </c>
      <c r="Q56">
        <f>(VLOOKUP(F56,'Other Lists'!$B$13:$N$15,5,FALSE)+VLOOKUP(F56,'Other Lists'!$B$13:$N$15,6,FALSE))*G56</f>
        <v>15957.5</v>
      </c>
      <c r="R56">
        <f t="shared" si="3"/>
        <v>6620.5</v>
      </c>
      <c r="S56">
        <f>(VLOOKUP(F56,'Other Lists'!$B$13:$N$15,5,FALSE)+VLOOKUP(F56,'Other Lists'!$B$13:$N$15,6,FALSE))*(H56-M56)</f>
        <v>343.7</v>
      </c>
      <c r="T56">
        <v>5</v>
      </c>
      <c r="U56">
        <v>0</v>
      </c>
      <c r="V56">
        <v>4</v>
      </c>
      <c r="W56">
        <f t="shared" si="4"/>
        <v>1</v>
      </c>
      <c r="X56">
        <f>VLOOKUP(1,'Other Lists'!$B$27:$H$32,7,FALSE)*8*U56</f>
        <v>0</v>
      </c>
      <c r="Y56">
        <f>VLOOKUP(4,'Other Lists'!$B$27:$H$32,7,FALSE)*8*V56</f>
        <v>1123.2</v>
      </c>
      <c r="Z56">
        <f>VLOOKUP(3,'Other Lists'!$B$27:$H$32,7,FALSE)*8*W56</f>
        <v>259.2</v>
      </c>
      <c r="AA56">
        <f t="shared" si="5"/>
        <v>1382.4</v>
      </c>
      <c r="AB56">
        <f t="shared" si="6"/>
        <v>4.2535384615384615</v>
      </c>
      <c r="AC56">
        <v>105</v>
      </c>
      <c r="AD56">
        <v>156</v>
      </c>
      <c r="AE56">
        <v>156</v>
      </c>
      <c r="AF56">
        <v>0</v>
      </c>
      <c r="AG56">
        <v>189</v>
      </c>
      <c r="AH56">
        <v>0</v>
      </c>
      <c r="AI56">
        <v>0</v>
      </c>
      <c r="AJ56">
        <v>149</v>
      </c>
      <c r="AK56">
        <f t="shared" si="7"/>
        <v>0</v>
      </c>
      <c r="AL56" s="17">
        <f t="shared" si="8"/>
        <v>0.95512820512820518</v>
      </c>
      <c r="AM56">
        <v>7</v>
      </c>
      <c r="AN56">
        <v>7</v>
      </c>
      <c r="AO56">
        <v>0</v>
      </c>
      <c r="AP56">
        <v>4</v>
      </c>
      <c r="AQ56">
        <f t="shared" si="9"/>
        <v>3</v>
      </c>
      <c r="AR56">
        <f>VLOOKUP(1,'Other Lists'!$B$27:$H$32,7,FALSE)*8*AO56</f>
        <v>0</v>
      </c>
      <c r="AS56">
        <f>VLOOKUP(4,'Other Lists'!$B$27:$H$32,7,FALSE)*8*AP56</f>
        <v>1123.2</v>
      </c>
      <c r="AT56">
        <f>VLOOKUP(3,'Other Lists'!$B$27:$H$32,7,FALSE)*8*AQ56</f>
        <v>777.59999999999991</v>
      </c>
      <c r="AU56">
        <f t="shared" si="10"/>
        <v>1900.8</v>
      </c>
      <c r="AV56">
        <f t="shared" si="11"/>
        <v>446.875</v>
      </c>
      <c r="AX56">
        <v>2</v>
      </c>
      <c r="AY56">
        <v>1</v>
      </c>
      <c r="AZ56">
        <f t="shared" si="12"/>
        <v>16</v>
      </c>
      <c r="BA56">
        <f t="shared" si="13"/>
        <v>30</v>
      </c>
    </row>
    <row r="57" spans="2:53" hidden="1" x14ac:dyDescent="0.35">
      <c r="B57">
        <v>1209</v>
      </c>
      <c r="C57" s="15">
        <v>45073</v>
      </c>
      <c r="D57">
        <f t="shared" si="0"/>
        <v>7</v>
      </c>
      <c r="E57">
        <v>2</v>
      </c>
      <c r="F57">
        <v>119</v>
      </c>
      <c r="G57">
        <v>892</v>
      </c>
      <c r="H57">
        <v>866</v>
      </c>
      <c r="I57">
        <v>0</v>
      </c>
      <c r="J57">
        <v>874.99999999999989</v>
      </c>
      <c r="K57">
        <v>26</v>
      </c>
      <c r="L57">
        <v>0</v>
      </c>
      <c r="M57">
        <v>822</v>
      </c>
      <c r="N57">
        <f t="shared" si="1"/>
        <v>26</v>
      </c>
      <c r="O57">
        <f t="shared" si="2"/>
        <v>94.919168591224022</v>
      </c>
      <c r="P57">
        <f>VLOOKUP(F57,'Other Lists'!$B$13:$N$15,7,FALSE)*M57</f>
        <v>26304</v>
      </c>
      <c r="Q57">
        <f>(VLOOKUP(F57,'Other Lists'!$B$13:$N$15,5,FALSE)+VLOOKUP(F57,'Other Lists'!$B$13:$N$15,6,FALSE))*G57</f>
        <v>25689.600000000002</v>
      </c>
      <c r="R57">
        <f t="shared" si="3"/>
        <v>614.39999999999782</v>
      </c>
      <c r="S57">
        <f>(VLOOKUP(F57,'Other Lists'!$B$13:$N$15,5,FALSE)+VLOOKUP(F57,'Other Lists'!$B$13:$N$15,6,FALSE))*(H57-M57)</f>
        <v>1267.2</v>
      </c>
      <c r="T57">
        <v>5</v>
      </c>
      <c r="U57">
        <v>0</v>
      </c>
      <c r="V57">
        <v>3</v>
      </c>
      <c r="W57">
        <f t="shared" si="4"/>
        <v>2</v>
      </c>
      <c r="X57">
        <f>VLOOKUP(1,'Other Lists'!$B$27:$H$32,7,FALSE)*8*U57</f>
        <v>0</v>
      </c>
      <c r="Y57">
        <f>VLOOKUP(4,'Other Lists'!$B$27:$H$32,7,FALSE)*8*V57</f>
        <v>842.40000000000009</v>
      </c>
      <c r="Z57">
        <f>VLOOKUP(3,'Other Lists'!$B$27:$H$32,7,FALSE)*8*W57</f>
        <v>518.4</v>
      </c>
      <c r="AA57">
        <f t="shared" si="5"/>
        <v>1360.8000000000002</v>
      </c>
      <c r="AB57">
        <f t="shared" si="6"/>
        <v>1.5713625866050811</v>
      </c>
      <c r="AC57">
        <v>105</v>
      </c>
      <c r="AD57">
        <v>219</v>
      </c>
      <c r="AE57">
        <v>181</v>
      </c>
      <c r="AF57">
        <v>0</v>
      </c>
      <c r="AG57">
        <v>189</v>
      </c>
      <c r="AH57">
        <v>38</v>
      </c>
      <c r="AI57">
        <v>0</v>
      </c>
      <c r="AJ57">
        <v>168</v>
      </c>
      <c r="AK57">
        <f t="shared" si="7"/>
        <v>38</v>
      </c>
      <c r="AL57" s="17">
        <f t="shared" si="8"/>
        <v>0.92817679558011046</v>
      </c>
      <c r="AM57">
        <v>7</v>
      </c>
      <c r="AN57">
        <v>7</v>
      </c>
      <c r="AO57">
        <v>0</v>
      </c>
      <c r="AP57">
        <v>4</v>
      </c>
      <c r="AQ57">
        <f t="shared" si="9"/>
        <v>3</v>
      </c>
      <c r="AR57">
        <f>VLOOKUP(1,'Other Lists'!$B$27:$H$32,7,FALSE)*8*AO57</f>
        <v>0</v>
      </c>
      <c r="AS57">
        <f>VLOOKUP(4,'Other Lists'!$B$27:$H$32,7,FALSE)*8*AP57</f>
        <v>1123.2</v>
      </c>
      <c r="AT57">
        <f>VLOOKUP(3,'Other Lists'!$B$27:$H$32,7,FALSE)*8*AQ57</f>
        <v>777.59999999999991</v>
      </c>
      <c r="AU57">
        <f t="shared" si="10"/>
        <v>1900.8</v>
      </c>
      <c r="AV57">
        <f t="shared" si="11"/>
        <v>1209.6507936507935</v>
      </c>
      <c r="AX57">
        <v>2</v>
      </c>
      <c r="AY57">
        <v>2</v>
      </c>
      <c r="AZ57">
        <f t="shared" si="12"/>
        <v>16</v>
      </c>
      <c r="BA57">
        <f t="shared" si="13"/>
        <v>60</v>
      </c>
    </row>
    <row r="58" spans="2:53" hidden="1" x14ac:dyDescent="0.35">
      <c r="B58">
        <v>1210</v>
      </c>
      <c r="C58" s="15">
        <v>45074</v>
      </c>
      <c r="D58">
        <f t="shared" si="0"/>
        <v>1</v>
      </c>
      <c r="E58">
        <v>2</v>
      </c>
      <c r="F58">
        <v>119</v>
      </c>
      <c r="G58">
        <v>374</v>
      </c>
      <c r="H58">
        <v>357</v>
      </c>
      <c r="I58">
        <v>0</v>
      </c>
      <c r="J58">
        <v>349.99999999999994</v>
      </c>
      <c r="K58">
        <v>17</v>
      </c>
      <c r="L58">
        <v>0</v>
      </c>
      <c r="M58">
        <v>335</v>
      </c>
      <c r="N58">
        <f t="shared" si="1"/>
        <v>17</v>
      </c>
      <c r="O58">
        <f t="shared" si="2"/>
        <v>93.837535014005596</v>
      </c>
      <c r="P58">
        <f>VLOOKUP(F58,'Other Lists'!$B$13:$N$15,7,FALSE)*M58</f>
        <v>10720</v>
      </c>
      <c r="Q58">
        <f>(VLOOKUP(F58,'Other Lists'!$B$13:$N$15,5,FALSE)+VLOOKUP(F58,'Other Lists'!$B$13:$N$15,6,FALSE))*G58</f>
        <v>10771.2</v>
      </c>
      <c r="R58">
        <f t="shared" si="3"/>
        <v>-51.200000000000728</v>
      </c>
      <c r="S58">
        <f>(VLOOKUP(F58,'Other Lists'!$B$13:$N$15,5,FALSE)+VLOOKUP(F58,'Other Lists'!$B$13:$N$15,6,FALSE))*(H58-M58)</f>
        <v>633.6</v>
      </c>
      <c r="T58">
        <v>2</v>
      </c>
      <c r="U58">
        <v>0</v>
      </c>
      <c r="V58">
        <v>1</v>
      </c>
      <c r="W58">
        <f t="shared" si="4"/>
        <v>1</v>
      </c>
      <c r="X58">
        <f>VLOOKUP(1,'Other Lists'!$B$27:$H$32,7,FALSE)*8*U58</f>
        <v>0</v>
      </c>
      <c r="Y58">
        <f>VLOOKUP(4,'Other Lists'!$B$27:$H$32,7,FALSE)*8*V58</f>
        <v>280.8</v>
      </c>
      <c r="Z58">
        <f>VLOOKUP(3,'Other Lists'!$B$27:$H$32,7,FALSE)*8*W58</f>
        <v>259.2</v>
      </c>
      <c r="AA58">
        <f t="shared" si="5"/>
        <v>540</v>
      </c>
      <c r="AB58">
        <f t="shared" si="6"/>
        <v>1.5126050420168067</v>
      </c>
      <c r="AC58">
        <v>105</v>
      </c>
      <c r="AD58">
        <v>74</v>
      </c>
      <c r="AE58">
        <v>74</v>
      </c>
      <c r="AF58">
        <v>0</v>
      </c>
      <c r="AG58">
        <v>81</v>
      </c>
      <c r="AH58">
        <v>0</v>
      </c>
      <c r="AI58">
        <v>0</v>
      </c>
      <c r="AJ58">
        <v>72</v>
      </c>
      <c r="AK58">
        <f t="shared" si="7"/>
        <v>0</v>
      </c>
      <c r="AL58" s="17">
        <f t="shared" si="8"/>
        <v>0.97297297297297303</v>
      </c>
      <c r="AM58">
        <v>3</v>
      </c>
      <c r="AN58">
        <v>3</v>
      </c>
      <c r="AO58">
        <v>0</v>
      </c>
      <c r="AP58">
        <v>1</v>
      </c>
      <c r="AQ58">
        <f t="shared" si="9"/>
        <v>2</v>
      </c>
      <c r="AR58">
        <f>VLOOKUP(1,'Other Lists'!$B$27:$H$32,7,FALSE)*8*AO58</f>
        <v>0</v>
      </c>
      <c r="AS58">
        <f>VLOOKUP(4,'Other Lists'!$B$27:$H$32,7,FALSE)*8*AP58</f>
        <v>280.8</v>
      </c>
      <c r="AT58">
        <f>VLOOKUP(3,'Other Lists'!$B$27:$H$32,7,FALSE)*8*AQ58</f>
        <v>518.4</v>
      </c>
      <c r="AU58">
        <f t="shared" si="10"/>
        <v>799.2</v>
      </c>
      <c r="AV58">
        <f t="shared" si="11"/>
        <v>528.36</v>
      </c>
      <c r="AX58">
        <v>1</v>
      </c>
      <c r="AY58">
        <v>1</v>
      </c>
      <c r="AZ58">
        <f t="shared" si="12"/>
        <v>8</v>
      </c>
      <c r="BA58">
        <f t="shared" si="13"/>
        <v>30</v>
      </c>
    </row>
    <row r="59" spans="2:53" hidden="1" x14ac:dyDescent="0.35">
      <c r="B59">
        <v>1211</v>
      </c>
      <c r="C59" s="15">
        <v>45075</v>
      </c>
      <c r="D59">
        <f t="shared" si="0"/>
        <v>2</v>
      </c>
      <c r="E59">
        <v>2</v>
      </c>
      <c r="F59">
        <v>119</v>
      </c>
      <c r="G59">
        <v>374</v>
      </c>
      <c r="H59">
        <v>350</v>
      </c>
      <c r="I59">
        <v>0</v>
      </c>
      <c r="J59">
        <v>349.99999999999994</v>
      </c>
      <c r="K59">
        <v>24</v>
      </c>
      <c r="L59">
        <v>0</v>
      </c>
      <c r="M59">
        <v>329</v>
      </c>
      <c r="N59">
        <f t="shared" si="1"/>
        <v>24</v>
      </c>
      <c r="O59">
        <f t="shared" si="2"/>
        <v>94</v>
      </c>
      <c r="P59">
        <f>VLOOKUP(F59,'Other Lists'!$B$13:$N$15,7,FALSE)*M59</f>
        <v>10528</v>
      </c>
      <c r="Q59">
        <f>(VLOOKUP(F59,'Other Lists'!$B$13:$N$15,5,FALSE)+VLOOKUP(F59,'Other Lists'!$B$13:$N$15,6,FALSE))*G59</f>
        <v>10771.2</v>
      </c>
      <c r="R59">
        <f t="shared" si="3"/>
        <v>-243.20000000000073</v>
      </c>
      <c r="S59">
        <f>(VLOOKUP(F59,'Other Lists'!$B$13:$N$15,5,FALSE)+VLOOKUP(F59,'Other Lists'!$B$13:$N$15,6,FALSE))*(H59-M59)</f>
        <v>604.80000000000007</v>
      </c>
      <c r="T59">
        <v>2</v>
      </c>
      <c r="U59">
        <v>0</v>
      </c>
      <c r="V59">
        <v>1</v>
      </c>
      <c r="W59">
        <f t="shared" si="4"/>
        <v>1</v>
      </c>
      <c r="X59">
        <f>VLOOKUP(1,'Other Lists'!$B$27:$H$32,7,FALSE)*8*U59</f>
        <v>0</v>
      </c>
      <c r="Y59">
        <f>VLOOKUP(4,'Other Lists'!$B$27:$H$32,7,FALSE)*8*V59</f>
        <v>280.8</v>
      </c>
      <c r="Z59">
        <f>VLOOKUP(3,'Other Lists'!$B$27:$H$32,7,FALSE)*8*W59</f>
        <v>259.2</v>
      </c>
      <c r="AA59">
        <f t="shared" si="5"/>
        <v>540</v>
      </c>
      <c r="AB59">
        <f t="shared" si="6"/>
        <v>1.5428571428571429</v>
      </c>
      <c r="AC59">
        <v>105</v>
      </c>
      <c r="AD59">
        <v>89</v>
      </c>
      <c r="AE59">
        <v>76</v>
      </c>
      <c r="AF59">
        <v>0</v>
      </c>
      <c r="AG59">
        <v>81</v>
      </c>
      <c r="AH59">
        <v>13</v>
      </c>
      <c r="AI59">
        <v>0</v>
      </c>
      <c r="AJ59">
        <v>72</v>
      </c>
      <c r="AK59">
        <f t="shared" si="7"/>
        <v>13</v>
      </c>
      <c r="AL59" s="17">
        <f t="shared" si="8"/>
        <v>0.94736842105263153</v>
      </c>
      <c r="AM59">
        <v>3</v>
      </c>
      <c r="AN59">
        <v>3</v>
      </c>
      <c r="AO59">
        <v>0</v>
      </c>
      <c r="AP59">
        <v>1</v>
      </c>
      <c r="AQ59">
        <f t="shared" si="9"/>
        <v>2</v>
      </c>
      <c r="AR59">
        <f>VLOOKUP(1,'Other Lists'!$B$27:$H$32,7,FALSE)*8*AO59</f>
        <v>0</v>
      </c>
      <c r="AS59">
        <f>VLOOKUP(4,'Other Lists'!$B$27:$H$32,7,FALSE)*8*AP59</f>
        <v>280.8</v>
      </c>
      <c r="AT59">
        <f>VLOOKUP(3,'Other Lists'!$B$27:$H$32,7,FALSE)*8*AQ59</f>
        <v>518.4</v>
      </c>
      <c r="AU59">
        <f t="shared" si="10"/>
        <v>799.2</v>
      </c>
      <c r="AV59">
        <f t="shared" si="11"/>
        <v>518</v>
      </c>
      <c r="AX59">
        <v>1</v>
      </c>
      <c r="AY59">
        <v>1</v>
      </c>
      <c r="AZ59">
        <f t="shared" si="12"/>
        <v>8</v>
      </c>
      <c r="BA59">
        <f t="shared" si="13"/>
        <v>30</v>
      </c>
    </row>
    <row r="60" spans="2:53" hidden="1" x14ac:dyDescent="0.35">
      <c r="B60">
        <v>1212</v>
      </c>
      <c r="C60" s="15">
        <v>45076</v>
      </c>
      <c r="D60">
        <f t="shared" si="0"/>
        <v>3</v>
      </c>
      <c r="E60">
        <v>2</v>
      </c>
      <c r="F60">
        <v>201</v>
      </c>
      <c r="G60">
        <v>346</v>
      </c>
      <c r="H60">
        <v>346</v>
      </c>
      <c r="I60">
        <v>0</v>
      </c>
      <c r="J60">
        <v>350</v>
      </c>
      <c r="K60">
        <v>0</v>
      </c>
      <c r="L60">
        <v>0</v>
      </c>
      <c r="M60">
        <v>325</v>
      </c>
      <c r="N60">
        <f t="shared" si="1"/>
        <v>0</v>
      </c>
      <c r="O60">
        <f t="shared" si="2"/>
        <v>93.930635838150295</v>
      </c>
      <c r="P60">
        <f>VLOOKUP(F60,'Other Lists'!$B$13:$N$15,7,FALSE)*M60</f>
        <v>23075</v>
      </c>
      <c r="Q60">
        <f>(VLOOKUP(F60,'Other Lists'!$B$13:$N$15,5,FALSE)+VLOOKUP(F60,'Other Lists'!$B$13:$N$15,6,FALSE))*G60</f>
        <v>16988.600000000002</v>
      </c>
      <c r="R60">
        <f t="shared" si="3"/>
        <v>6086.3999999999978</v>
      </c>
      <c r="S60">
        <f>(VLOOKUP(F60,'Other Lists'!$B$13:$N$15,5,FALSE)+VLOOKUP(F60,'Other Lists'!$B$13:$N$15,6,FALSE))*(H60-M60)</f>
        <v>1031.1000000000001</v>
      </c>
      <c r="T60">
        <v>5</v>
      </c>
      <c r="U60">
        <v>0</v>
      </c>
      <c r="V60">
        <v>3</v>
      </c>
      <c r="W60">
        <f t="shared" si="4"/>
        <v>2</v>
      </c>
      <c r="X60">
        <f>VLOOKUP(1,'Other Lists'!$B$27:$H$32,7,FALSE)*8*U60</f>
        <v>0</v>
      </c>
      <c r="Y60">
        <f>VLOOKUP(4,'Other Lists'!$B$27:$H$32,7,FALSE)*8*V60</f>
        <v>842.40000000000009</v>
      </c>
      <c r="Z60">
        <f>VLOOKUP(3,'Other Lists'!$B$27:$H$32,7,FALSE)*8*W60</f>
        <v>518.4</v>
      </c>
      <c r="AA60">
        <f t="shared" si="5"/>
        <v>1360.8000000000002</v>
      </c>
      <c r="AB60">
        <f t="shared" si="6"/>
        <v>3.9329479768786131</v>
      </c>
      <c r="AC60">
        <v>105</v>
      </c>
      <c r="AD60">
        <v>181</v>
      </c>
      <c r="AE60">
        <v>181</v>
      </c>
      <c r="AF60">
        <v>0</v>
      </c>
      <c r="AG60">
        <v>189</v>
      </c>
      <c r="AH60">
        <v>0</v>
      </c>
      <c r="AI60">
        <v>0</v>
      </c>
      <c r="AJ60">
        <v>177</v>
      </c>
      <c r="AK60">
        <f t="shared" si="7"/>
        <v>0</v>
      </c>
      <c r="AL60" s="17">
        <f t="shared" si="8"/>
        <v>0.97790055248618779</v>
      </c>
      <c r="AM60">
        <v>7</v>
      </c>
      <c r="AN60">
        <v>7</v>
      </c>
      <c r="AO60">
        <v>0</v>
      </c>
      <c r="AP60">
        <v>3</v>
      </c>
      <c r="AQ60">
        <f t="shared" si="9"/>
        <v>4</v>
      </c>
      <c r="AR60">
        <f>VLOOKUP(1,'Other Lists'!$B$27:$H$32,7,FALSE)*8*AO60</f>
        <v>0</v>
      </c>
      <c r="AS60">
        <f>VLOOKUP(4,'Other Lists'!$B$27:$H$32,7,FALSE)*8*AP60</f>
        <v>842.40000000000009</v>
      </c>
      <c r="AT60">
        <f>VLOOKUP(3,'Other Lists'!$B$27:$H$32,7,FALSE)*8*AQ60</f>
        <v>1036.8</v>
      </c>
      <c r="AU60">
        <f t="shared" si="10"/>
        <v>1879.2</v>
      </c>
      <c r="AV60">
        <f t="shared" si="11"/>
        <v>477.8095238095238</v>
      </c>
      <c r="AX60">
        <v>1</v>
      </c>
      <c r="AY60">
        <v>2</v>
      </c>
      <c r="AZ60">
        <f t="shared" si="12"/>
        <v>8</v>
      </c>
      <c r="BA60">
        <f t="shared" si="13"/>
        <v>60</v>
      </c>
    </row>
    <row r="61" spans="2:53" hidden="1" x14ac:dyDescent="0.35">
      <c r="B61">
        <v>1213</v>
      </c>
      <c r="C61" s="15">
        <v>45077</v>
      </c>
      <c r="D61">
        <f t="shared" si="0"/>
        <v>4</v>
      </c>
      <c r="E61">
        <v>2</v>
      </c>
      <c r="F61">
        <v>201</v>
      </c>
      <c r="G61">
        <v>395</v>
      </c>
      <c r="H61">
        <v>249</v>
      </c>
      <c r="I61">
        <v>0</v>
      </c>
      <c r="J61">
        <v>350</v>
      </c>
      <c r="K61">
        <v>146</v>
      </c>
      <c r="L61">
        <v>0</v>
      </c>
      <c r="M61">
        <v>244</v>
      </c>
      <c r="N61">
        <f t="shared" si="1"/>
        <v>146</v>
      </c>
      <c r="O61">
        <f t="shared" si="2"/>
        <v>97.99196787148594</v>
      </c>
      <c r="P61">
        <f>VLOOKUP(F61,'Other Lists'!$B$13:$N$15,7,FALSE)*M61</f>
        <v>17324</v>
      </c>
      <c r="Q61">
        <f>(VLOOKUP(F61,'Other Lists'!$B$13:$N$15,5,FALSE)+VLOOKUP(F61,'Other Lists'!$B$13:$N$15,6,FALSE))*G61</f>
        <v>19394.5</v>
      </c>
      <c r="R61">
        <f t="shared" si="3"/>
        <v>-2070.5</v>
      </c>
      <c r="S61">
        <f>(VLOOKUP(F61,'Other Lists'!$B$13:$N$15,5,FALSE)+VLOOKUP(F61,'Other Lists'!$B$13:$N$15,6,FALSE))*(H61-M61)</f>
        <v>245.5</v>
      </c>
      <c r="T61">
        <v>4</v>
      </c>
      <c r="U61">
        <v>1</v>
      </c>
      <c r="V61">
        <v>3</v>
      </c>
      <c r="W61">
        <f t="shared" si="4"/>
        <v>0</v>
      </c>
      <c r="X61">
        <f>VLOOKUP(1,'Other Lists'!$B$27:$H$32,7,FALSE)*8*U61</f>
        <v>194.4</v>
      </c>
      <c r="Y61">
        <f>VLOOKUP(4,'Other Lists'!$B$27:$H$32,7,FALSE)*8*V61</f>
        <v>842.40000000000009</v>
      </c>
      <c r="Z61">
        <f>VLOOKUP(3,'Other Lists'!$B$27:$H$32,7,FALSE)*8*W61</f>
        <v>0</v>
      </c>
      <c r="AA61">
        <f t="shared" si="5"/>
        <v>1036.8000000000002</v>
      </c>
      <c r="AB61">
        <f t="shared" si="6"/>
        <v>4.1638554216867476</v>
      </c>
      <c r="AC61">
        <v>105</v>
      </c>
      <c r="AD61">
        <v>153</v>
      </c>
      <c r="AE61">
        <v>153</v>
      </c>
      <c r="AF61">
        <v>0</v>
      </c>
      <c r="AG61">
        <v>189</v>
      </c>
      <c r="AH61">
        <v>0</v>
      </c>
      <c r="AI61">
        <v>0</v>
      </c>
      <c r="AJ61">
        <v>148</v>
      </c>
      <c r="AK61">
        <f t="shared" si="7"/>
        <v>0</v>
      </c>
      <c r="AL61" s="17">
        <f t="shared" si="8"/>
        <v>0.9673202614379085</v>
      </c>
      <c r="AM61">
        <v>7</v>
      </c>
      <c r="AN61">
        <v>7</v>
      </c>
      <c r="AO61">
        <v>1</v>
      </c>
      <c r="AP61">
        <v>3</v>
      </c>
      <c r="AQ61">
        <f t="shared" si="9"/>
        <v>4</v>
      </c>
      <c r="AR61">
        <f>VLOOKUP(1,'Other Lists'!$B$27:$H$32,7,FALSE)*8*AO61</f>
        <v>194.4</v>
      </c>
      <c r="AS61">
        <f>VLOOKUP(4,'Other Lists'!$B$27:$H$32,7,FALSE)*8*AP61</f>
        <v>842.40000000000009</v>
      </c>
      <c r="AT61">
        <f>VLOOKUP(3,'Other Lists'!$B$27:$H$32,7,FALSE)*8*AQ61</f>
        <v>1036.8</v>
      </c>
      <c r="AU61">
        <f t="shared" si="10"/>
        <v>2073.6000000000004</v>
      </c>
      <c r="AV61">
        <f t="shared" si="11"/>
        <v>498</v>
      </c>
      <c r="AX61">
        <v>2</v>
      </c>
      <c r="AY61">
        <v>2</v>
      </c>
      <c r="AZ61">
        <f t="shared" si="12"/>
        <v>16</v>
      </c>
      <c r="BA61">
        <f t="shared" si="13"/>
        <v>60</v>
      </c>
    </row>
    <row r="62" spans="2:53" hidden="1" x14ac:dyDescent="0.35">
      <c r="B62">
        <v>1214</v>
      </c>
      <c r="C62" s="15">
        <v>45078</v>
      </c>
      <c r="D62">
        <f t="shared" si="0"/>
        <v>5</v>
      </c>
      <c r="E62">
        <v>2</v>
      </c>
      <c r="F62">
        <v>201</v>
      </c>
      <c r="G62">
        <v>360</v>
      </c>
      <c r="H62">
        <v>343</v>
      </c>
      <c r="I62">
        <v>0</v>
      </c>
      <c r="J62">
        <v>350</v>
      </c>
      <c r="K62">
        <v>17</v>
      </c>
      <c r="L62">
        <v>0</v>
      </c>
      <c r="M62">
        <v>329</v>
      </c>
      <c r="N62">
        <f t="shared" si="1"/>
        <v>17</v>
      </c>
      <c r="O62">
        <f t="shared" si="2"/>
        <v>95.918367346938766</v>
      </c>
      <c r="P62">
        <f>VLOOKUP(F62,'Other Lists'!$B$13:$N$15,7,FALSE)*M62</f>
        <v>23359</v>
      </c>
      <c r="Q62">
        <f>(VLOOKUP(F62,'Other Lists'!$B$13:$N$15,5,FALSE)+VLOOKUP(F62,'Other Lists'!$B$13:$N$15,6,FALSE))*G62</f>
        <v>17676</v>
      </c>
      <c r="R62">
        <f t="shared" si="3"/>
        <v>5683</v>
      </c>
      <c r="S62">
        <f>(VLOOKUP(F62,'Other Lists'!$B$13:$N$15,5,FALSE)+VLOOKUP(F62,'Other Lists'!$B$13:$N$15,6,FALSE))*(H62-M62)</f>
        <v>687.4</v>
      </c>
      <c r="T62">
        <v>5</v>
      </c>
      <c r="U62">
        <v>0</v>
      </c>
      <c r="V62">
        <v>3</v>
      </c>
      <c r="W62">
        <f t="shared" si="4"/>
        <v>2</v>
      </c>
      <c r="X62">
        <f>VLOOKUP(1,'Other Lists'!$B$27:$H$32,7,FALSE)*8*U62</f>
        <v>0</v>
      </c>
      <c r="Y62">
        <f>VLOOKUP(4,'Other Lists'!$B$27:$H$32,7,FALSE)*8*V62</f>
        <v>842.40000000000009</v>
      </c>
      <c r="Z62">
        <f>VLOOKUP(3,'Other Lists'!$B$27:$H$32,7,FALSE)*8*W62</f>
        <v>518.4</v>
      </c>
      <c r="AA62">
        <f t="shared" si="5"/>
        <v>1360.8000000000002</v>
      </c>
      <c r="AB62">
        <f t="shared" si="6"/>
        <v>3.9673469387755107</v>
      </c>
      <c r="AC62">
        <v>105</v>
      </c>
      <c r="AD62">
        <v>170</v>
      </c>
      <c r="AE62">
        <v>170</v>
      </c>
      <c r="AF62">
        <v>0</v>
      </c>
      <c r="AG62">
        <v>189</v>
      </c>
      <c r="AH62">
        <v>0</v>
      </c>
      <c r="AI62">
        <v>0</v>
      </c>
      <c r="AJ62">
        <v>159</v>
      </c>
      <c r="AK62">
        <f t="shared" si="7"/>
        <v>0</v>
      </c>
      <c r="AL62" s="17">
        <f t="shared" si="8"/>
        <v>0.93529411764705883</v>
      </c>
      <c r="AM62">
        <v>7</v>
      </c>
      <c r="AN62">
        <v>7</v>
      </c>
      <c r="AO62">
        <v>0</v>
      </c>
      <c r="AP62">
        <v>3</v>
      </c>
      <c r="AQ62">
        <f t="shared" si="9"/>
        <v>4</v>
      </c>
      <c r="AR62">
        <f>VLOOKUP(1,'Other Lists'!$B$27:$H$32,7,FALSE)*8*AO62</f>
        <v>0</v>
      </c>
      <c r="AS62">
        <f>VLOOKUP(4,'Other Lists'!$B$27:$H$32,7,FALSE)*8*AP62</f>
        <v>842.40000000000009</v>
      </c>
      <c r="AT62">
        <f>VLOOKUP(3,'Other Lists'!$B$27:$H$32,7,FALSE)*8*AQ62</f>
        <v>1036.8</v>
      </c>
      <c r="AU62">
        <f t="shared" si="10"/>
        <v>1879.2</v>
      </c>
      <c r="AV62">
        <f t="shared" si="11"/>
        <v>473.66666666666663</v>
      </c>
      <c r="AX62">
        <v>2</v>
      </c>
      <c r="AY62">
        <v>2</v>
      </c>
      <c r="AZ62">
        <f t="shared" si="12"/>
        <v>16</v>
      </c>
      <c r="BA62">
        <f t="shared" si="13"/>
        <v>60</v>
      </c>
    </row>
    <row r="63" spans="2:53" hidden="1" x14ac:dyDescent="0.35">
      <c r="B63">
        <v>1215</v>
      </c>
      <c r="C63" s="15">
        <v>45079</v>
      </c>
      <c r="D63">
        <f t="shared" si="0"/>
        <v>6</v>
      </c>
      <c r="E63">
        <v>2</v>
      </c>
      <c r="F63">
        <v>201</v>
      </c>
      <c r="G63">
        <v>332</v>
      </c>
      <c r="H63">
        <v>332</v>
      </c>
      <c r="I63">
        <v>0</v>
      </c>
      <c r="J63">
        <v>350</v>
      </c>
      <c r="K63">
        <v>0</v>
      </c>
      <c r="L63">
        <v>0</v>
      </c>
      <c r="M63">
        <v>322</v>
      </c>
      <c r="N63">
        <f t="shared" si="1"/>
        <v>0</v>
      </c>
      <c r="O63">
        <f t="shared" si="2"/>
        <v>96.98795180722891</v>
      </c>
      <c r="P63">
        <f>VLOOKUP(F63,'Other Lists'!$B$13:$N$15,7,FALSE)*M63</f>
        <v>22862</v>
      </c>
      <c r="Q63">
        <f>(VLOOKUP(F63,'Other Lists'!$B$13:$N$15,5,FALSE)+VLOOKUP(F63,'Other Lists'!$B$13:$N$15,6,FALSE))*G63</f>
        <v>16301.2</v>
      </c>
      <c r="R63">
        <f t="shared" si="3"/>
        <v>6560.7999999999993</v>
      </c>
      <c r="S63">
        <f>(VLOOKUP(F63,'Other Lists'!$B$13:$N$15,5,FALSE)+VLOOKUP(F63,'Other Lists'!$B$13:$N$15,6,FALSE))*(H63-M63)</f>
        <v>491</v>
      </c>
      <c r="T63">
        <v>5</v>
      </c>
      <c r="U63">
        <v>0</v>
      </c>
      <c r="V63">
        <v>4</v>
      </c>
      <c r="W63">
        <f t="shared" si="4"/>
        <v>1</v>
      </c>
      <c r="X63">
        <f>VLOOKUP(1,'Other Lists'!$B$27:$H$32,7,FALSE)*8*U63</f>
        <v>0</v>
      </c>
      <c r="Y63">
        <f>VLOOKUP(4,'Other Lists'!$B$27:$H$32,7,FALSE)*8*V63</f>
        <v>1123.2</v>
      </c>
      <c r="Z63">
        <f>VLOOKUP(3,'Other Lists'!$B$27:$H$32,7,FALSE)*8*W63</f>
        <v>259.2</v>
      </c>
      <c r="AA63">
        <f t="shared" si="5"/>
        <v>1382.4</v>
      </c>
      <c r="AB63">
        <f t="shared" si="6"/>
        <v>4.1638554216867476</v>
      </c>
      <c r="AC63">
        <v>105</v>
      </c>
      <c r="AD63">
        <v>183</v>
      </c>
      <c r="AE63">
        <v>183</v>
      </c>
      <c r="AF63">
        <v>0</v>
      </c>
      <c r="AG63">
        <v>189</v>
      </c>
      <c r="AH63">
        <v>0</v>
      </c>
      <c r="AI63">
        <v>0</v>
      </c>
      <c r="AJ63">
        <v>170</v>
      </c>
      <c r="AK63">
        <f t="shared" si="7"/>
        <v>0</v>
      </c>
      <c r="AL63" s="17">
        <f t="shared" si="8"/>
        <v>0.92896174863387981</v>
      </c>
      <c r="AM63">
        <v>7</v>
      </c>
      <c r="AN63">
        <v>7</v>
      </c>
      <c r="AO63">
        <v>0</v>
      </c>
      <c r="AP63">
        <v>4</v>
      </c>
      <c r="AQ63">
        <f t="shared" si="9"/>
        <v>3</v>
      </c>
      <c r="AR63">
        <f>VLOOKUP(1,'Other Lists'!$B$27:$H$32,7,FALSE)*8*AO63</f>
        <v>0</v>
      </c>
      <c r="AS63">
        <f>VLOOKUP(4,'Other Lists'!$B$27:$H$32,7,FALSE)*8*AP63</f>
        <v>1123.2</v>
      </c>
      <c r="AT63">
        <f>VLOOKUP(3,'Other Lists'!$B$27:$H$32,7,FALSE)*8*AQ63</f>
        <v>777.59999999999991</v>
      </c>
      <c r="AU63">
        <f t="shared" si="10"/>
        <v>1900.8</v>
      </c>
      <c r="AV63">
        <f t="shared" si="11"/>
        <v>456.49999999999994</v>
      </c>
      <c r="AX63">
        <v>2</v>
      </c>
      <c r="AY63">
        <v>2</v>
      </c>
      <c r="AZ63">
        <f t="shared" si="12"/>
        <v>16</v>
      </c>
      <c r="BA63">
        <f t="shared" si="13"/>
        <v>60</v>
      </c>
    </row>
    <row r="64" spans="2:53" hidden="1" x14ac:dyDescent="0.35">
      <c r="B64">
        <v>1216</v>
      </c>
      <c r="C64" s="15">
        <v>45080</v>
      </c>
      <c r="D64">
        <f t="shared" si="0"/>
        <v>7</v>
      </c>
      <c r="E64">
        <v>2</v>
      </c>
      <c r="F64">
        <v>201</v>
      </c>
      <c r="G64">
        <v>343</v>
      </c>
      <c r="H64">
        <v>343</v>
      </c>
      <c r="I64">
        <v>0</v>
      </c>
      <c r="J64">
        <v>350</v>
      </c>
      <c r="K64">
        <v>0</v>
      </c>
      <c r="L64">
        <v>0</v>
      </c>
      <c r="M64">
        <v>332</v>
      </c>
      <c r="N64">
        <f t="shared" si="1"/>
        <v>0</v>
      </c>
      <c r="O64">
        <f t="shared" si="2"/>
        <v>96.793002915451893</v>
      </c>
      <c r="P64">
        <f>VLOOKUP(F64,'Other Lists'!$B$13:$N$15,7,FALSE)*M64</f>
        <v>23572</v>
      </c>
      <c r="Q64">
        <f>(VLOOKUP(F64,'Other Lists'!$B$13:$N$15,5,FALSE)+VLOOKUP(F64,'Other Lists'!$B$13:$N$15,6,FALSE))*G64</f>
        <v>16841.3</v>
      </c>
      <c r="R64">
        <f t="shared" si="3"/>
        <v>6730.7000000000007</v>
      </c>
      <c r="S64">
        <f>(VLOOKUP(F64,'Other Lists'!$B$13:$N$15,5,FALSE)+VLOOKUP(F64,'Other Lists'!$B$13:$N$15,6,FALSE))*(H64-M64)</f>
        <v>540.1</v>
      </c>
      <c r="T64">
        <v>5</v>
      </c>
      <c r="U64">
        <v>0</v>
      </c>
      <c r="V64">
        <v>3</v>
      </c>
      <c r="W64">
        <f t="shared" si="4"/>
        <v>2</v>
      </c>
      <c r="X64">
        <f>VLOOKUP(1,'Other Lists'!$B$27:$H$32,7,FALSE)*8*U64</f>
        <v>0</v>
      </c>
      <c r="Y64">
        <f>VLOOKUP(4,'Other Lists'!$B$27:$H$32,7,FALSE)*8*V64</f>
        <v>842.40000000000009</v>
      </c>
      <c r="Z64">
        <f>VLOOKUP(3,'Other Lists'!$B$27:$H$32,7,FALSE)*8*W64</f>
        <v>518.4</v>
      </c>
      <c r="AA64">
        <f t="shared" si="5"/>
        <v>1360.8000000000002</v>
      </c>
      <c r="AB64">
        <f t="shared" si="6"/>
        <v>3.9673469387755107</v>
      </c>
      <c r="AC64">
        <v>105</v>
      </c>
      <c r="AD64">
        <v>219</v>
      </c>
      <c r="AE64">
        <v>181</v>
      </c>
      <c r="AF64">
        <v>0</v>
      </c>
      <c r="AG64">
        <v>189</v>
      </c>
      <c r="AH64">
        <v>38</v>
      </c>
      <c r="AI64">
        <v>0</v>
      </c>
      <c r="AJ64">
        <v>175</v>
      </c>
      <c r="AK64">
        <f t="shared" si="7"/>
        <v>38</v>
      </c>
      <c r="AL64" s="17">
        <f t="shared" si="8"/>
        <v>0.96685082872928174</v>
      </c>
      <c r="AM64">
        <v>7</v>
      </c>
      <c r="AN64">
        <v>7</v>
      </c>
      <c r="AO64">
        <v>0</v>
      </c>
      <c r="AP64">
        <v>4</v>
      </c>
      <c r="AQ64">
        <f t="shared" si="9"/>
        <v>3</v>
      </c>
      <c r="AR64">
        <f>VLOOKUP(1,'Other Lists'!$B$27:$H$32,7,FALSE)*8*AO64</f>
        <v>0</v>
      </c>
      <c r="AS64">
        <f>VLOOKUP(4,'Other Lists'!$B$27:$H$32,7,FALSE)*8*AP64</f>
        <v>1123.2</v>
      </c>
      <c r="AT64">
        <f>VLOOKUP(3,'Other Lists'!$B$27:$H$32,7,FALSE)*8*AQ64</f>
        <v>777.59999999999991</v>
      </c>
      <c r="AU64">
        <f t="shared" si="10"/>
        <v>1900.8</v>
      </c>
      <c r="AV64">
        <f t="shared" si="11"/>
        <v>479.11111111111103</v>
      </c>
      <c r="AX64">
        <v>2</v>
      </c>
      <c r="AY64">
        <v>2</v>
      </c>
      <c r="AZ64">
        <f t="shared" si="12"/>
        <v>16</v>
      </c>
      <c r="BA64">
        <f t="shared" si="13"/>
        <v>60</v>
      </c>
    </row>
    <row r="65" spans="2:53" hidden="1" x14ac:dyDescent="0.35">
      <c r="B65">
        <v>1217</v>
      </c>
      <c r="C65" s="15">
        <v>45081</v>
      </c>
      <c r="D65">
        <f t="shared" si="0"/>
        <v>1</v>
      </c>
      <c r="E65">
        <v>2</v>
      </c>
      <c r="F65">
        <v>119</v>
      </c>
      <c r="G65">
        <v>346</v>
      </c>
      <c r="H65">
        <v>346</v>
      </c>
      <c r="I65">
        <v>0</v>
      </c>
      <c r="J65">
        <v>349.99999999999994</v>
      </c>
      <c r="K65">
        <v>0</v>
      </c>
      <c r="L65">
        <v>0</v>
      </c>
      <c r="M65">
        <v>325</v>
      </c>
      <c r="N65">
        <f t="shared" si="1"/>
        <v>0</v>
      </c>
      <c r="O65">
        <f t="shared" si="2"/>
        <v>93.930635838150295</v>
      </c>
      <c r="P65">
        <f>VLOOKUP(F65,'Other Lists'!$B$13:$N$15,7,FALSE)*M65</f>
        <v>10400</v>
      </c>
      <c r="Q65">
        <f>(VLOOKUP(F65,'Other Lists'!$B$13:$N$15,5,FALSE)+VLOOKUP(F65,'Other Lists'!$B$13:$N$15,6,FALSE))*G65</f>
        <v>9964.8000000000011</v>
      </c>
      <c r="R65">
        <f t="shared" si="3"/>
        <v>435.19999999999891</v>
      </c>
      <c r="S65">
        <f>(VLOOKUP(F65,'Other Lists'!$B$13:$N$15,5,FALSE)+VLOOKUP(F65,'Other Lists'!$B$13:$N$15,6,FALSE))*(H65-M65)</f>
        <v>604.80000000000007</v>
      </c>
      <c r="T65">
        <v>2</v>
      </c>
      <c r="U65">
        <v>0</v>
      </c>
      <c r="V65">
        <v>1</v>
      </c>
      <c r="W65">
        <f t="shared" si="4"/>
        <v>1</v>
      </c>
      <c r="X65">
        <f>VLOOKUP(1,'Other Lists'!$B$27:$H$32,7,FALSE)*8*U65</f>
        <v>0</v>
      </c>
      <c r="Y65">
        <f>VLOOKUP(4,'Other Lists'!$B$27:$H$32,7,FALSE)*8*V65</f>
        <v>280.8</v>
      </c>
      <c r="Z65">
        <f>VLOOKUP(3,'Other Lists'!$B$27:$H$32,7,FALSE)*8*W65</f>
        <v>259.2</v>
      </c>
      <c r="AA65">
        <f t="shared" si="5"/>
        <v>540</v>
      </c>
      <c r="AB65">
        <f t="shared" si="6"/>
        <v>1.5606936416184971</v>
      </c>
      <c r="AC65">
        <v>105</v>
      </c>
      <c r="AD65">
        <v>80</v>
      </c>
      <c r="AE65">
        <v>78</v>
      </c>
      <c r="AF65">
        <v>0</v>
      </c>
      <c r="AG65">
        <v>81</v>
      </c>
      <c r="AH65">
        <v>2</v>
      </c>
      <c r="AI65">
        <v>0</v>
      </c>
      <c r="AJ65">
        <v>74</v>
      </c>
      <c r="AK65">
        <f t="shared" si="7"/>
        <v>2</v>
      </c>
      <c r="AL65" s="17">
        <f t="shared" si="8"/>
        <v>0.94871794871794868</v>
      </c>
      <c r="AM65">
        <v>3</v>
      </c>
      <c r="AN65">
        <v>3</v>
      </c>
      <c r="AO65">
        <v>0</v>
      </c>
      <c r="AP65">
        <v>1</v>
      </c>
      <c r="AQ65">
        <f t="shared" si="9"/>
        <v>2</v>
      </c>
      <c r="AR65">
        <f>VLOOKUP(1,'Other Lists'!$B$27:$H$32,7,FALSE)*8*AO65</f>
        <v>0</v>
      </c>
      <c r="AS65">
        <f>VLOOKUP(4,'Other Lists'!$B$27:$H$32,7,FALSE)*8*AP65</f>
        <v>280.8</v>
      </c>
      <c r="AT65">
        <f>VLOOKUP(3,'Other Lists'!$B$27:$H$32,7,FALSE)*8*AQ65</f>
        <v>518.4</v>
      </c>
      <c r="AU65">
        <f t="shared" si="10"/>
        <v>799.2</v>
      </c>
      <c r="AV65">
        <f t="shared" si="11"/>
        <v>512.08000000000004</v>
      </c>
      <c r="AX65">
        <v>1</v>
      </c>
      <c r="AY65">
        <v>1</v>
      </c>
      <c r="AZ65">
        <f t="shared" si="12"/>
        <v>8</v>
      </c>
      <c r="BA65">
        <f t="shared" si="13"/>
        <v>30</v>
      </c>
    </row>
    <row r="66" spans="2:53" hidden="1" x14ac:dyDescent="0.35">
      <c r="B66">
        <v>1218</v>
      </c>
      <c r="C66" s="15">
        <v>45053</v>
      </c>
      <c r="D66">
        <f t="shared" si="0"/>
        <v>1</v>
      </c>
      <c r="E66">
        <v>3</v>
      </c>
      <c r="F66">
        <v>119</v>
      </c>
      <c r="G66">
        <v>0</v>
      </c>
      <c r="H66">
        <v>0</v>
      </c>
      <c r="I66">
        <v>0</v>
      </c>
      <c r="J66">
        <v>0</v>
      </c>
      <c r="K66">
        <v>0</v>
      </c>
      <c r="L66">
        <v>0</v>
      </c>
      <c r="M66">
        <v>0</v>
      </c>
      <c r="N66">
        <f t="shared" si="1"/>
        <v>0</v>
      </c>
      <c r="O66" t="e">
        <f t="shared" si="2"/>
        <v>#DIV/0!</v>
      </c>
      <c r="P66">
        <f>VLOOKUP(F66,'Other Lists'!$B$13:$N$15,7,FALSE)*M66</f>
        <v>0</v>
      </c>
      <c r="Q66">
        <f>(VLOOKUP(F66,'Other Lists'!$B$13:$N$15,5,FALSE)+VLOOKUP(F66,'Other Lists'!$B$13:$N$15,6,FALSE))*G66</f>
        <v>0</v>
      </c>
      <c r="R66">
        <f t="shared" si="3"/>
        <v>0</v>
      </c>
      <c r="S66">
        <f>(VLOOKUP(F66,'Other Lists'!$B$13:$N$15,5,FALSE)+VLOOKUP(F66,'Other Lists'!$B$13:$N$15,6,FALSE))*(H66-M66)</f>
        <v>0</v>
      </c>
      <c r="T66">
        <v>0</v>
      </c>
      <c r="U66">
        <v>0</v>
      </c>
      <c r="V66">
        <v>0</v>
      </c>
      <c r="W66">
        <f t="shared" si="4"/>
        <v>0</v>
      </c>
      <c r="X66">
        <f>VLOOKUP(1,'Other Lists'!$B$27:$H$32,7,FALSE)*8*U66</f>
        <v>0</v>
      </c>
      <c r="Y66">
        <f>VLOOKUP(4,'Other Lists'!$B$27:$H$32,7,FALSE)*8*V66</f>
        <v>0</v>
      </c>
      <c r="Z66">
        <f>VLOOKUP(3,'Other Lists'!$B$27:$H$32,7,FALSE)*8*W66</f>
        <v>0</v>
      </c>
      <c r="AA66">
        <f t="shared" si="5"/>
        <v>0</v>
      </c>
      <c r="AB66" t="e">
        <f t="shared" si="6"/>
        <v>#DIV/0!</v>
      </c>
      <c r="AC66">
        <v>105</v>
      </c>
      <c r="AD66">
        <v>0</v>
      </c>
      <c r="AE66">
        <v>0</v>
      </c>
      <c r="AF66">
        <v>0</v>
      </c>
      <c r="AG66">
        <v>0</v>
      </c>
      <c r="AH66">
        <v>4</v>
      </c>
      <c r="AI66">
        <v>4</v>
      </c>
      <c r="AJ66">
        <v>0</v>
      </c>
      <c r="AK66">
        <f t="shared" si="7"/>
        <v>0</v>
      </c>
      <c r="AL66" s="17" t="e">
        <f t="shared" si="8"/>
        <v>#DIV/0!</v>
      </c>
      <c r="AM66">
        <v>0</v>
      </c>
      <c r="AN66">
        <v>0</v>
      </c>
      <c r="AO66">
        <v>0</v>
      </c>
      <c r="AP66">
        <v>0</v>
      </c>
      <c r="AQ66">
        <f t="shared" si="9"/>
        <v>0</v>
      </c>
      <c r="AR66">
        <f>VLOOKUP(1,'Other Lists'!$B$27:$H$32,7,FALSE)*8*AO66</f>
        <v>0</v>
      </c>
      <c r="AS66">
        <f>VLOOKUP(4,'Other Lists'!$B$27:$H$32,7,FALSE)*8*AP66</f>
        <v>0</v>
      </c>
      <c r="AT66">
        <f>VLOOKUP(3,'Other Lists'!$B$27:$H$32,7,FALSE)*8*AQ66</f>
        <v>0</v>
      </c>
      <c r="AU66">
        <f t="shared" si="10"/>
        <v>0</v>
      </c>
      <c r="AV66" t="e">
        <f t="shared" si="11"/>
        <v>#DIV/0!</v>
      </c>
      <c r="AX66">
        <v>0</v>
      </c>
      <c r="AY66">
        <v>0</v>
      </c>
      <c r="AZ66">
        <f t="shared" si="12"/>
        <v>0</v>
      </c>
      <c r="BA66">
        <f t="shared" si="13"/>
        <v>0</v>
      </c>
    </row>
    <row r="67" spans="2:53" hidden="1" x14ac:dyDescent="0.35">
      <c r="B67">
        <v>1219</v>
      </c>
      <c r="C67" s="15">
        <v>45054</v>
      </c>
      <c r="D67">
        <f t="shared" si="0"/>
        <v>2</v>
      </c>
      <c r="E67">
        <v>3</v>
      </c>
      <c r="F67">
        <v>119</v>
      </c>
      <c r="G67">
        <v>0</v>
      </c>
      <c r="H67">
        <v>0</v>
      </c>
      <c r="I67">
        <v>0</v>
      </c>
      <c r="J67">
        <v>0</v>
      </c>
      <c r="K67">
        <v>37</v>
      </c>
      <c r="L67">
        <v>37</v>
      </c>
      <c r="M67">
        <v>0</v>
      </c>
      <c r="N67">
        <f t="shared" si="1"/>
        <v>0</v>
      </c>
      <c r="O67" t="e">
        <f t="shared" si="2"/>
        <v>#DIV/0!</v>
      </c>
      <c r="P67">
        <f>VLOOKUP(F67,'Other Lists'!$B$13:$N$15,7,FALSE)*M67</f>
        <v>0</v>
      </c>
      <c r="Q67">
        <f>(VLOOKUP(F67,'Other Lists'!$B$13:$N$15,5,FALSE)+VLOOKUP(F67,'Other Lists'!$B$13:$N$15,6,FALSE))*G67</f>
        <v>0</v>
      </c>
      <c r="R67">
        <f t="shared" si="3"/>
        <v>0</v>
      </c>
      <c r="S67">
        <f>(VLOOKUP(F67,'Other Lists'!$B$13:$N$15,5,FALSE)+VLOOKUP(F67,'Other Lists'!$B$13:$N$15,6,FALSE))*(H67-M67)</f>
        <v>0</v>
      </c>
      <c r="T67">
        <v>0</v>
      </c>
      <c r="U67">
        <v>0</v>
      </c>
      <c r="V67">
        <v>0</v>
      </c>
      <c r="W67">
        <f t="shared" si="4"/>
        <v>0</v>
      </c>
      <c r="X67">
        <f>VLOOKUP(1,'Other Lists'!$B$27:$H$32,7,FALSE)*8*U67</f>
        <v>0</v>
      </c>
      <c r="Y67">
        <f>VLOOKUP(4,'Other Lists'!$B$27:$H$32,7,FALSE)*8*V67</f>
        <v>0</v>
      </c>
      <c r="Z67">
        <f>VLOOKUP(3,'Other Lists'!$B$27:$H$32,7,FALSE)*8*W67</f>
        <v>0</v>
      </c>
      <c r="AA67">
        <f t="shared" si="5"/>
        <v>0</v>
      </c>
      <c r="AB67" t="e">
        <f t="shared" si="6"/>
        <v>#DIV/0!</v>
      </c>
      <c r="AC67">
        <v>105</v>
      </c>
      <c r="AD67">
        <v>0</v>
      </c>
      <c r="AE67">
        <v>0</v>
      </c>
      <c r="AF67">
        <v>0</v>
      </c>
      <c r="AG67">
        <v>0</v>
      </c>
      <c r="AH67">
        <v>11</v>
      </c>
      <c r="AI67">
        <v>11</v>
      </c>
      <c r="AJ67">
        <v>0</v>
      </c>
      <c r="AK67">
        <f t="shared" si="7"/>
        <v>0</v>
      </c>
      <c r="AL67" s="17" t="e">
        <f t="shared" si="8"/>
        <v>#DIV/0!</v>
      </c>
      <c r="AM67">
        <v>0</v>
      </c>
      <c r="AN67">
        <v>0</v>
      </c>
      <c r="AO67">
        <v>0</v>
      </c>
      <c r="AP67">
        <v>0</v>
      </c>
      <c r="AQ67">
        <f t="shared" si="9"/>
        <v>0</v>
      </c>
      <c r="AR67">
        <f>VLOOKUP(1,'Other Lists'!$B$27:$H$32,7,FALSE)*8*AO67</f>
        <v>0</v>
      </c>
      <c r="AS67">
        <f>VLOOKUP(4,'Other Lists'!$B$27:$H$32,7,FALSE)*8*AP67</f>
        <v>0</v>
      </c>
      <c r="AT67">
        <f>VLOOKUP(3,'Other Lists'!$B$27:$H$32,7,FALSE)*8*AQ67</f>
        <v>0</v>
      </c>
      <c r="AU67">
        <f t="shared" si="10"/>
        <v>0</v>
      </c>
      <c r="AV67" t="e">
        <f t="shared" si="11"/>
        <v>#DIV/0!</v>
      </c>
      <c r="AX67">
        <v>0</v>
      </c>
      <c r="AY67">
        <v>0</v>
      </c>
      <c r="AZ67">
        <f t="shared" si="12"/>
        <v>0</v>
      </c>
      <c r="BA67">
        <f t="shared" si="13"/>
        <v>0</v>
      </c>
    </row>
    <row r="68" spans="2:53" hidden="1" x14ac:dyDescent="0.35">
      <c r="B68">
        <v>1220</v>
      </c>
      <c r="C68" s="15">
        <v>45055</v>
      </c>
      <c r="D68">
        <f t="shared" si="0"/>
        <v>3</v>
      </c>
      <c r="E68">
        <v>3</v>
      </c>
      <c r="F68">
        <v>119</v>
      </c>
      <c r="G68">
        <v>693</v>
      </c>
      <c r="H68">
        <v>693</v>
      </c>
      <c r="I68">
        <v>55</v>
      </c>
      <c r="J68">
        <v>1049.9999999999998</v>
      </c>
      <c r="K68">
        <v>0</v>
      </c>
      <c r="L68">
        <v>55</v>
      </c>
      <c r="M68">
        <v>710</v>
      </c>
      <c r="N68">
        <f t="shared" si="1"/>
        <v>0</v>
      </c>
      <c r="O68">
        <f t="shared" si="2"/>
        <v>102.45310245310246</v>
      </c>
      <c r="P68">
        <f>VLOOKUP(F68,'Other Lists'!$B$13:$N$15,7,FALSE)*M68</f>
        <v>22720</v>
      </c>
      <c r="Q68">
        <f>(VLOOKUP(F68,'Other Lists'!$B$13:$N$15,5,FALSE)+VLOOKUP(F68,'Other Lists'!$B$13:$N$15,6,FALSE))*G68</f>
        <v>19958.400000000001</v>
      </c>
      <c r="R68">
        <f t="shared" si="3"/>
        <v>2761.5999999999985</v>
      </c>
      <c r="S68">
        <f>(VLOOKUP(F68,'Other Lists'!$B$13:$N$15,5,FALSE)+VLOOKUP(F68,'Other Lists'!$B$13:$N$15,6,FALSE))*(H68-M68)</f>
        <v>-489.6</v>
      </c>
      <c r="T68">
        <v>6</v>
      </c>
      <c r="U68">
        <v>0</v>
      </c>
      <c r="V68">
        <v>4</v>
      </c>
      <c r="W68">
        <f t="shared" si="4"/>
        <v>2</v>
      </c>
      <c r="X68">
        <f>VLOOKUP(1,'Other Lists'!$B$27:$H$32,7,FALSE)*8*U68</f>
        <v>0</v>
      </c>
      <c r="Y68">
        <f>VLOOKUP(4,'Other Lists'!$B$27:$H$32,7,FALSE)*8*V68</f>
        <v>1123.2</v>
      </c>
      <c r="Z68">
        <f>VLOOKUP(3,'Other Lists'!$B$27:$H$32,7,FALSE)*8*W68</f>
        <v>518.4</v>
      </c>
      <c r="AA68">
        <f t="shared" si="5"/>
        <v>1641.6</v>
      </c>
      <c r="AB68">
        <f t="shared" si="6"/>
        <v>2.3688311688311687</v>
      </c>
      <c r="AC68">
        <v>105</v>
      </c>
      <c r="AD68">
        <v>174</v>
      </c>
      <c r="AE68">
        <v>153</v>
      </c>
      <c r="AF68">
        <v>25</v>
      </c>
      <c r="AG68">
        <v>162</v>
      </c>
      <c r="AH68">
        <v>27</v>
      </c>
      <c r="AI68">
        <v>52</v>
      </c>
      <c r="AJ68">
        <v>174</v>
      </c>
      <c r="AK68">
        <f t="shared" si="7"/>
        <v>21</v>
      </c>
      <c r="AL68" s="17">
        <f t="shared" si="8"/>
        <v>1.1372549019607843</v>
      </c>
      <c r="AM68">
        <v>6</v>
      </c>
      <c r="AN68">
        <v>6</v>
      </c>
      <c r="AO68">
        <v>0</v>
      </c>
      <c r="AP68">
        <v>3</v>
      </c>
      <c r="AQ68">
        <f t="shared" si="9"/>
        <v>3</v>
      </c>
      <c r="AR68">
        <f>VLOOKUP(1,'Other Lists'!$B$27:$H$32,7,FALSE)*8*AO68</f>
        <v>0</v>
      </c>
      <c r="AS68">
        <f>VLOOKUP(4,'Other Lists'!$B$27:$H$32,7,FALSE)*8*AP68</f>
        <v>842.40000000000009</v>
      </c>
      <c r="AT68">
        <f>VLOOKUP(3,'Other Lists'!$B$27:$H$32,7,FALSE)*8*AQ68</f>
        <v>777.59999999999991</v>
      </c>
      <c r="AU68">
        <f t="shared" si="10"/>
        <v>1620</v>
      </c>
      <c r="AV68">
        <f t="shared" si="11"/>
        <v>683.88157894736844</v>
      </c>
      <c r="AX68">
        <v>2</v>
      </c>
      <c r="AY68">
        <v>1</v>
      </c>
      <c r="AZ68">
        <f t="shared" si="12"/>
        <v>16</v>
      </c>
      <c r="BA68">
        <f t="shared" si="13"/>
        <v>30</v>
      </c>
    </row>
    <row r="69" spans="2:53" hidden="1" x14ac:dyDescent="0.35">
      <c r="B69">
        <v>1221</v>
      </c>
      <c r="C69" s="15">
        <v>45056</v>
      </c>
      <c r="D69">
        <f t="shared" si="0"/>
        <v>4</v>
      </c>
      <c r="E69">
        <v>3</v>
      </c>
      <c r="F69">
        <v>119</v>
      </c>
      <c r="G69">
        <v>546</v>
      </c>
      <c r="H69">
        <v>546</v>
      </c>
      <c r="I69">
        <v>46</v>
      </c>
      <c r="J69">
        <v>1049.9999999999998</v>
      </c>
      <c r="K69">
        <v>0</v>
      </c>
      <c r="L69">
        <v>46</v>
      </c>
      <c r="M69">
        <v>580</v>
      </c>
      <c r="N69">
        <f t="shared" si="1"/>
        <v>0</v>
      </c>
      <c r="O69">
        <f t="shared" si="2"/>
        <v>106.22710622710623</v>
      </c>
      <c r="P69">
        <f>VLOOKUP(F69,'Other Lists'!$B$13:$N$15,7,FALSE)*M69</f>
        <v>18560</v>
      </c>
      <c r="Q69">
        <f>(VLOOKUP(F69,'Other Lists'!$B$13:$N$15,5,FALSE)+VLOOKUP(F69,'Other Lists'!$B$13:$N$15,6,FALSE))*G69</f>
        <v>15724.800000000001</v>
      </c>
      <c r="R69">
        <f t="shared" si="3"/>
        <v>2835.1999999999989</v>
      </c>
      <c r="S69">
        <f>(VLOOKUP(F69,'Other Lists'!$B$13:$N$15,5,FALSE)+VLOOKUP(F69,'Other Lists'!$B$13:$N$15,6,FALSE))*(H69-M69)</f>
        <v>-979.2</v>
      </c>
      <c r="T69">
        <v>6</v>
      </c>
      <c r="U69">
        <v>0</v>
      </c>
      <c r="V69">
        <v>3</v>
      </c>
      <c r="W69">
        <f t="shared" si="4"/>
        <v>3</v>
      </c>
      <c r="X69">
        <f>VLOOKUP(1,'Other Lists'!$B$27:$H$32,7,FALSE)*8*U69</f>
        <v>0</v>
      </c>
      <c r="Y69">
        <f>VLOOKUP(4,'Other Lists'!$B$27:$H$32,7,FALSE)*8*V69</f>
        <v>842.40000000000009</v>
      </c>
      <c r="Z69">
        <f>VLOOKUP(3,'Other Lists'!$B$27:$H$32,7,FALSE)*8*W69</f>
        <v>777.59999999999991</v>
      </c>
      <c r="AA69">
        <f t="shared" si="5"/>
        <v>1620</v>
      </c>
      <c r="AB69">
        <f t="shared" si="6"/>
        <v>2.9670329670329672</v>
      </c>
      <c r="AC69">
        <v>105</v>
      </c>
      <c r="AD69">
        <v>153</v>
      </c>
      <c r="AE69">
        <v>130</v>
      </c>
      <c r="AF69">
        <v>0</v>
      </c>
      <c r="AG69">
        <v>162</v>
      </c>
      <c r="AH69">
        <v>0</v>
      </c>
      <c r="AI69">
        <v>0</v>
      </c>
      <c r="AJ69">
        <v>127</v>
      </c>
      <c r="AK69">
        <f t="shared" si="7"/>
        <v>23</v>
      </c>
      <c r="AL69" s="17">
        <f t="shared" si="8"/>
        <v>0.97692307692307689</v>
      </c>
      <c r="AM69">
        <v>6</v>
      </c>
      <c r="AN69">
        <v>5</v>
      </c>
      <c r="AO69">
        <v>0</v>
      </c>
      <c r="AP69">
        <v>3</v>
      </c>
      <c r="AQ69">
        <f t="shared" si="9"/>
        <v>2</v>
      </c>
      <c r="AR69">
        <f>VLOOKUP(1,'Other Lists'!$B$27:$H$32,7,FALSE)*8*AO69</f>
        <v>0</v>
      </c>
      <c r="AS69">
        <f>VLOOKUP(4,'Other Lists'!$B$27:$H$32,7,FALSE)*8*AP69</f>
        <v>842.40000000000009</v>
      </c>
      <c r="AT69">
        <f>VLOOKUP(3,'Other Lists'!$B$27:$H$32,7,FALSE)*8*AQ69</f>
        <v>518.4</v>
      </c>
      <c r="AU69">
        <f t="shared" si="10"/>
        <v>1360.8000000000002</v>
      </c>
      <c r="AV69">
        <f t="shared" si="11"/>
        <v>458.64000000000004</v>
      </c>
      <c r="AX69">
        <v>2</v>
      </c>
      <c r="AY69">
        <v>1</v>
      </c>
      <c r="AZ69">
        <f t="shared" si="12"/>
        <v>16</v>
      </c>
      <c r="BA69">
        <f t="shared" si="13"/>
        <v>30</v>
      </c>
    </row>
    <row r="70" spans="2:53" hidden="1" x14ac:dyDescent="0.35">
      <c r="B70">
        <v>1222</v>
      </c>
      <c r="C70" s="15">
        <v>45057</v>
      </c>
      <c r="D70">
        <f t="shared" si="0"/>
        <v>5</v>
      </c>
      <c r="E70">
        <v>3</v>
      </c>
      <c r="F70">
        <v>119</v>
      </c>
      <c r="G70">
        <v>598</v>
      </c>
      <c r="H70">
        <v>598</v>
      </c>
      <c r="I70">
        <v>13</v>
      </c>
      <c r="J70">
        <v>1049.9999999999998</v>
      </c>
      <c r="K70">
        <v>0</v>
      </c>
      <c r="L70">
        <v>13</v>
      </c>
      <c r="M70">
        <v>592</v>
      </c>
      <c r="N70">
        <f t="shared" si="1"/>
        <v>0</v>
      </c>
      <c r="O70">
        <f t="shared" si="2"/>
        <v>98.996655518394647</v>
      </c>
      <c r="P70">
        <f>VLOOKUP(F70,'Other Lists'!$B$13:$N$15,7,FALSE)*M70</f>
        <v>18944</v>
      </c>
      <c r="Q70">
        <f>(VLOOKUP(F70,'Other Lists'!$B$13:$N$15,5,FALSE)+VLOOKUP(F70,'Other Lists'!$B$13:$N$15,6,FALSE))*G70</f>
        <v>17222.400000000001</v>
      </c>
      <c r="R70">
        <f t="shared" si="3"/>
        <v>1721.5999999999985</v>
      </c>
      <c r="S70">
        <f>(VLOOKUP(F70,'Other Lists'!$B$13:$N$15,5,FALSE)+VLOOKUP(F70,'Other Lists'!$B$13:$N$15,6,FALSE))*(H70-M70)</f>
        <v>172.8</v>
      </c>
      <c r="T70">
        <v>6</v>
      </c>
      <c r="U70">
        <v>0</v>
      </c>
      <c r="V70">
        <v>3</v>
      </c>
      <c r="W70">
        <f t="shared" si="4"/>
        <v>3</v>
      </c>
      <c r="X70">
        <f>VLOOKUP(1,'Other Lists'!$B$27:$H$32,7,FALSE)*8*U70</f>
        <v>0</v>
      </c>
      <c r="Y70">
        <f>VLOOKUP(4,'Other Lists'!$B$27:$H$32,7,FALSE)*8*V70</f>
        <v>842.40000000000009</v>
      </c>
      <c r="Z70">
        <f>VLOOKUP(3,'Other Lists'!$B$27:$H$32,7,FALSE)*8*W70</f>
        <v>777.59999999999991</v>
      </c>
      <c r="AA70">
        <f t="shared" si="5"/>
        <v>1620</v>
      </c>
      <c r="AB70">
        <f t="shared" si="6"/>
        <v>2.7090301003344481</v>
      </c>
      <c r="AC70">
        <v>105</v>
      </c>
      <c r="AD70">
        <v>149</v>
      </c>
      <c r="AE70">
        <v>149</v>
      </c>
      <c r="AF70">
        <v>4</v>
      </c>
      <c r="AG70">
        <v>162</v>
      </c>
      <c r="AH70">
        <v>0</v>
      </c>
      <c r="AI70">
        <v>4</v>
      </c>
      <c r="AJ70">
        <v>146</v>
      </c>
      <c r="AK70">
        <f t="shared" si="7"/>
        <v>0</v>
      </c>
      <c r="AL70" s="17">
        <f t="shared" si="8"/>
        <v>0.97986577181208057</v>
      </c>
      <c r="AM70">
        <v>6</v>
      </c>
      <c r="AN70">
        <v>6</v>
      </c>
      <c r="AO70">
        <v>0</v>
      </c>
      <c r="AP70">
        <v>3</v>
      </c>
      <c r="AQ70">
        <f t="shared" si="9"/>
        <v>3</v>
      </c>
      <c r="AR70">
        <f>VLOOKUP(1,'Other Lists'!$B$27:$H$32,7,FALSE)*8*AO70</f>
        <v>0</v>
      </c>
      <c r="AS70">
        <f>VLOOKUP(4,'Other Lists'!$B$27:$H$32,7,FALSE)*8*AP70</f>
        <v>842.40000000000009</v>
      </c>
      <c r="AT70">
        <f>VLOOKUP(3,'Other Lists'!$B$27:$H$32,7,FALSE)*8*AQ70</f>
        <v>777.59999999999991</v>
      </c>
      <c r="AU70">
        <f t="shared" si="10"/>
        <v>1620</v>
      </c>
      <c r="AV70">
        <f t="shared" si="11"/>
        <v>598</v>
      </c>
      <c r="AX70">
        <v>2</v>
      </c>
      <c r="AY70">
        <v>1</v>
      </c>
      <c r="AZ70">
        <f t="shared" si="12"/>
        <v>16</v>
      </c>
      <c r="BA70">
        <f t="shared" si="13"/>
        <v>30</v>
      </c>
    </row>
    <row r="71" spans="2:53" hidden="1" x14ac:dyDescent="0.35">
      <c r="B71">
        <v>1223</v>
      </c>
      <c r="C71" s="15">
        <v>45058</v>
      </c>
      <c r="D71">
        <f t="shared" si="0"/>
        <v>6</v>
      </c>
      <c r="E71">
        <v>3</v>
      </c>
      <c r="F71">
        <v>119</v>
      </c>
      <c r="G71">
        <v>598</v>
      </c>
      <c r="H71">
        <v>598</v>
      </c>
      <c r="I71">
        <v>300</v>
      </c>
      <c r="J71">
        <v>1049.9999999999998</v>
      </c>
      <c r="K71">
        <v>0</v>
      </c>
      <c r="L71">
        <v>300</v>
      </c>
      <c r="M71">
        <v>835</v>
      </c>
      <c r="N71">
        <f t="shared" si="1"/>
        <v>0</v>
      </c>
      <c r="O71">
        <f t="shared" si="2"/>
        <v>139.63210702341138</v>
      </c>
      <c r="P71">
        <f>VLOOKUP(F71,'Other Lists'!$B$13:$N$15,7,FALSE)*M71</f>
        <v>26720</v>
      </c>
      <c r="Q71">
        <f>(VLOOKUP(F71,'Other Lists'!$B$13:$N$15,5,FALSE)+VLOOKUP(F71,'Other Lists'!$B$13:$N$15,6,FALSE))*G71</f>
        <v>17222.400000000001</v>
      </c>
      <c r="R71">
        <f t="shared" si="3"/>
        <v>9497.5999999999985</v>
      </c>
      <c r="S71">
        <f>(VLOOKUP(F71,'Other Lists'!$B$13:$N$15,5,FALSE)+VLOOKUP(F71,'Other Lists'!$B$13:$N$15,6,FALSE))*(H71-M71)</f>
        <v>-6825.6</v>
      </c>
      <c r="T71">
        <v>6</v>
      </c>
      <c r="U71">
        <v>0</v>
      </c>
      <c r="V71">
        <v>4</v>
      </c>
      <c r="W71">
        <f t="shared" si="4"/>
        <v>2</v>
      </c>
      <c r="X71">
        <f>VLOOKUP(1,'Other Lists'!$B$27:$H$32,7,FALSE)*8*U71</f>
        <v>0</v>
      </c>
      <c r="Y71">
        <f>VLOOKUP(4,'Other Lists'!$B$27:$H$32,7,FALSE)*8*V71</f>
        <v>1123.2</v>
      </c>
      <c r="Z71">
        <f>VLOOKUP(3,'Other Lists'!$B$27:$H$32,7,FALSE)*8*W71</f>
        <v>518.4</v>
      </c>
      <c r="AA71">
        <f t="shared" si="5"/>
        <v>1641.6</v>
      </c>
      <c r="AB71">
        <f t="shared" si="6"/>
        <v>2.7451505016722408</v>
      </c>
      <c r="AC71">
        <v>105</v>
      </c>
      <c r="AD71">
        <v>171</v>
      </c>
      <c r="AE71">
        <v>163</v>
      </c>
      <c r="AF71">
        <v>15</v>
      </c>
      <c r="AG71">
        <v>162</v>
      </c>
      <c r="AH71">
        <v>2</v>
      </c>
      <c r="AI71">
        <v>17</v>
      </c>
      <c r="AJ71">
        <v>174</v>
      </c>
      <c r="AK71">
        <f t="shared" si="7"/>
        <v>8</v>
      </c>
      <c r="AL71" s="17">
        <f t="shared" si="8"/>
        <v>1.0674846625766872</v>
      </c>
      <c r="AM71">
        <v>6</v>
      </c>
      <c r="AN71">
        <v>6</v>
      </c>
      <c r="AO71">
        <v>0</v>
      </c>
      <c r="AP71">
        <v>3</v>
      </c>
      <c r="AQ71">
        <f t="shared" si="9"/>
        <v>3</v>
      </c>
      <c r="AR71">
        <f>VLOOKUP(1,'Other Lists'!$B$27:$H$32,7,FALSE)*8*AO71</f>
        <v>0</v>
      </c>
      <c r="AS71">
        <f>VLOOKUP(4,'Other Lists'!$B$27:$H$32,7,FALSE)*8*AP71</f>
        <v>842.40000000000009</v>
      </c>
      <c r="AT71">
        <f>VLOOKUP(3,'Other Lists'!$B$27:$H$32,7,FALSE)*8*AQ71</f>
        <v>777.59999999999991</v>
      </c>
      <c r="AU71">
        <f t="shared" si="10"/>
        <v>1620</v>
      </c>
      <c r="AV71">
        <f t="shared" si="11"/>
        <v>590.13157894736844</v>
      </c>
      <c r="AX71">
        <v>2</v>
      </c>
      <c r="AY71">
        <v>1</v>
      </c>
      <c r="AZ71">
        <f t="shared" si="12"/>
        <v>16</v>
      </c>
      <c r="BA71">
        <f t="shared" si="13"/>
        <v>30</v>
      </c>
    </row>
    <row r="72" spans="2:53" hidden="1" x14ac:dyDescent="0.35">
      <c r="B72">
        <v>1224</v>
      </c>
      <c r="C72" s="15">
        <v>45059</v>
      </c>
      <c r="D72">
        <f t="shared" si="0"/>
        <v>7</v>
      </c>
      <c r="E72">
        <v>3</v>
      </c>
      <c r="F72">
        <v>201</v>
      </c>
      <c r="G72">
        <v>310</v>
      </c>
      <c r="H72">
        <v>310</v>
      </c>
      <c r="I72">
        <v>24</v>
      </c>
      <c r="J72">
        <v>420</v>
      </c>
      <c r="K72">
        <v>0</v>
      </c>
      <c r="L72">
        <v>24</v>
      </c>
      <c r="M72">
        <v>317</v>
      </c>
      <c r="N72">
        <f t="shared" si="1"/>
        <v>0</v>
      </c>
      <c r="O72">
        <f t="shared" si="2"/>
        <v>102.25806451612902</v>
      </c>
      <c r="P72">
        <f>VLOOKUP(F72,'Other Lists'!$B$13:$N$15,7,FALSE)*M72</f>
        <v>22507</v>
      </c>
      <c r="Q72">
        <f>(VLOOKUP(F72,'Other Lists'!$B$13:$N$15,5,FALSE)+VLOOKUP(F72,'Other Lists'!$B$13:$N$15,6,FALSE))*G72</f>
        <v>15221</v>
      </c>
      <c r="R72">
        <f t="shared" si="3"/>
        <v>7286</v>
      </c>
      <c r="S72">
        <f>(VLOOKUP(F72,'Other Lists'!$B$13:$N$15,5,FALSE)+VLOOKUP(F72,'Other Lists'!$B$13:$N$15,6,FALSE))*(H72-M72)</f>
        <v>-343.7</v>
      </c>
      <c r="T72">
        <v>5</v>
      </c>
      <c r="U72">
        <v>0</v>
      </c>
      <c r="V72">
        <v>4</v>
      </c>
      <c r="W72">
        <f t="shared" si="4"/>
        <v>1</v>
      </c>
      <c r="X72">
        <f>VLOOKUP(1,'Other Lists'!$B$27:$H$32,7,FALSE)*8*U72</f>
        <v>0</v>
      </c>
      <c r="Y72">
        <f>VLOOKUP(4,'Other Lists'!$B$27:$H$32,7,FALSE)*8*V72</f>
        <v>1123.2</v>
      </c>
      <c r="Z72">
        <f>VLOOKUP(3,'Other Lists'!$B$27:$H$32,7,FALSE)*8*W72</f>
        <v>259.2</v>
      </c>
      <c r="AA72">
        <f t="shared" si="5"/>
        <v>1382.4</v>
      </c>
      <c r="AB72">
        <f t="shared" si="6"/>
        <v>4.459354838709678</v>
      </c>
      <c r="AC72">
        <v>105</v>
      </c>
      <c r="AD72">
        <v>181</v>
      </c>
      <c r="AE72">
        <v>155</v>
      </c>
      <c r="AF72">
        <v>0</v>
      </c>
      <c r="AG72">
        <v>162</v>
      </c>
      <c r="AH72">
        <v>0</v>
      </c>
      <c r="AI72">
        <v>0</v>
      </c>
      <c r="AJ72">
        <v>147</v>
      </c>
      <c r="AK72">
        <f t="shared" si="7"/>
        <v>26</v>
      </c>
      <c r="AL72" s="17">
        <f t="shared" si="8"/>
        <v>0.94838709677419353</v>
      </c>
      <c r="AM72">
        <v>6</v>
      </c>
      <c r="AN72">
        <v>6</v>
      </c>
      <c r="AO72">
        <v>0</v>
      </c>
      <c r="AP72">
        <v>3</v>
      </c>
      <c r="AQ72">
        <f t="shared" si="9"/>
        <v>3</v>
      </c>
      <c r="AR72">
        <f>VLOOKUP(1,'Other Lists'!$B$27:$H$32,7,FALSE)*8*AO72</f>
        <v>0</v>
      </c>
      <c r="AS72">
        <f>VLOOKUP(4,'Other Lists'!$B$27:$H$32,7,FALSE)*8*AP72</f>
        <v>842.40000000000009</v>
      </c>
      <c r="AT72">
        <f>VLOOKUP(3,'Other Lists'!$B$27:$H$32,7,FALSE)*8*AQ72</f>
        <v>777.59999999999991</v>
      </c>
      <c r="AU72">
        <f t="shared" si="10"/>
        <v>1620</v>
      </c>
      <c r="AV72">
        <f t="shared" si="11"/>
        <v>363.28124999999994</v>
      </c>
      <c r="AX72">
        <v>2</v>
      </c>
      <c r="AY72">
        <v>1</v>
      </c>
      <c r="AZ72">
        <f t="shared" si="12"/>
        <v>16</v>
      </c>
      <c r="BA72">
        <f t="shared" si="13"/>
        <v>30</v>
      </c>
    </row>
    <row r="73" spans="2:53" hidden="1" x14ac:dyDescent="0.35">
      <c r="B73">
        <v>1225</v>
      </c>
      <c r="C73" s="15">
        <v>45060</v>
      </c>
      <c r="D73">
        <f t="shared" ref="D73:D94" si="14">WEEKDAY(C73)</f>
        <v>1</v>
      </c>
      <c r="E73">
        <v>3</v>
      </c>
      <c r="F73">
        <v>119</v>
      </c>
      <c r="G73">
        <v>0</v>
      </c>
      <c r="H73">
        <v>0</v>
      </c>
      <c r="I73">
        <v>0</v>
      </c>
      <c r="J73">
        <v>0</v>
      </c>
      <c r="K73">
        <v>11</v>
      </c>
      <c r="L73">
        <v>11</v>
      </c>
      <c r="M73">
        <v>0</v>
      </c>
      <c r="N73">
        <f t="shared" ref="N73:N94" si="15">G73-H73</f>
        <v>0</v>
      </c>
      <c r="O73" t="e">
        <f t="shared" ref="O73:O94" si="16">(M73/H73)*100</f>
        <v>#DIV/0!</v>
      </c>
      <c r="P73">
        <f>VLOOKUP(F73,'Other Lists'!$B$13:$N$15,7,FALSE)*M73</f>
        <v>0</v>
      </c>
      <c r="Q73">
        <f>(VLOOKUP(F73,'Other Lists'!$B$13:$N$15,5,FALSE)+VLOOKUP(F73,'Other Lists'!$B$13:$N$15,6,FALSE))*G73</f>
        <v>0</v>
      </c>
      <c r="R73">
        <f t="shared" ref="R73:R94" si="17">P73-Q73</f>
        <v>0</v>
      </c>
      <c r="S73">
        <f>(VLOOKUP(F73,'Other Lists'!$B$13:$N$15,5,FALSE)+VLOOKUP(F73,'Other Lists'!$B$13:$N$15,6,FALSE))*(H73-M73)</f>
        <v>0</v>
      </c>
      <c r="T73">
        <v>0</v>
      </c>
      <c r="U73">
        <v>0</v>
      </c>
      <c r="V73">
        <v>0</v>
      </c>
      <c r="W73">
        <f t="shared" ref="W73:W94" si="18">T73-U73-V73</f>
        <v>0</v>
      </c>
      <c r="X73">
        <f>VLOOKUP(1,'Other Lists'!$B$27:$H$32,7,FALSE)*8*U73</f>
        <v>0</v>
      </c>
      <c r="Y73">
        <f>VLOOKUP(4,'Other Lists'!$B$27:$H$32,7,FALSE)*8*V73</f>
        <v>0</v>
      </c>
      <c r="Z73">
        <f>VLOOKUP(3,'Other Lists'!$B$27:$H$32,7,FALSE)*8*W73</f>
        <v>0</v>
      </c>
      <c r="AA73">
        <f t="shared" ref="AA73:AA94" si="19">SUM(X73:Z73)</f>
        <v>0</v>
      </c>
      <c r="AB73" t="e">
        <f t="shared" ref="AB73:AB94" si="20">AA73/H73</f>
        <v>#DIV/0!</v>
      </c>
      <c r="AC73">
        <v>105</v>
      </c>
      <c r="AD73">
        <v>0</v>
      </c>
      <c r="AE73">
        <v>0</v>
      </c>
      <c r="AF73">
        <v>0</v>
      </c>
      <c r="AG73">
        <v>0</v>
      </c>
      <c r="AH73">
        <v>4</v>
      </c>
      <c r="AI73">
        <v>4</v>
      </c>
      <c r="AJ73">
        <v>0</v>
      </c>
      <c r="AK73">
        <f t="shared" ref="AK73:AK94" si="21">AD73-AE73</f>
        <v>0</v>
      </c>
      <c r="AL73" s="17" t="e">
        <f t="shared" ref="AL73:AL94" si="22">AJ73/AE73</f>
        <v>#DIV/0!</v>
      </c>
      <c r="AM73">
        <v>0</v>
      </c>
      <c r="AN73">
        <v>0</v>
      </c>
      <c r="AO73">
        <v>0</v>
      </c>
      <c r="AP73">
        <v>0</v>
      </c>
      <c r="AQ73">
        <f t="shared" ref="AQ73:AQ94" si="23">AN73-AP73</f>
        <v>0</v>
      </c>
      <c r="AR73">
        <f>VLOOKUP(1,'Other Lists'!$B$27:$H$32,7,FALSE)*8*AO73</f>
        <v>0</v>
      </c>
      <c r="AS73">
        <f>VLOOKUP(4,'Other Lists'!$B$27:$H$32,7,FALSE)*8*AP73</f>
        <v>0</v>
      </c>
      <c r="AT73">
        <f>VLOOKUP(3,'Other Lists'!$B$27:$H$32,7,FALSE)*8*AQ73</f>
        <v>0</v>
      </c>
      <c r="AU73">
        <f t="shared" ref="AU73:AU94" si="24">SUM(AR73:AT73)</f>
        <v>0</v>
      </c>
      <c r="AV73" t="e">
        <f t="shared" ref="AV73:AV94" si="25">AU73/AB73</f>
        <v>#DIV/0!</v>
      </c>
      <c r="AX73">
        <v>0</v>
      </c>
      <c r="AY73">
        <v>0</v>
      </c>
      <c r="AZ73">
        <f t="shared" ref="AZ73:AZ94" si="26">AX73*8</f>
        <v>0</v>
      </c>
      <c r="BA73">
        <f t="shared" ref="BA73:BA94" si="27">AY73*30</f>
        <v>0</v>
      </c>
    </row>
    <row r="74" spans="2:53" hidden="1" x14ac:dyDescent="0.35">
      <c r="B74">
        <v>1226</v>
      </c>
      <c r="C74" s="15">
        <v>45061</v>
      </c>
      <c r="D74">
        <f t="shared" si="14"/>
        <v>2</v>
      </c>
      <c r="E74">
        <v>3</v>
      </c>
      <c r="F74">
        <v>201</v>
      </c>
      <c r="G74">
        <v>0</v>
      </c>
      <c r="H74">
        <v>0</v>
      </c>
      <c r="I74">
        <v>0</v>
      </c>
      <c r="J74">
        <v>0</v>
      </c>
      <c r="K74">
        <v>19</v>
      </c>
      <c r="L74">
        <v>19</v>
      </c>
      <c r="M74">
        <v>0</v>
      </c>
      <c r="N74">
        <f t="shared" si="15"/>
        <v>0</v>
      </c>
      <c r="O74" t="e">
        <f t="shared" si="16"/>
        <v>#DIV/0!</v>
      </c>
      <c r="P74">
        <f>VLOOKUP(F74,'Other Lists'!$B$13:$N$15,7,FALSE)*M74</f>
        <v>0</v>
      </c>
      <c r="Q74">
        <f>(VLOOKUP(F74,'Other Lists'!$B$13:$N$15,5,FALSE)+VLOOKUP(F74,'Other Lists'!$B$13:$N$15,6,FALSE))*G74</f>
        <v>0</v>
      </c>
      <c r="R74">
        <f t="shared" si="17"/>
        <v>0</v>
      </c>
      <c r="S74">
        <f>(VLOOKUP(F74,'Other Lists'!$B$13:$N$15,5,FALSE)+VLOOKUP(F74,'Other Lists'!$B$13:$N$15,6,FALSE))*(H74-M74)</f>
        <v>0</v>
      </c>
      <c r="T74">
        <v>0</v>
      </c>
      <c r="U74">
        <v>0</v>
      </c>
      <c r="V74">
        <v>0</v>
      </c>
      <c r="W74">
        <f t="shared" si="18"/>
        <v>0</v>
      </c>
      <c r="X74">
        <f>VLOOKUP(1,'Other Lists'!$B$27:$H$32,7,FALSE)*8*U74</f>
        <v>0</v>
      </c>
      <c r="Y74">
        <f>VLOOKUP(4,'Other Lists'!$B$27:$H$32,7,FALSE)*8*V74</f>
        <v>0</v>
      </c>
      <c r="Z74">
        <f>VLOOKUP(3,'Other Lists'!$B$27:$H$32,7,FALSE)*8*W74</f>
        <v>0</v>
      </c>
      <c r="AA74">
        <f t="shared" si="19"/>
        <v>0</v>
      </c>
      <c r="AB74" t="e">
        <f t="shared" si="20"/>
        <v>#DIV/0!</v>
      </c>
      <c r="AC74">
        <v>105</v>
      </c>
      <c r="AD74">
        <v>0</v>
      </c>
      <c r="AE74">
        <v>0</v>
      </c>
      <c r="AF74">
        <v>0</v>
      </c>
      <c r="AG74">
        <v>0</v>
      </c>
      <c r="AH74">
        <v>0</v>
      </c>
      <c r="AI74">
        <v>0</v>
      </c>
      <c r="AJ74">
        <v>0</v>
      </c>
      <c r="AK74">
        <f t="shared" si="21"/>
        <v>0</v>
      </c>
      <c r="AL74" s="17" t="e">
        <f t="shared" si="22"/>
        <v>#DIV/0!</v>
      </c>
      <c r="AM74">
        <v>0</v>
      </c>
      <c r="AN74">
        <v>0</v>
      </c>
      <c r="AO74">
        <v>0</v>
      </c>
      <c r="AP74">
        <v>0</v>
      </c>
      <c r="AQ74">
        <f t="shared" si="23"/>
        <v>0</v>
      </c>
      <c r="AR74">
        <f>VLOOKUP(1,'Other Lists'!$B$27:$H$32,7,FALSE)*8*AO74</f>
        <v>0</v>
      </c>
      <c r="AS74">
        <f>VLOOKUP(4,'Other Lists'!$B$27:$H$32,7,FALSE)*8*AP74</f>
        <v>0</v>
      </c>
      <c r="AT74">
        <f>VLOOKUP(3,'Other Lists'!$B$27:$H$32,7,FALSE)*8*AQ74</f>
        <v>0</v>
      </c>
      <c r="AU74">
        <f t="shared" si="24"/>
        <v>0</v>
      </c>
      <c r="AV74" t="e">
        <f t="shared" si="25"/>
        <v>#DIV/0!</v>
      </c>
      <c r="AX74">
        <v>0</v>
      </c>
      <c r="AY74">
        <v>0</v>
      </c>
      <c r="AZ74">
        <f t="shared" si="26"/>
        <v>0</v>
      </c>
      <c r="BA74">
        <f t="shared" si="27"/>
        <v>0</v>
      </c>
    </row>
    <row r="75" spans="2:53" hidden="1" x14ac:dyDescent="0.35">
      <c r="B75">
        <v>1227</v>
      </c>
      <c r="C75" s="15">
        <v>45062</v>
      </c>
      <c r="D75">
        <f t="shared" si="14"/>
        <v>3</v>
      </c>
      <c r="E75">
        <v>3</v>
      </c>
      <c r="F75">
        <v>119</v>
      </c>
      <c r="G75">
        <v>903</v>
      </c>
      <c r="H75">
        <v>903</v>
      </c>
      <c r="I75">
        <v>252</v>
      </c>
      <c r="J75">
        <v>1049.9999999999998</v>
      </c>
      <c r="K75">
        <v>56</v>
      </c>
      <c r="L75">
        <v>308</v>
      </c>
      <c r="M75">
        <v>1074</v>
      </c>
      <c r="N75">
        <f t="shared" si="15"/>
        <v>0</v>
      </c>
      <c r="O75">
        <f t="shared" si="16"/>
        <v>118.93687707641196</v>
      </c>
      <c r="P75">
        <f>VLOOKUP(F75,'Other Lists'!$B$13:$N$15,7,FALSE)*M75</f>
        <v>34368</v>
      </c>
      <c r="Q75">
        <f>(VLOOKUP(F75,'Other Lists'!$B$13:$N$15,5,FALSE)+VLOOKUP(F75,'Other Lists'!$B$13:$N$15,6,FALSE))*G75</f>
        <v>26006.400000000001</v>
      </c>
      <c r="R75">
        <f t="shared" si="17"/>
        <v>8361.5999999999985</v>
      </c>
      <c r="S75">
        <f>(VLOOKUP(F75,'Other Lists'!$B$13:$N$15,5,FALSE)+VLOOKUP(F75,'Other Lists'!$B$13:$N$15,6,FALSE))*(H75-M75)</f>
        <v>-4924.8</v>
      </c>
      <c r="T75">
        <v>6</v>
      </c>
      <c r="U75">
        <v>0</v>
      </c>
      <c r="V75">
        <v>4</v>
      </c>
      <c r="W75">
        <f t="shared" si="18"/>
        <v>2</v>
      </c>
      <c r="X75">
        <f>VLOOKUP(1,'Other Lists'!$B$27:$H$32,7,FALSE)*8*U75</f>
        <v>0</v>
      </c>
      <c r="Y75">
        <f>VLOOKUP(4,'Other Lists'!$B$27:$H$32,7,FALSE)*8*V75</f>
        <v>1123.2</v>
      </c>
      <c r="Z75">
        <f>VLOOKUP(3,'Other Lists'!$B$27:$H$32,7,FALSE)*8*W75</f>
        <v>518.4</v>
      </c>
      <c r="AA75">
        <f t="shared" si="19"/>
        <v>1641.6</v>
      </c>
      <c r="AB75">
        <f t="shared" si="20"/>
        <v>1.8179401993355482</v>
      </c>
      <c r="AC75">
        <v>105</v>
      </c>
      <c r="AD75">
        <v>140</v>
      </c>
      <c r="AE75">
        <v>140</v>
      </c>
      <c r="AF75">
        <v>25</v>
      </c>
      <c r="AG75">
        <v>162</v>
      </c>
      <c r="AH75">
        <v>0</v>
      </c>
      <c r="AI75">
        <v>25</v>
      </c>
      <c r="AJ75">
        <v>153</v>
      </c>
      <c r="AK75">
        <f t="shared" si="21"/>
        <v>0</v>
      </c>
      <c r="AL75" s="17">
        <f t="shared" si="22"/>
        <v>1.0928571428571427</v>
      </c>
      <c r="AM75">
        <v>6</v>
      </c>
      <c r="AN75">
        <v>6</v>
      </c>
      <c r="AO75">
        <v>0</v>
      </c>
      <c r="AP75">
        <v>3</v>
      </c>
      <c r="AQ75">
        <f t="shared" si="23"/>
        <v>3</v>
      </c>
      <c r="AR75">
        <f>VLOOKUP(1,'Other Lists'!$B$27:$H$32,7,FALSE)*8*AO75</f>
        <v>0</v>
      </c>
      <c r="AS75">
        <f>VLOOKUP(4,'Other Lists'!$B$27:$H$32,7,FALSE)*8*AP75</f>
        <v>842.40000000000009</v>
      </c>
      <c r="AT75">
        <f>VLOOKUP(3,'Other Lists'!$B$27:$H$32,7,FALSE)*8*AQ75</f>
        <v>777.59999999999991</v>
      </c>
      <c r="AU75">
        <f t="shared" si="24"/>
        <v>1620</v>
      </c>
      <c r="AV75">
        <f t="shared" si="25"/>
        <v>891.11842105263156</v>
      </c>
      <c r="AX75">
        <v>2</v>
      </c>
      <c r="AY75">
        <v>1</v>
      </c>
      <c r="AZ75">
        <f t="shared" si="26"/>
        <v>16</v>
      </c>
      <c r="BA75">
        <f t="shared" si="27"/>
        <v>30</v>
      </c>
    </row>
    <row r="76" spans="2:53" hidden="1" x14ac:dyDescent="0.35">
      <c r="B76">
        <v>1228</v>
      </c>
      <c r="C76" s="15">
        <v>45063</v>
      </c>
      <c r="D76">
        <f t="shared" si="14"/>
        <v>4</v>
      </c>
      <c r="E76">
        <v>3</v>
      </c>
      <c r="F76">
        <v>201</v>
      </c>
      <c r="G76">
        <v>247</v>
      </c>
      <c r="H76">
        <v>247</v>
      </c>
      <c r="I76">
        <v>0</v>
      </c>
      <c r="J76">
        <v>420</v>
      </c>
      <c r="K76">
        <v>0</v>
      </c>
      <c r="L76">
        <v>0</v>
      </c>
      <c r="M76">
        <v>229</v>
      </c>
      <c r="N76">
        <f t="shared" si="15"/>
        <v>0</v>
      </c>
      <c r="O76">
        <f t="shared" si="16"/>
        <v>92.712550607287454</v>
      </c>
      <c r="P76">
        <f>VLOOKUP(F76,'Other Lists'!$B$13:$N$15,7,FALSE)*M76</f>
        <v>16259</v>
      </c>
      <c r="Q76">
        <f>(VLOOKUP(F76,'Other Lists'!$B$13:$N$15,5,FALSE)+VLOOKUP(F76,'Other Lists'!$B$13:$N$15,6,FALSE))*G76</f>
        <v>12127.7</v>
      </c>
      <c r="R76">
        <f t="shared" si="17"/>
        <v>4131.2999999999993</v>
      </c>
      <c r="S76">
        <f>(VLOOKUP(F76,'Other Lists'!$B$13:$N$15,5,FALSE)+VLOOKUP(F76,'Other Lists'!$B$13:$N$15,6,FALSE))*(H76-M76)</f>
        <v>883.80000000000007</v>
      </c>
      <c r="T76">
        <v>5</v>
      </c>
      <c r="U76">
        <v>0</v>
      </c>
      <c r="V76">
        <v>3</v>
      </c>
      <c r="W76">
        <f t="shared" si="18"/>
        <v>2</v>
      </c>
      <c r="X76">
        <f>VLOOKUP(1,'Other Lists'!$B$27:$H$32,7,FALSE)*8*U76</f>
        <v>0</v>
      </c>
      <c r="Y76">
        <f>VLOOKUP(4,'Other Lists'!$B$27:$H$32,7,FALSE)*8*V76</f>
        <v>842.40000000000009</v>
      </c>
      <c r="Z76">
        <f>VLOOKUP(3,'Other Lists'!$B$27:$H$32,7,FALSE)*8*W76</f>
        <v>518.4</v>
      </c>
      <c r="AA76">
        <f t="shared" si="19"/>
        <v>1360.8000000000002</v>
      </c>
      <c r="AB76">
        <f t="shared" si="20"/>
        <v>5.5093117408906886</v>
      </c>
      <c r="AC76">
        <v>105</v>
      </c>
      <c r="AD76">
        <v>184</v>
      </c>
      <c r="AE76">
        <v>163</v>
      </c>
      <c r="AF76">
        <v>0</v>
      </c>
      <c r="AG76">
        <v>162</v>
      </c>
      <c r="AH76">
        <v>0</v>
      </c>
      <c r="AI76">
        <v>0</v>
      </c>
      <c r="AJ76">
        <v>154</v>
      </c>
      <c r="AK76">
        <f t="shared" si="21"/>
        <v>21</v>
      </c>
      <c r="AL76" s="17">
        <f t="shared" si="22"/>
        <v>0.94478527607361962</v>
      </c>
      <c r="AM76">
        <v>6</v>
      </c>
      <c r="AN76">
        <v>6</v>
      </c>
      <c r="AO76">
        <v>0</v>
      </c>
      <c r="AP76">
        <v>4</v>
      </c>
      <c r="AQ76">
        <f t="shared" si="23"/>
        <v>2</v>
      </c>
      <c r="AR76">
        <f>VLOOKUP(1,'Other Lists'!$B$27:$H$32,7,FALSE)*8*AO76</f>
        <v>0</v>
      </c>
      <c r="AS76">
        <f>VLOOKUP(4,'Other Lists'!$B$27:$H$32,7,FALSE)*8*AP76</f>
        <v>1123.2</v>
      </c>
      <c r="AT76">
        <f>VLOOKUP(3,'Other Lists'!$B$27:$H$32,7,FALSE)*8*AQ76</f>
        <v>518.4</v>
      </c>
      <c r="AU76">
        <f t="shared" si="24"/>
        <v>1641.6</v>
      </c>
      <c r="AV76">
        <f t="shared" si="25"/>
        <v>297.96825396825392</v>
      </c>
      <c r="AX76">
        <v>2</v>
      </c>
      <c r="AY76">
        <v>1</v>
      </c>
      <c r="AZ76">
        <f t="shared" si="26"/>
        <v>16</v>
      </c>
      <c r="BA76">
        <f t="shared" si="27"/>
        <v>30</v>
      </c>
    </row>
    <row r="77" spans="2:53" hidden="1" x14ac:dyDescent="0.35">
      <c r="B77">
        <v>1229</v>
      </c>
      <c r="C77" s="15">
        <v>45064</v>
      </c>
      <c r="D77">
        <f t="shared" si="14"/>
        <v>5</v>
      </c>
      <c r="E77">
        <v>3</v>
      </c>
      <c r="F77">
        <v>119</v>
      </c>
      <c r="G77">
        <v>640</v>
      </c>
      <c r="H77">
        <v>640</v>
      </c>
      <c r="I77">
        <v>242</v>
      </c>
      <c r="J77">
        <v>1049.9999999999998</v>
      </c>
      <c r="K77">
        <v>0</v>
      </c>
      <c r="L77">
        <v>242</v>
      </c>
      <c r="M77">
        <v>846</v>
      </c>
      <c r="N77">
        <f t="shared" si="15"/>
        <v>0</v>
      </c>
      <c r="O77">
        <f t="shared" si="16"/>
        <v>132.1875</v>
      </c>
      <c r="P77">
        <f>VLOOKUP(F77,'Other Lists'!$B$13:$N$15,7,FALSE)*M77</f>
        <v>27072</v>
      </c>
      <c r="Q77">
        <f>(VLOOKUP(F77,'Other Lists'!$B$13:$N$15,5,FALSE)+VLOOKUP(F77,'Other Lists'!$B$13:$N$15,6,FALSE))*G77</f>
        <v>18432</v>
      </c>
      <c r="R77">
        <f t="shared" si="17"/>
        <v>8640</v>
      </c>
      <c r="S77">
        <f>(VLOOKUP(F77,'Other Lists'!$B$13:$N$15,5,FALSE)+VLOOKUP(F77,'Other Lists'!$B$13:$N$15,6,FALSE))*(H77-M77)</f>
        <v>-5932.8</v>
      </c>
      <c r="T77">
        <v>5</v>
      </c>
      <c r="U77">
        <v>0</v>
      </c>
      <c r="V77">
        <v>4</v>
      </c>
      <c r="W77">
        <f t="shared" si="18"/>
        <v>1</v>
      </c>
      <c r="X77">
        <f>VLOOKUP(1,'Other Lists'!$B$27:$H$32,7,FALSE)*8*U77</f>
        <v>0</v>
      </c>
      <c r="Y77">
        <f>VLOOKUP(4,'Other Lists'!$B$27:$H$32,7,FALSE)*8*V77</f>
        <v>1123.2</v>
      </c>
      <c r="Z77">
        <f>VLOOKUP(3,'Other Lists'!$B$27:$H$32,7,FALSE)*8*W77</f>
        <v>259.2</v>
      </c>
      <c r="AA77">
        <f t="shared" si="19"/>
        <v>1382.4</v>
      </c>
      <c r="AB77">
        <f t="shared" si="20"/>
        <v>2.16</v>
      </c>
      <c r="AC77">
        <v>105</v>
      </c>
      <c r="AD77">
        <v>129</v>
      </c>
      <c r="AE77">
        <v>129</v>
      </c>
      <c r="AF77">
        <v>37</v>
      </c>
      <c r="AG77">
        <v>162</v>
      </c>
      <c r="AH77">
        <v>0</v>
      </c>
      <c r="AI77">
        <v>37</v>
      </c>
      <c r="AJ77">
        <v>157</v>
      </c>
      <c r="AK77">
        <f t="shared" si="21"/>
        <v>0</v>
      </c>
      <c r="AL77" s="17">
        <f t="shared" si="22"/>
        <v>1.2170542635658914</v>
      </c>
      <c r="AM77">
        <v>6</v>
      </c>
      <c r="AN77">
        <v>5</v>
      </c>
      <c r="AO77">
        <v>0</v>
      </c>
      <c r="AP77">
        <v>3</v>
      </c>
      <c r="AQ77">
        <f t="shared" si="23"/>
        <v>2</v>
      </c>
      <c r="AR77">
        <f>VLOOKUP(1,'Other Lists'!$B$27:$H$32,7,FALSE)*8*AO77</f>
        <v>0</v>
      </c>
      <c r="AS77">
        <f>VLOOKUP(4,'Other Lists'!$B$27:$H$32,7,FALSE)*8*AP77</f>
        <v>842.40000000000009</v>
      </c>
      <c r="AT77">
        <f>VLOOKUP(3,'Other Lists'!$B$27:$H$32,7,FALSE)*8*AQ77</f>
        <v>518.4</v>
      </c>
      <c r="AU77">
        <f t="shared" si="24"/>
        <v>1360.8000000000002</v>
      </c>
      <c r="AV77">
        <f t="shared" si="25"/>
        <v>630</v>
      </c>
      <c r="AX77">
        <v>2</v>
      </c>
      <c r="AY77">
        <v>1</v>
      </c>
      <c r="AZ77">
        <f t="shared" si="26"/>
        <v>16</v>
      </c>
      <c r="BA77">
        <f t="shared" si="27"/>
        <v>30</v>
      </c>
    </row>
    <row r="78" spans="2:53" hidden="1" x14ac:dyDescent="0.35">
      <c r="B78">
        <v>1230</v>
      </c>
      <c r="C78" s="15">
        <v>45065</v>
      </c>
      <c r="D78">
        <f t="shared" si="14"/>
        <v>6</v>
      </c>
      <c r="E78">
        <v>3</v>
      </c>
      <c r="F78">
        <v>201</v>
      </c>
      <c r="G78">
        <v>281</v>
      </c>
      <c r="H78">
        <v>281</v>
      </c>
      <c r="I78">
        <v>0</v>
      </c>
      <c r="J78">
        <v>420</v>
      </c>
      <c r="K78">
        <v>0</v>
      </c>
      <c r="L78">
        <v>0</v>
      </c>
      <c r="M78">
        <v>275</v>
      </c>
      <c r="N78">
        <f t="shared" si="15"/>
        <v>0</v>
      </c>
      <c r="O78">
        <f t="shared" si="16"/>
        <v>97.864768683274022</v>
      </c>
      <c r="P78">
        <f>VLOOKUP(F78,'Other Lists'!$B$13:$N$15,7,FALSE)*M78</f>
        <v>19525</v>
      </c>
      <c r="Q78">
        <f>(VLOOKUP(F78,'Other Lists'!$B$13:$N$15,5,FALSE)+VLOOKUP(F78,'Other Lists'!$B$13:$N$15,6,FALSE))*G78</f>
        <v>13797.1</v>
      </c>
      <c r="R78">
        <f t="shared" si="17"/>
        <v>5727.9</v>
      </c>
      <c r="S78">
        <f>(VLOOKUP(F78,'Other Lists'!$B$13:$N$15,5,FALSE)+VLOOKUP(F78,'Other Lists'!$B$13:$N$15,6,FALSE))*(H78-M78)</f>
        <v>294.60000000000002</v>
      </c>
      <c r="T78">
        <v>6</v>
      </c>
      <c r="U78">
        <v>0</v>
      </c>
      <c r="V78">
        <v>4</v>
      </c>
      <c r="W78">
        <f t="shared" si="18"/>
        <v>2</v>
      </c>
      <c r="X78">
        <f>VLOOKUP(1,'Other Lists'!$B$27:$H$32,7,FALSE)*8*U78</f>
        <v>0</v>
      </c>
      <c r="Y78">
        <f>VLOOKUP(4,'Other Lists'!$B$27:$H$32,7,FALSE)*8*V78</f>
        <v>1123.2</v>
      </c>
      <c r="Z78">
        <f>VLOOKUP(3,'Other Lists'!$B$27:$H$32,7,FALSE)*8*W78</f>
        <v>518.4</v>
      </c>
      <c r="AA78">
        <f t="shared" si="19"/>
        <v>1641.6</v>
      </c>
      <c r="AB78">
        <f t="shared" si="20"/>
        <v>5.8419928825622769</v>
      </c>
      <c r="AC78">
        <v>105</v>
      </c>
      <c r="AD78">
        <v>134</v>
      </c>
      <c r="AE78">
        <v>134</v>
      </c>
      <c r="AF78">
        <v>28</v>
      </c>
      <c r="AG78">
        <v>162</v>
      </c>
      <c r="AH78">
        <v>0</v>
      </c>
      <c r="AI78">
        <v>28</v>
      </c>
      <c r="AJ78">
        <v>157</v>
      </c>
      <c r="AK78">
        <f t="shared" si="21"/>
        <v>0</v>
      </c>
      <c r="AL78" s="17">
        <f t="shared" si="22"/>
        <v>1.1716417910447761</v>
      </c>
      <c r="AM78">
        <v>6</v>
      </c>
      <c r="AN78">
        <v>6</v>
      </c>
      <c r="AO78">
        <v>0</v>
      </c>
      <c r="AP78">
        <v>3</v>
      </c>
      <c r="AQ78">
        <f t="shared" si="23"/>
        <v>3</v>
      </c>
      <c r="AR78">
        <f>VLOOKUP(1,'Other Lists'!$B$27:$H$32,7,FALSE)*8*AO78</f>
        <v>0</v>
      </c>
      <c r="AS78">
        <f>VLOOKUP(4,'Other Lists'!$B$27:$H$32,7,FALSE)*8*AP78</f>
        <v>842.40000000000009</v>
      </c>
      <c r="AT78">
        <f>VLOOKUP(3,'Other Lists'!$B$27:$H$32,7,FALSE)*8*AQ78</f>
        <v>777.59999999999991</v>
      </c>
      <c r="AU78">
        <f t="shared" si="24"/>
        <v>1620</v>
      </c>
      <c r="AV78">
        <f t="shared" si="25"/>
        <v>277.3026315789474</v>
      </c>
      <c r="AX78">
        <v>2</v>
      </c>
      <c r="AY78">
        <v>1</v>
      </c>
      <c r="AZ78">
        <f t="shared" si="26"/>
        <v>16</v>
      </c>
      <c r="BA78">
        <f t="shared" si="27"/>
        <v>30</v>
      </c>
    </row>
    <row r="79" spans="2:53" hidden="1" x14ac:dyDescent="0.35">
      <c r="B79">
        <v>1231</v>
      </c>
      <c r="C79" s="15">
        <v>45066</v>
      </c>
      <c r="D79">
        <f t="shared" si="14"/>
        <v>7</v>
      </c>
      <c r="E79">
        <v>3</v>
      </c>
      <c r="F79">
        <v>201</v>
      </c>
      <c r="G79">
        <v>310</v>
      </c>
      <c r="H79">
        <v>310</v>
      </c>
      <c r="I79">
        <v>115</v>
      </c>
      <c r="J79">
        <v>420</v>
      </c>
      <c r="K79">
        <v>0</v>
      </c>
      <c r="L79">
        <v>115</v>
      </c>
      <c r="M79">
        <v>399</v>
      </c>
      <c r="N79">
        <f t="shared" si="15"/>
        <v>0</v>
      </c>
      <c r="O79">
        <f t="shared" si="16"/>
        <v>128.70967741935485</v>
      </c>
      <c r="P79">
        <f>VLOOKUP(F79,'Other Lists'!$B$13:$N$15,7,FALSE)*M79</f>
        <v>28329</v>
      </c>
      <c r="Q79">
        <f>(VLOOKUP(F79,'Other Lists'!$B$13:$N$15,5,FALSE)+VLOOKUP(F79,'Other Lists'!$B$13:$N$15,6,FALSE))*G79</f>
        <v>15221</v>
      </c>
      <c r="R79">
        <f t="shared" si="17"/>
        <v>13108</v>
      </c>
      <c r="S79">
        <f>(VLOOKUP(F79,'Other Lists'!$B$13:$N$15,5,FALSE)+VLOOKUP(F79,'Other Lists'!$B$13:$N$15,6,FALSE))*(H79-M79)</f>
        <v>-4369.9000000000005</v>
      </c>
      <c r="T79">
        <v>6</v>
      </c>
      <c r="U79">
        <v>0</v>
      </c>
      <c r="V79">
        <v>4</v>
      </c>
      <c r="W79">
        <f t="shared" si="18"/>
        <v>2</v>
      </c>
      <c r="X79">
        <f>VLOOKUP(1,'Other Lists'!$B$27:$H$32,7,FALSE)*8*U79</f>
        <v>0</v>
      </c>
      <c r="Y79">
        <f>VLOOKUP(4,'Other Lists'!$B$27:$H$32,7,FALSE)*8*V79</f>
        <v>1123.2</v>
      </c>
      <c r="Z79">
        <f>VLOOKUP(3,'Other Lists'!$B$27:$H$32,7,FALSE)*8*W79</f>
        <v>518.4</v>
      </c>
      <c r="AA79">
        <f t="shared" si="19"/>
        <v>1641.6</v>
      </c>
      <c r="AB79">
        <f t="shared" si="20"/>
        <v>5.2954838709677414</v>
      </c>
      <c r="AC79">
        <v>105</v>
      </c>
      <c r="AD79">
        <v>163</v>
      </c>
      <c r="AE79">
        <v>163</v>
      </c>
      <c r="AF79">
        <v>10</v>
      </c>
      <c r="AG79">
        <v>162</v>
      </c>
      <c r="AH79">
        <v>0</v>
      </c>
      <c r="AI79">
        <v>10</v>
      </c>
      <c r="AJ79">
        <v>167</v>
      </c>
      <c r="AK79">
        <f t="shared" si="21"/>
        <v>0</v>
      </c>
      <c r="AL79" s="17">
        <f t="shared" si="22"/>
        <v>1.0245398773006136</v>
      </c>
      <c r="AM79">
        <v>6</v>
      </c>
      <c r="AN79">
        <v>6</v>
      </c>
      <c r="AO79">
        <v>0</v>
      </c>
      <c r="AP79">
        <v>4</v>
      </c>
      <c r="AQ79">
        <f t="shared" si="23"/>
        <v>2</v>
      </c>
      <c r="AR79">
        <f>VLOOKUP(1,'Other Lists'!$B$27:$H$32,7,FALSE)*8*AO79</f>
        <v>0</v>
      </c>
      <c r="AS79">
        <f>VLOOKUP(4,'Other Lists'!$B$27:$H$32,7,FALSE)*8*AP79</f>
        <v>1123.2</v>
      </c>
      <c r="AT79">
        <f>VLOOKUP(3,'Other Lists'!$B$27:$H$32,7,FALSE)*8*AQ79</f>
        <v>518.4</v>
      </c>
      <c r="AU79">
        <f t="shared" si="24"/>
        <v>1641.6</v>
      </c>
      <c r="AV79">
        <f t="shared" si="25"/>
        <v>310</v>
      </c>
      <c r="AX79">
        <v>2</v>
      </c>
      <c r="AY79">
        <v>1</v>
      </c>
      <c r="AZ79">
        <f t="shared" si="26"/>
        <v>16</v>
      </c>
      <c r="BA79">
        <f t="shared" si="27"/>
        <v>30</v>
      </c>
    </row>
    <row r="80" spans="2:53" hidden="1" x14ac:dyDescent="0.35">
      <c r="B80">
        <v>1232</v>
      </c>
      <c r="C80" s="15">
        <v>45067</v>
      </c>
      <c r="D80">
        <f t="shared" si="14"/>
        <v>1</v>
      </c>
      <c r="E80">
        <v>3</v>
      </c>
      <c r="F80">
        <v>201</v>
      </c>
      <c r="G80">
        <v>0</v>
      </c>
      <c r="H80">
        <v>0</v>
      </c>
      <c r="I80">
        <v>0</v>
      </c>
      <c r="J80">
        <v>0</v>
      </c>
      <c r="K80">
        <v>5</v>
      </c>
      <c r="L80">
        <v>5</v>
      </c>
      <c r="M80">
        <v>0</v>
      </c>
      <c r="N80">
        <f t="shared" si="15"/>
        <v>0</v>
      </c>
      <c r="O80" t="e">
        <f t="shared" si="16"/>
        <v>#DIV/0!</v>
      </c>
      <c r="P80">
        <f>VLOOKUP(F80,'Other Lists'!$B$13:$N$15,7,FALSE)*M80</f>
        <v>0</v>
      </c>
      <c r="Q80">
        <f>(VLOOKUP(F80,'Other Lists'!$B$13:$N$15,5,FALSE)+VLOOKUP(F80,'Other Lists'!$B$13:$N$15,6,FALSE))*G80</f>
        <v>0</v>
      </c>
      <c r="R80">
        <f t="shared" si="17"/>
        <v>0</v>
      </c>
      <c r="S80">
        <f>(VLOOKUP(F80,'Other Lists'!$B$13:$N$15,5,FALSE)+VLOOKUP(F80,'Other Lists'!$B$13:$N$15,6,FALSE))*(H80-M80)</f>
        <v>0</v>
      </c>
      <c r="T80">
        <v>0</v>
      </c>
      <c r="U80">
        <v>0</v>
      </c>
      <c r="V80">
        <v>0</v>
      </c>
      <c r="W80">
        <f t="shared" si="18"/>
        <v>0</v>
      </c>
      <c r="X80">
        <f>VLOOKUP(1,'Other Lists'!$B$27:$H$32,7,FALSE)*8*U80</f>
        <v>0</v>
      </c>
      <c r="Y80">
        <f>VLOOKUP(4,'Other Lists'!$B$27:$H$32,7,FALSE)*8*V80</f>
        <v>0</v>
      </c>
      <c r="Z80">
        <f>VLOOKUP(3,'Other Lists'!$B$27:$H$32,7,FALSE)*8*W80</f>
        <v>0</v>
      </c>
      <c r="AA80">
        <f t="shared" si="19"/>
        <v>0</v>
      </c>
      <c r="AB80" t="e">
        <f t="shared" si="20"/>
        <v>#DIV/0!</v>
      </c>
      <c r="AC80">
        <v>105</v>
      </c>
      <c r="AD80">
        <v>0</v>
      </c>
      <c r="AE80">
        <v>0</v>
      </c>
      <c r="AF80">
        <v>0</v>
      </c>
      <c r="AG80">
        <v>0</v>
      </c>
      <c r="AH80">
        <v>13</v>
      </c>
      <c r="AI80">
        <v>13</v>
      </c>
      <c r="AJ80">
        <v>0</v>
      </c>
      <c r="AK80">
        <f t="shared" si="21"/>
        <v>0</v>
      </c>
      <c r="AL80" s="17" t="e">
        <f t="shared" si="22"/>
        <v>#DIV/0!</v>
      </c>
      <c r="AM80">
        <v>0</v>
      </c>
      <c r="AN80">
        <v>0</v>
      </c>
      <c r="AO80">
        <v>0</v>
      </c>
      <c r="AP80">
        <v>0</v>
      </c>
      <c r="AQ80">
        <f t="shared" si="23"/>
        <v>0</v>
      </c>
      <c r="AR80">
        <f>VLOOKUP(1,'Other Lists'!$B$27:$H$32,7,FALSE)*8*AO80</f>
        <v>0</v>
      </c>
      <c r="AS80">
        <f>VLOOKUP(4,'Other Lists'!$B$27:$H$32,7,FALSE)*8*AP80</f>
        <v>0</v>
      </c>
      <c r="AT80">
        <f>VLOOKUP(3,'Other Lists'!$B$27:$H$32,7,FALSE)*8*AQ80</f>
        <v>0</v>
      </c>
      <c r="AU80">
        <f t="shared" si="24"/>
        <v>0</v>
      </c>
      <c r="AV80" t="e">
        <f t="shared" si="25"/>
        <v>#DIV/0!</v>
      </c>
      <c r="AX80">
        <v>0</v>
      </c>
      <c r="AY80">
        <v>0</v>
      </c>
      <c r="AZ80">
        <f t="shared" si="26"/>
        <v>0</v>
      </c>
      <c r="BA80">
        <f t="shared" si="27"/>
        <v>0</v>
      </c>
    </row>
    <row r="81" spans="2:53" hidden="1" x14ac:dyDescent="0.35">
      <c r="B81">
        <v>1233</v>
      </c>
      <c r="C81" s="15">
        <v>45068</v>
      </c>
      <c r="D81">
        <f t="shared" si="14"/>
        <v>2</v>
      </c>
      <c r="E81">
        <v>3</v>
      </c>
      <c r="F81">
        <v>119</v>
      </c>
      <c r="G81">
        <v>0</v>
      </c>
      <c r="H81">
        <v>0</v>
      </c>
      <c r="I81">
        <v>0</v>
      </c>
      <c r="J81">
        <v>0</v>
      </c>
      <c r="K81">
        <v>36</v>
      </c>
      <c r="L81">
        <v>36</v>
      </c>
      <c r="M81">
        <v>0</v>
      </c>
      <c r="N81">
        <f t="shared" si="15"/>
        <v>0</v>
      </c>
      <c r="O81" t="e">
        <f t="shared" si="16"/>
        <v>#DIV/0!</v>
      </c>
      <c r="P81">
        <f>VLOOKUP(F81,'Other Lists'!$B$13:$N$15,7,FALSE)*M81</f>
        <v>0</v>
      </c>
      <c r="Q81">
        <f>(VLOOKUP(F81,'Other Lists'!$B$13:$N$15,5,FALSE)+VLOOKUP(F81,'Other Lists'!$B$13:$N$15,6,FALSE))*G81</f>
        <v>0</v>
      </c>
      <c r="R81">
        <f t="shared" si="17"/>
        <v>0</v>
      </c>
      <c r="S81">
        <f>(VLOOKUP(F81,'Other Lists'!$B$13:$N$15,5,FALSE)+VLOOKUP(F81,'Other Lists'!$B$13:$N$15,6,FALSE))*(H81-M81)</f>
        <v>0</v>
      </c>
      <c r="T81">
        <v>0</v>
      </c>
      <c r="U81">
        <v>0</v>
      </c>
      <c r="V81">
        <v>0</v>
      </c>
      <c r="W81">
        <f t="shared" si="18"/>
        <v>0</v>
      </c>
      <c r="X81">
        <f>VLOOKUP(1,'Other Lists'!$B$27:$H$32,7,FALSE)*8*U81</f>
        <v>0</v>
      </c>
      <c r="Y81">
        <f>VLOOKUP(4,'Other Lists'!$B$27:$H$32,7,FALSE)*8*V81</f>
        <v>0</v>
      </c>
      <c r="Z81">
        <f>VLOOKUP(3,'Other Lists'!$B$27:$H$32,7,FALSE)*8*W81</f>
        <v>0</v>
      </c>
      <c r="AA81">
        <f t="shared" si="19"/>
        <v>0</v>
      </c>
      <c r="AB81" t="e">
        <f t="shared" si="20"/>
        <v>#DIV/0!</v>
      </c>
      <c r="AC81">
        <v>105</v>
      </c>
      <c r="AD81">
        <v>0</v>
      </c>
      <c r="AE81">
        <v>0</v>
      </c>
      <c r="AF81">
        <v>0</v>
      </c>
      <c r="AG81">
        <v>0</v>
      </c>
      <c r="AH81">
        <v>0</v>
      </c>
      <c r="AI81">
        <v>0</v>
      </c>
      <c r="AJ81">
        <v>0</v>
      </c>
      <c r="AK81">
        <f t="shared" si="21"/>
        <v>0</v>
      </c>
      <c r="AL81" s="17" t="e">
        <f t="shared" si="22"/>
        <v>#DIV/0!</v>
      </c>
      <c r="AM81">
        <v>0</v>
      </c>
      <c r="AN81">
        <v>0</v>
      </c>
      <c r="AO81">
        <v>0</v>
      </c>
      <c r="AP81">
        <v>0</v>
      </c>
      <c r="AQ81">
        <f t="shared" si="23"/>
        <v>0</v>
      </c>
      <c r="AR81">
        <f>VLOOKUP(1,'Other Lists'!$B$27:$H$32,7,FALSE)*8*AO81</f>
        <v>0</v>
      </c>
      <c r="AS81">
        <f>VLOOKUP(4,'Other Lists'!$B$27:$H$32,7,FALSE)*8*AP81</f>
        <v>0</v>
      </c>
      <c r="AT81">
        <f>VLOOKUP(3,'Other Lists'!$B$27:$H$32,7,FALSE)*8*AQ81</f>
        <v>0</v>
      </c>
      <c r="AU81">
        <f t="shared" si="24"/>
        <v>0</v>
      </c>
      <c r="AV81" t="e">
        <f t="shared" si="25"/>
        <v>#DIV/0!</v>
      </c>
      <c r="AX81">
        <v>0</v>
      </c>
      <c r="AY81">
        <v>0</v>
      </c>
      <c r="AZ81">
        <f t="shared" si="26"/>
        <v>0</v>
      </c>
      <c r="BA81">
        <f t="shared" si="27"/>
        <v>0</v>
      </c>
    </row>
    <row r="82" spans="2:53" hidden="1" x14ac:dyDescent="0.35">
      <c r="B82">
        <v>1234</v>
      </c>
      <c r="C82" s="15">
        <v>45069</v>
      </c>
      <c r="D82">
        <f t="shared" si="14"/>
        <v>3</v>
      </c>
      <c r="E82">
        <v>3</v>
      </c>
      <c r="F82">
        <v>201</v>
      </c>
      <c r="G82">
        <v>352</v>
      </c>
      <c r="H82">
        <v>352</v>
      </c>
      <c r="I82">
        <v>93</v>
      </c>
      <c r="J82">
        <v>420</v>
      </c>
      <c r="K82">
        <v>0</v>
      </c>
      <c r="L82">
        <v>93</v>
      </c>
      <c r="M82">
        <v>436</v>
      </c>
      <c r="N82">
        <f t="shared" si="15"/>
        <v>0</v>
      </c>
      <c r="O82">
        <f t="shared" si="16"/>
        <v>123.86363636363636</v>
      </c>
      <c r="P82">
        <f>VLOOKUP(F82,'Other Lists'!$B$13:$N$15,7,FALSE)*M82</f>
        <v>30956</v>
      </c>
      <c r="Q82">
        <f>(VLOOKUP(F82,'Other Lists'!$B$13:$N$15,5,FALSE)+VLOOKUP(F82,'Other Lists'!$B$13:$N$15,6,FALSE))*G82</f>
        <v>17283.2</v>
      </c>
      <c r="R82">
        <f t="shared" si="17"/>
        <v>13672.8</v>
      </c>
      <c r="S82">
        <f>(VLOOKUP(F82,'Other Lists'!$B$13:$N$15,5,FALSE)+VLOOKUP(F82,'Other Lists'!$B$13:$N$15,6,FALSE))*(H82-M82)</f>
        <v>-4124.4000000000005</v>
      </c>
      <c r="T82">
        <v>6</v>
      </c>
      <c r="U82">
        <v>0</v>
      </c>
      <c r="V82">
        <v>4</v>
      </c>
      <c r="W82">
        <f t="shared" si="18"/>
        <v>2</v>
      </c>
      <c r="X82">
        <f>VLOOKUP(1,'Other Lists'!$B$27:$H$32,7,FALSE)*8*U82</f>
        <v>0</v>
      </c>
      <c r="Y82">
        <f>VLOOKUP(4,'Other Lists'!$B$27:$H$32,7,FALSE)*8*V82</f>
        <v>1123.2</v>
      </c>
      <c r="Z82">
        <f>VLOOKUP(3,'Other Lists'!$B$27:$H$32,7,FALSE)*8*W82</f>
        <v>518.4</v>
      </c>
      <c r="AA82">
        <f t="shared" si="19"/>
        <v>1641.6</v>
      </c>
      <c r="AB82">
        <f t="shared" si="20"/>
        <v>4.6636363636363631</v>
      </c>
      <c r="AC82">
        <v>105</v>
      </c>
      <c r="AD82">
        <v>181</v>
      </c>
      <c r="AE82">
        <v>163</v>
      </c>
      <c r="AF82">
        <v>15</v>
      </c>
      <c r="AG82">
        <v>162</v>
      </c>
      <c r="AH82">
        <v>44</v>
      </c>
      <c r="AI82">
        <v>59</v>
      </c>
      <c r="AJ82">
        <v>170</v>
      </c>
      <c r="AK82">
        <f t="shared" si="21"/>
        <v>18</v>
      </c>
      <c r="AL82" s="17">
        <f t="shared" si="22"/>
        <v>1.0429447852760736</v>
      </c>
      <c r="AM82">
        <v>6</v>
      </c>
      <c r="AN82">
        <v>6</v>
      </c>
      <c r="AO82">
        <v>0</v>
      </c>
      <c r="AP82">
        <v>3</v>
      </c>
      <c r="AQ82">
        <f t="shared" si="23"/>
        <v>3</v>
      </c>
      <c r="AR82">
        <f>VLOOKUP(1,'Other Lists'!$B$27:$H$32,7,FALSE)*8*AO82</f>
        <v>0</v>
      </c>
      <c r="AS82">
        <f>VLOOKUP(4,'Other Lists'!$B$27:$H$32,7,FALSE)*8*AP82</f>
        <v>842.40000000000009</v>
      </c>
      <c r="AT82">
        <f>VLOOKUP(3,'Other Lists'!$B$27:$H$32,7,FALSE)*8*AQ82</f>
        <v>777.59999999999991</v>
      </c>
      <c r="AU82">
        <f t="shared" si="24"/>
        <v>1620</v>
      </c>
      <c r="AV82">
        <f t="shared" si="25"/>
        <v>347.36842105263162</v>
      </c>
      <c r="AX82">
        <v>2</v>
      </c>
      <c r="AY82">
        <v>1</v>
      </c>
      <c r="AZ82">
        <f t="shared" si="26"/>
        <v>16</v>
      </c>
      <c r="BA82">
        <f t="shared" si="27"/>
        <v>30</v>
      </c>
    </row>
    <row r="83" spans="2:53" hidden="1" x14ac:dyDescent="0.35">
      <c r="B83">
        <v>1235</v>
      </c>
      <c r="C83" s="15">
        <v>45070</v>
      </c>
      <c r="D83">
        <f t="shared" si="14"/>
        <v>4</v>
      </c>
      <c r="E83">
        <v>3</v>
      </c>
      <c r="F83">
        <v>119</v>
      </c>
      <c r="G83">
        <v>892</v>
      </c>
      <c r="H83">
        <v>892</v>
      </c>
      <c r="I83">
        <v>0</v>
      </c>
      <c r="J83">
        <v>1049.9999999999998</v>
      </c>
      <c r="K83">
        <v>0</v>
      </c>
      <c r="L83">
        <v>0</v>
      </c>
      <c r="M83">
        <v>847</v>
      </c>
      <c r="N83">
        <f t="shared" si="15"/>
        <v>0</v>
      </c>
      <c r="O83">
        <f t="shared" si="16"/>
        <v>94.955156950672645</v>
      </c>
      <c r="P83">
        <f>VLOOKUP(F83,'Other Lists'!$B$13:$N$15,7,FALSE)*M83</f>
        <v>27104</v>
      </c>
      <c r="Q83">
        <f>(VLOOKUP(F83,'Other Lists'!$B$13:$N$15,5,FALSE)+VLOOKUP(F83,'Other Lists'!$B$13:$N$15,6,FALSE))*G83</f>
        <v>25689.600000000002</v>
      </c>
      <c r="R83">
        <f t="shared" si="17"/>
        <v>1414.3999999999978</v>
      </c>
      <c r="S83">
        <f>(VLOOKUP(F83,'Other Lists'!$B$13:$N$15,5,FALSE)+VLOOKUP(F83,'Other Lists'!$B$13:$N$15,6,FALSE))*(H83-M83)</f>
        <v>1296</v>
      </c>
      <c r="T83">
        <v>6</v>
      </c>
      <c r="U83">
        <v>0</v>
      </c>
      <c r="V83">
        <v>4</v>
      </c>
      <c r="W83">
        <f t="shared" si="18"/>
        <v>2</v>
      </c>
      <c r="X83">
        <f>VLOOKUP(1,'Other Lists'!$B$27:$H$32,7,FALSE)*8*U83</f>
        <v>0</v>
      </c>
      <c r="Y83">
        <f>VLOOKUP(4,'Other Lists'!$B$27:$H$32,7,FALSE)*8*V83</f>
        <v>1123.2</v>
      </c>
      <c r="Z83">
        <f>VLOOKUP(3,'Other Lists'!$B$27:$H$32,7,FALSE)*8*W83</f>
        <v>518.4</v>
      </c>
      <c r="AA83">
        <f t="shared" si="19"/>
        <v>1641.6</v>
      </c>
      <c r="AB83">
        <f t="shared" si="20"/>
        <v>1.8403587443946188</v>
      </c>
      <c r="AC83">
        <v>105</v>
      </c>
      <c r="AD83">
        <v>162</v>
      </c>
      <c r="AE83">
        <v>133</v>
      </c>
      <c r="AF83">
        <v>34</v>
      </c>
      <c r="AG83">
        <v>162</v>
      </c>
      <c r="AH83">
        <v>0</v>
      </c>
      <c r="AI83">
        <v>34</v>
      </c>
      <c r="AJ83">
        <v>158</v>
      </c>
      <c r="AK83">
        <f t="shared" si="21"/>
        <v>29</v>
      </c>
      <c r="AL83" s="17">
        <f t="shared" si="22"/>
        <v>1.1879699248120301</v>
      </c>
      <c r="AM83">
        <v>6</v>
      </c>
      <c r="AN83">
        <v>5</v>
      </c>
      <c r="AO83">
        <v>0</v>
      </c>
      <c r="AP83">
        <v>4</v>
      </c>
      <c r="AQ83">
        <f t="shared" si="23"/>
        <v>1</v>
      </c>
      <c r="AR83">
        <f>VLOOKUP(1,'Other Lists'!$B$27:$H$32,7,FALSE)*8*AO83</f>
        <v>0</v>
      </c>
      <c r="AS83">
        <f>VLOOKUP(4,'Other Lists'!$B$27:$H$32,7,FALSE)*8*AP83</f>
        <v>1123.2</v>
      </c>
      <c r="AT83">
        <f>VLOOKUP(3,'Other Lists'!$B$27:$H$32,7,FALSE)*8*AQ83</f>
        <v>259.2</v>
      </c>
      <c r="AU83">
        <f t="shared" si="24"/>
        <v>1382.4</v>
      </c>
      <c r="AV83">
        <f t="shared" si="25"/>
        <v>751.1578947368422</v>
      </c>
      <c r="AX83">
        <v>2</v>
      </c>
      <c r="AY83">
        <v>1</v>
      </c>
      <c r="AZ83">
        <f t="shared" si="26"/>
        <v>16</v>
      </c>
      <c r="BA83">
        <f t="shared" si="27"/>
        <v>30</v>
      </c>
    </row>
    <row r="84" spans="2:53" hidden="1" x14ac:dyDescent="0.35">
      <c r="B84">
        <v>1236</v>
      </c>
      <c r="C84" s="15">
        <v>45071</v>
      </c>
      <c r="D84">
        <f t="shared" si="14"/>
        <v>5</v>
      </c>
      <c r="E84">
        <v>3</v>
      </c>
      <c r="F84">
        <v>201</v>
      </c>
      <c r="G84">
        <v>268</v>
      </c>
      <c r="H84">
        <v>268</v>
      </c>
      <c r="I84">
        <v>73</v>
      </c>
      <c r="J84">
        <v>420</v>
      </c>
      <c r="K84">
        <v>0</v>
      </c>
      <c r="L84">
        <v>73</v>
      </c>
      <c r="M84">
        <v>327</v>
      </c>
      <c r="N84">
        <f t="shared" si="15"/>
        <v>0</v>
      </c>
      <c r="O84">
        <f t="shared" si="16"/>
        <v>122.01492537313432</v>
      </c>
      <c r="P84">
        <f>VLOOKUP(F84,'Other Lists'!$B$13:$N$15,7,FALSE)*M84</f>
        <v>23217</v>
      </c>
      <c r="Q84">
        <f>(VLOOKUP(F84,'Other Lists'!$B$13:$N$15,5,FALSE)+VLOOKUP(F84,'Other Lists'!$B$13:$N$15,6,FALSE))*G84</f>
        <v>13158.800000000001</v>
      </c>
      <c r="R84">
        <f t="shared" si="17"/>
        <v>10058.199999999999</v>
      </c>
      <c r="S84">
        <f>(VLOOKUP(F84,'Other Lists'!$B$13:$N$15,5,FALSE)+VLOOKUP(F84,'Other Lists'!$B$13:$N$15,6,FALSE))*(H84-M84)</f>
        <v>-2896.9</v>
      </c>
      <c r="T84">
        <v>5</v>
      </c>
      <c r="U84">
        <v>0</v>
      </c>
      <c r="V84">
        <v>4</v>
      </c>
      <c r="W84">
        <f t="shared" si="18"/>
        <v>1</v>
      </c>
      <c r="X84">
        <f>VLOOKUP(1,'Other Lists'!$B$27:$H$32,7,FALSE)*8*U84</f>
        <v>0</v>
      </c>
      <c r="Y84">
        <f>VLOOKUP(4,'Other Lists'!$B$27:$H$32,7,FALSE)*8*V84</f>
        <v>1123.2</v>
      </c>
      <c r="Z84">
        <f>VLOOKUP(3,'Other Lists'!$B$27:$H$32,7,FALSE)*8*W84</f>
        <v>259.2</v>
      </c>
      <c r="AA84">
        <f t="shared" si="19"/>
        <v>1382.4</v>
      </c>
      <c r="AB84">
        <f t="shared" si="20"/>
        <v>5.1582089552238806</v>
      </c>
      <c r="AC84">
        <v>105</v>
      </c>
      <c r="AD84">
        <v>149</v>
      </c>
      <c r="AE84">
        <v>149</v>
      </c>
      <c r="AF84">
        <v>2</v>
      </c>
      <c r="AG84">
        <v>162</v>
      </c>
      <c r="AH84">
        <v>0</v>
      </c>
      <c r="AI84">
        <v>2</v>
      </c>
      <c r="AJ84">
        <v>140</v>
      </c>
      <c r="AK84">
        <f t="shared" si="21"/>
        <v>0</v>
      </c>
      <c r="AL84" s="17">
        <f t="shared" si="22"/>
        <v>0.93959731543624159</v>
      </c>
      <c r="AM84">
        <v>6</v>
      </c>
      <c r="AN84">
        <v>6</v>
      </c>
      <c r="AO84">
        <v>0</v>
      </c>
      <c r="AP84">
        <v>4</v>
      </c>
      <c r="AQ84">
        <f t="shared" si="23"/>
        <v>2</v>
      </c>
      <c r="AR84">
        <f>VLOOKUP(1,'Other Lists'!$B$27:$H$32,7,FALSE)*8*AO84</f>
        <v>0</v>
      </c>
      <c r="AS84">
        <f>VLOOKUP(4,'Other Lists'!$B$27:$H$32,7,FALSE)*8*AP84</f>
        <v>1123.2</v>
      </c>
      <c r="AT84">
        <f>VLOOKUP(3,'Other Lists'!$B$27:$H$32,7,FALSE)*8*AQ84</f>
        <v>518.4</v>
      </c>
      <c r="AU84">
        <f t="shared" si="24"/>
        <v>1641.6</v>
      </c>
      <c r="AV84">
        <f t="shared" si="25"/>
        <v>318.25</v>
      </c>
      <c r="AX84">
        <v>2</v>
      </c>
      <c r="AY84">
        <v>1</v>
      </c>
      <c r="AZ84">
        <f t="shared" si="26"/>
        <v>16</v>
      </c>
      <c r="BA84">
        <f t="shared" si="27"/>
        <v>30</v>
      </c>
    </row>
    <row r="85" spans="2:53" hidden="1" x14ac:dyDescent="0.35">
      <c r="B85">
        <v>1237</v>
      </c>
      <c r="C85" s="15">
        <v>45072</v>
      </c>
      <c r="D85">
        <f t="shared" si="14"/>
        <v>6</v>
      </c>
      <c r="E85">
        <v>3</v>
      </c>
      <c r="F85">
        <v>119</v>
      </c>
      <c r="G85">
        <v>609</v>
      </c>
      <c r="H85">
        <v>609</v>
      </c>
      <c r="I85">
        <v>252</v>
      </c>
      <c r="J85">
        <v>1049.9999999999998</v>
      </c>
      <c r="K85">
        <v>0</v>
      </c>
      <c r="L85">
        <v>252</v>
      </c>
      <c r="M85">
        <v>843</v>
      </c>
      <c r="N85">
        <f t="shared" si="15"/>
        <v>0</v>
      </c>
      <c r="O85">
        <f t="shared" si="16"/>
        <v>138.42364532019704</v>
      </c>
      <c r="P85">
        <f>VLOOKUP(F85,'Other Lists'!$B$13:$N$15,7,FALSE)*M85</f>
        <v>26976</v>
      </c>
      <c r="Q85">
        <f>(VLOOKUP(F85,'Other Lists'!$B$13:$N$15,5,FALSE)+VLOOKUP(F85,'Other Lists'!$B$13:$N$15,6,FALSE))*G85</f>
        <v>17539.2</v>
      </c>
      <c r="R85">
        <f t="shared" si="17"/>
        <v>9436.7999999999993</v>
      </c>
      <c r="S85">
        <f>(VLOOKUP(F85,'Other Lists'!$B$13:$N$15,5,FALSE)+VLOOKUP(F85,'Other Lists'!$B$13:$N$15,6,FALSE))*(H85-M85)</f>
        <v>-6739.2</v>
      </c>
      <c r="T85">
        <v>6</v>
      </c>
      <c r="U85">
        <v>0</v>
      </c>
      <c r="V85">
        <v>4</v>
      </c>
      <c r="W85">
        <f t="shared" si="18"/>
        <v>2</v>
      </c>
      <c r="X85">
        <f>VLOOKUP(1,'Other Lists'!$B$27:$H$32,7,FALSE)*8*U85</f>
        <v>0</v>
      </c>
      <c r="Y85">
        <f>VLOOKUP(4,'Other Lists'!$B$27:$H$32,7,FALSE)*8*V85</f>
        <v>1123.2</v>
      </c>
      <c r="Z85">
        <f>VLOOKUP(3,'Other Lists'!$B$27:$H$32,7,FALSE)*8*W85</f>
        <v>518.4</v>
      </c>
      <c r="AA85">
        <f t="shared" si="19"/>
        <v>1641.6</v>
      </c>
      <c r="AB85">
        <f t="shared" si="20"/>
        <v>2.6955665024630542</v>
      </c>
      <c r="AC85">
        <v>105</v>
      </c>
      <c r="AD85">
        <v>184</v>
      </c>
      <c r="AE85">
        <v>129</v>
      </c>
      <c r="AF85">
        <v>0</v>
      </c>
      <c r="AG85">
        <v>162</v>
      </c>
      <c r="AH85">
        <v>0</v>
      </c>
      <c r="AI85">
        <v>0</v>
      </c>
      <c r="AJ85">
        <v>123</v>
      </c>
      <c r="AK85">
        <f t="shared" si="21"/>
        <v>55</v>
      </c>
      <c r="AL85" s="17">
        <f t="shared" si="22"/>
        <v>0.95348837209302328</v>
      </c>
      <c r="AM85">
        <v>6</v>
      </c>
      <c r="AN85">
        <v>5</v>
      </c>
      <c r="AO85">
        <v>0</v>
      </c>
      <c r="AP85">
        <v>4</v>
      </c>
      <c r="AQ85">
        <f t="shared" si="23"/>
        <v>1</v>
      </c>
      <c r="AR85">
        <f>VLOOKUP(1,'Other Lists'!$B$27:$H$32,7,FALSE)*8*AO85</f>
        <v>0</v>
      </c>
      <c r="AS85">
        <f>VLOOKUP(4,'Other Lists'!$B$27:$H$32,7,FALSE)*8*AP85</f>
        <v>1123.2</v>
      </c>
      <c r="AT85">
        <f>VLOOKUP(3,'Other Lists'!$B$27:$H$32,7,FALSE)*8*AQ85</f>
        <v>259.2</v>
      </c>
      <c r="AU85">
        <f t="shared" si="24"/>
        <v>1382.4</v>
      </c>
      <c r="AV85">
        <f t="shared" si="25"/>
        <v>512.84210526315792</v>
      </c>
      <c r="AX85">
        <v>2</v>
      </c>
      <c r="AY85">
        <v>1</v>
      </c>
      <c r="AZ85">
        <f t="shared" si="26"/>
        <v>16</v>
      </c>
      <c r="BA85">
        <f t="shared" si="27"/>
        <v>30</v>
      </c>
    </row>
    <row r="86" spans="2:53" hidden="1" x14ac:dyDescent="0.35">
      <c r="B86">
        <v>1238</v>
      </c>
      <c r="C86" s="15">
        <v>45073</v>
      </c>
      <c r="D86">
        <f t="shared" si="14"/>
        <v>7</v>
      </c>
      <c r="E86">
        <v>3</v>
      </c>
      <c r="F86">
        <v>119</v>
      </c>
      <c r="G86">
        <v>903</v>
      </c>
      <c r="H86">
        <v>903</v>
      </c>
      <c r="I86">
        <v>81</v>
      </c>
      <c r="J86">
        <v>1049.9999999999998</v>
      </c>
      <c r="K86">
        <v>0</v>
      </c>
      <c r="L86">
        <v>81</v>
      </c>
      <c r="M86">
        <v>944</v>
      </c>
      <c r="N86">
        <f t="shared" si="15"/>
        <v>0</v>
      </c>
      <c r="O86">
        <f t="shared" si="16"/>
        <v>104.54042081949058</v>
      </c>
      <c r="P86">
        <f>VLOOKUP(F86,'Other Lists'!$B$13:$N$15,7,FALSE)*M86</f>
        <v>30208</v>
      </c>
      <c r="Q86">
        <f>(VLOOKUP(F86,'Other Lists'!$B$13:$N$15,5,FALSE)+VLOOKUP(F86,'Other Lists'!$B$13:$N$15,6,FALSE))*G86</f>
        <v>26006.400000000001</v>
      </c>
      <c r="R86">
        <f t="shared" si="17"/>
        <v>4201.5999999999985</v>
      </c>
      <c r="S86">
        <f>(VLOOKUP(F86,'Other Lists'!$B$13:$N$15,5,FALSE)+VLOOKUP(F86,'Other Lists'!$B$13:$N$15,6,FALSE))*(H86-M86)</f>
        <v>-1180.8</v>
      </c>
      <c r="T86">
        <v>6</v>
      </c>
      <c r="U86">
        <v>0</v>
      </c>
      <c r="V86">
        <v>4</v>
      </c>
      <c r="W86">
        <f t="shared" si="18"/>
        <v>2</v>
      </c>
      <c r="X86">
        <f>VLOOKUP(1,'Other Lists'!$B$27:$H$32,7,FALSE)*8*U86</f>
        <v>0</v>
      </c>
      <c r="Y86">
        <f>VLOOKUP(4,'Other Lists'!$B$27:$H$32,7,FALSE)*8*V86</f>
        <v>1123.2</v>
      </c>
      <c r="Z86">
        <f>VLOOKUP(3,'Other Lists'!$B$27:$H$32,7,FALSE)*8*W86</f>
        <v>518.4</v>
      </c>
      <c r="AA86">
        <f t="shared" si="19"/>
        <v>1641.6</v>
      </c>
      <c r="AB86">
        <f t="shared" si="20"/>
        <v>1.8179401993355482</v>
      </c>
      <c r="AC86">
        <v>105</v>
      </c>
      <c r="AD86">
        <v>139</v>
      </c>
      <c r="AE86">
        <v>139</v>
      </c>
      <c r="AF86">
        <v>39</v>
      </c>
      <c r="AG86">
        <v>162</v>
      </c>
      <c r="AH86">
        <v>5</v>
      </c>
      <c r="AI86">
        <v>44</v>
      </c>
      <c r="AJ86">
        <v>174</v>
      </c>
      <c r="AK86">
        <f t="shared" si="21"/>
        <v>0</v>
      </c>
      <c r="AL86" s="17">
        <f t="shared" si="22"/>
        <v>1.2517985611510791</v>
      </c>
      <c r="AM86">
        <v>6</v>
      </c>
      <c r="AN86">
        <v>6</v>
      </c>
      <c r="AO86">
        <v>0</v>
      </c>
      <c r="AP86">
        <v>3</v>
      </c>
      <c r="AQ86">
        <f t="shared" si="23"/>
        <v>3</v>
      </c>
      <c r="AR86">
        <f>VLOOKUP(1,'Other Lists'!$B$27:$H$32,7,FALSE)*8*AO86</f>
        <v>0</v>
      </c>
      <c r="AS86">
        <f>VLOOKUP(4,'Other Lists'!$B$27:$H$32,7,FALSE)*8*AP86</f>
        <v>842.40000000000009</v>
      </c>
      <c r="AT86">
        <f>VLOOKUP(3,'Other Lists'!$B$27:$H$32,7,FALSE)*8*AQ86</f>
        <v>777.59999999999991</v>
      </c>
      <c r="AU86">
        <f t="shared" si="24"/>
        <v>1620</v>
      </c>
      <c r="AV86">
        <f t="shared" si="25"/>
        <v>891.11842105263156</v>
      </c>
      <c r="AX86">
        <v>2</v>
      </c>
      <c r="AY86">
        <v>1</v>
      </c>
      <c r="AZ86">
        <f t="shared" si="26"/>
        <v>16</v>
      </c>
      <c r="BA86">
        <f t="shared" si="27"/>
        <v>30</v>
      </c>
    </row>
    <row r="87" spans="2:53" hidden="1" x14ac:dyDescent="0.35">
      <c r="B87">
        <v>1239</v>
      </c>
      <c r="C87" s="15">
        <v>45074</v>
      </c>
      <c r="D87">
        <f t="shared" si="14"/>
        <v>1</v>
      </c>
      <c r="E87">
        <v>3</v>
      </c>
      <c r="F87">
        <v>119</v>
      </c>
      <c r="G87">
        <v>0</v>
      </c>
      <c r="H87">
        <v>0</v>
      </c>
      <c r="I87">
        <v>0</v>
      </c>
      <c r="J87">
        <v>0</v>
      </c>
      <c r="K87">
        <v>69</v>
      </c>
      <c r="L87">
        <v>69</v>
      </c>
      <c r="M87">
        <v>0</v>
      </c>
      <c r="N87">
        <f t="shared" si="15"/>
        <v>0</v>
      </c>
      <c r="O87" t="e">
        <f t="shared" si="16"/>
        <v>#DIV/0!</v>
      </c>
      <c r="P87">
        <f>VLOOKUP(F87,'Other Lists'!$B$13:$N$15,7,FALSE)*M87</f>
        <v>0</v>
      </c>
      <c r="Q87">
        <f>(VLOOKUP(F87,'Other Lists'!$B$13:$N$15,5,FALSE)+VLOOKUP(F87,'Other Lists'!$B$13:$N$15,6,FALSE))*G87</f>
        <v>0</v>
      </c>
      <c r="R87">
        <f t="shared" si="17"/>
        <v>0</v>
      </c>
      <c r="S87">
        <f>(VLOOKUP(F87,'Other Lists'!$B$13:$N$15,5,FALSE)+VLOOKUP(F87,'Other Lists'!$B$13:$N$15,6,FALSE))*(H87-M87)</f>
        <v>0</v>
      </c>
      <c r="T87">
        <v>0</v>
      </c>
      <c r="U87">
        <v>0</v>
      </c>
      <c r="V87">
        <v>0</v>
      </c>
      <c r="W87">
        <f t="shared" si="18"/>
        <v>0</v>
      </c>
      <c r="X87">
        <f>VLOOKUP(1,'Other Lists'!$B$27:$H$32,7,FALSE)*8*U87</f>
        <v>0</v>
      </c>
      <c r="Y87">
        <f>VLOOKUP(4,'Other Lists'!$B$27:$H$32,7,FALSE)*8*V87</f>
        <v>0</v>
      </c>
      <c r="Z87">
        <f>VLOOKUP(3,'Other Lists'!$B$27:$H$32,7,FALSE)*8*W87</f>
        <v>0</v>
      </c>
      <c r="AA87">
        <f t="shared" si="19"/>
        <v>0</v>
      </c>
      <c r="AB87" t="e">
        <f t="shared" si="20"/>
        <v>#DIV/0!</v>
      </c>
      <c r="AC87">
        <v>105</v>
      </c>
      <c r="AD87">
        <v>0</v>
      </c>
      <c r="AE87">
        <v>0</v>
      </c>
      <c r="AF87">
        <v>0</v>
      </c>
      <c r="AG87">
        <v>0</v>
      </c>
      <c r="AH87">
        <v>4</v>
      </c>
      <c r="AI87">
        <v>4</v>
      </c>
      <c r="AJ87">
        <v>0</v>
      </c>
      <c r="AK87">
        <f t="shared" si="21"/>
        <v>0</v>
      </c>
      <c r="AL87" s="17" t="e">
        <f t="shared" si="22"/>
        <v>#DIV/0!</v>
      </c>
      <c r="AM87">
        <v>0</v>
      </c>
      <c r="AN87">
        <v>0</v>
      </c>
      <c r="AO87">
        <v>0</v>
      </c>
      <c r="AP87">
        <v>0</v>
      </c>
      <c r="AQ87">
        <f t="shared" si="23"/>
        <v>0</v>
      </c>
      <c r="AR87">
        <f>VLOOKUP(1,'Other Lists'!$B$27:$H$32,7,FALSE)*8*AO87</f>
        <v>0</v>
      </c>
      <c r="AS87">
        <f>VLOOKUP(4,'Other Lists'!$B$27:$H$32,7,FALSE)*8*AP87</f>
        <v>0</v>
      </c>
      <c r="AT87">
        <f>VLOOKUP(3,'Other Lists'!$B$27:$H$32,7,FALSE)*8*AQ87</f>
        <v>0</v>
      </c>
      <c r="AU87">
        <f t="shared" si="24"/>
        <v>0</v>
      </c>
      <c r="AV87" t="e">
        <f t="shared" si="25"/>
        <v>#DIV/0!</v>
      </c>
      <c r="AX87">
        <v>0</v>
      </c>
      <c r="AY87">
        <v>0</v>
      </c>
      <c r="AZ87">
        <f t="shared" si="26"/>
        <v>0</v>
      </c>
      <c r="BA87">
        <f t="shared" si="27"/>
        <v>0</v>
      </c>
    </row>
    <row r="88" spans="2:53" hidden="1" x14ac:dyDescent="0.35">
      <c r="B88">
        <v>1240</v>
      </c>
      <c r="C88" s="15">
        <v>45075</v>
      </c>
      <c r="D88">
        <f t="shared" si="14"/>
        <v>2</v>
      </c>
      <c r="E88">
        <v>3</v>
      </c>
      <c r="F88">
        <v>119</v>
      </c>
      <c r="G88">
        <v>0</v>
      </c>
      <c r="H88">
        <v>0</v>
      </c>
      <c r="I88">
        <v>0</v>
      </c>
      <c r="J88">
        <v>0</v>
      </c>
      <c r="K88">
        <v>26</v>
      </c>
      <c r="L88">
        <v>26</v>
      </c>
      <c r="M88">
        <v>0</v>
      </c>
      <c r="N88">
        <f t="shared" si="15"/>
        <v>0</v>
      </c>
      <c r="O88" t="e">
        <f t="shared" si="16"/>
        <v>#DIV/0!</v>
      </c>
      <c r="P88">
        <f>VLOOKUP(F88,'Other Lists'!$B$13:$N$15,7,FALSE)*M88</f>
        <v>0</v>
      </c>
      <c r="Q88">
        <f>(VLOOKUP(F88,'Other Lists'!$B$13:$N$15,5,FALSE)+VLOOKUP(F88,'Other Lists'!$B$13:$N$15,6,FALSE))*G88</f>
        <v>0</v>
      </c>
      <c r="R88">
        <f t="shared" si="17"/>
        <v>0</v>
      </c>
      <c r="S88">
        <f>(VLOOKUP(F88,'Other Lists'!$B$13:$N$15,5,FALSE)+VLOOKUP(F88,'Other Lists'!$B$13:$N$15,6,FALSE))*(H88-M88)</f>
        <v>0</v>
      </c>
      <c r="T88">
        <v>0</v>
      </c>
      <c r="U88">
        <v>0</v>
      </c>
      <c r="V88">
        <v>0</v>
      </c>
      <c r="W88">
        <f t="shared" si="18"/>
        <v>0</v>
      </c>
      <c r="X88">
        <f>VLOOKUP(1,'Other Lists'!$B$27:$H$32,7,FALSE)*8*U88</f>
        <v>0</v>
      </c>
      <c r="Y88">
        <f>VLOOKUP(4,'Other Lists'!$B$27:$H$32,7,FALSE)*8*V88</f>
        <v>0</v>
      </c>
      <c r="Z88">
        <f>VLOOKUP(3,'Other Lists'!$B$27:$H$32,7,FALSE)*8*W88</f>
        <v>0</v>
      </c>
      <c r="AA88">
        <f t="shared" si="19"/>
        <v>0</v>
      </c>
      <c r="AB88" t="e">
        <f t="shared" si="20"/>
        <v>#DIV/0!</v>
      </c>
      <c r="AC88">
        <v>105</v>
      </c>
      <c r="AD88">
        <v>0</v>
      </c>
      <c r="AE88">
        <v>0</v>
      </c>
      <c r="AF88">
        <v>0</v>
      </c>
      <c r="AG88">
        <v>0</v>
      </c>
      <c r="AH88">
        <v>20</v>
      </c>
      <c r="AI88">
        <v>20</v>
      </c>
      <c r="AJ88">
        <v>0</v>
      </c>
      <c r="AK88">
        <f t="shared" si="21"/>
        <v>0</v>
      </c>
      <c r="AL88" s="17" t="e">
        <f t="shared" si="22"/>
        <v>#DIV/0!</v>
      </c>
      <c r="AM88">
        <v>0</v>
      </c>
      <c r="AN88">
        <v>0</v>
      </c>
      <c r="AO88">
        <v>0</v>
      </c>
      <c r="AP88">
        <v>0</v>
      </c>
      <c r="AQ88">
        <f t="shared" si="23"/>
        <v>0</v>
      </c>
      <c r="AR88">
        <f>VLOOKUP(1,'Other Lists'!$B$27:$H$32,7,FALSE)*8*AO88</f>
        <v>0</v>
      </c>
      <c r="AS88">
        <f>VLOOKUP(4,'Other Lists'!$B$27:$H$32,7,FALSE)*8*AP88</f>
        <v>0</v>
      </c>
      <c r="AT88">
        <f>VLOOKUP(3,'Other Lists'!$B$27:$H$32,7,FALSE)*8*AQ88</f>
        <v>0</v>
      </c>
      <c r="AU88">
        <f t="shared" si="24"/>
        <v>0</v>
      </c>
      <c r="AV88" t="e">
        <f t="shared" si="25"/>
        <v>#DIV/0!</v>
      </c>
      <c r="AX88">
        <v>0</v>
      </c>
      <c r="AY88">
        <v>0</v>
      </c>
      <c r="AZ88">
        <f t="shared" si="26"/>
        <v>0</v>
      </c>
      <c r="BA88">
        <f t="shared" si="27"/>
        <v>0</v>
      </c>
    </row>
    <row r="89" spans="2:53" hidden="1" x14ac:dyDescent="0.35">
      <c r="B89">
        <v>1241</v>
      </c>
      <c r="C89" s="15">
        <v>45076</v>
      </c>
      <c r="D89">
        <f t="shared" si="14"/>
        <v>3</v>
      </c>
      <c r="E89">
        <v>3</v>
      </c>
      <c r="F89">
        <v>119</v>
      </c>
      <c r="G89">
        <v>829</v>
      </c>
      <c r="H89">
        <v>829</v>
      </c>
      <c r="I89">
        <v>0</v>
      </c>
      <c r="J89">
        <v>1049.9999999999998</v>
      </c>
      <c r="K89">
        <v>0</v>
      </c>
      <c r="L89">
        <v>0</v>
      </c>
      <c r="M89">
        <v>795</v>
      </c>
      <c r="N89">
        <f t="shared" si="15"/>
        <v>0</v>
      </c>
      <c r="O89">
        <f t="shared" si="16"/>
        <v>95.898673100120618</v>
      </c>
      <c r="P89">
        <f>VLOOKUP(F89,'Other Lists'!$B$13:$N$15,7,FALSE)*M89</f>
        <v>25440</v>
      </c>
      <c r="Q89">
        <f>(VLOOKUP(F89,'Other Lists'!$B$13:$N$15,5,FALSE)+VLOOKUP(F89,'Other Lists'!$B$13:$N$15,6,FALSE))*G89</f>
        <v>23875.200000000001</v>
      </c>
      <c r="R89">
        <f t="shared" si="17"/>
        <v>1564.7999999999993</v>
      </c>
      <c r="S89">
        <f>(VLOOKUP(F89,'Other Lists'!$B$13:$N$15,5,FALSE)+VLOOKUP(F89,'Other Lists'!$B$13:$N$15,6,FALSE))*(H89-M89)</f>
        <v>979.2</v>
      </c>
      <c r="T89">
        <v>6</v>
      </c>
      <c r="U89">
        <v>0</v>
      </c>
      <c r="V89">
        <v>4</v>
      </c>
      <c r="W89">
        <f t="shared" si="18"/>
        <v>2</v>
      </c>
      <c r="X89">
        <f>VLOOKUP(1,'Other Lists'!$B$27:$H$32,7,FALSE)*8*U89</f>
        <v>0</v>
      </c>
      <c r="Y89">
        <f>VLOOKUP(4,'Other Lists'!$B$27:$H$32,7,FALSE)*8*V89</f>
        <v>1123.2</v>
      </c>
      <c r="Z89">
        <f>VLOOKUP(3,'Other Lists'!$B$27:$H$32,7,FALSE)*8*W89</f>
        <v>518.4</v>
      </c>
      <c r="AA89">
        <f t="shared" si="19"/>
        <v>1641.6</v>
      </c>
      <c r="AB89">
        <f t="shared" si="20"/>
        <v>1.9802171290711699</v>
      </c>
      <c r="AC89">
        <v>105</v>
      </c>
      <c r="AD89">
        <v>153</v>
      </c>
      <c r="AE89">
        <v>153</v>
      </c>
      <c r="AF89">
        <v>0</v>
      </c>
      <c r="AG89">
        <v>162</v>
      </c>
      <c r="AH89">
        <v>0</v>
      </c>
      <c r="AI89">
        <v>0</v>
      </c>
      <c r="AJ89">
        <v>145</v>
      </c>
      <c r="AK89">
        <f t="shared" si="21"/>
        <v>0</v>
      </c>
      <c r="AL89" s="17">
        <f t="shared" si="22"/>
        <v>0.94771241830065356</v>
      </c>
      <c r="AM89">
        <v>6</v>
      </c>
      <c r="AN89">
        <v>6</v>
      </c>
      <c r="AO89">
        <v>0</v>
      </c>
      <c r="AP89">
        <v>4</v>
      </c>
      <c r="AQ89">
        <f t="shared" si="23"/>
        <v>2</v>
      </c>
      <c r="AR89">
        <f>VLOOKUP(1,'Other Lists'!$B$27:$H$32,7,FALSE)*8*AO89</f>
        <v>0</v>
      </c>
      <c r="AS89">
        <f>VLOOKUP(4,'Other Lists'!$B$27:$H$32,7,FALSE)*8*AP89</f>
        <v>1123.2</v>
      </c>
      <c r="AT89">
        <f>VLOOKUP(3,'Other Lists'!$B$27:$H$32,7,FALSE)*8*AQ89</f>
        <v>518.4</v>
      </c>
      <c r="AU89">
        <f t="shared" si="24"/>
        <v>1641.6</v>
      </c>
      <c r="AV89">
        <f t="shared" si="25"/>
        <v>829</v>
      </c>
      <c r="AX89">
        <v>2</v>
      </c>
      <c r="AY89">
        <v>1</v>
      </c>
      <c r="AZ89">
        <f t="shared" si="26"/>
        <v>16</v>
      </c>
      <c r="BA89">
        <f t="shared" si="27"/>
        <v>30</v>
      </c>
    </row>
    <row r="90" spans="2:53" hidden="1" x14ac:dyDescent="0.35">
      <c r="B90">
        <v>1242</v>
      </c>
      <c r="C90" s="15">
        <v>45077</v>
      </c>
      <c r="D90">
        <f t="shared" si="14"/>
        <v>4</v>
      </c>
      <c r="E90">
        <v>3</v>
      </c>
      <c r="F90">
        <v>119</v>
      </c>
      <c r="G90">
        <v>861</v>
      </c>
      <c r="H90">
        <v>861</v>
      </c>
      <c r="I90">
        <v>150</v>
      </c>
      <c r="J90">
        <v>1049.9999999999998</v>
      </c>
      <c r="K90">
        <v>0</v>
      </c>
      <c r="L90">
        <v>150</v>
      </c>
      <c r="M90">
        <v>990</v>
      </c>
      <c r="N90">
        <f t="shared" si="15"/>
        <v>0</v>
      </c>
      <c r="O90">
        <f t="shared" si="16"/>
        <v>114.98257839721255</v>
      </c>
      <c r="P90">
        <f>VLOOKUP(F90,'Other Lists'!$B$13:$N$15,7,FALSE)*M90</f>
        <v>31680</v>
      </c>
      <c r="Q90">
        <f>(VLOOKUP(F90,'Other Lists'!$B$13:$N$15,5,FALSE)+VLOOKUP(F90,'Other Lists'!$B$13:$N$15,6,FALSE))*G90</f>
        <v>24796.799999999999</v>
      </c>
      <c r="R90">
        <f t="shared" si="17"/>
        <v>6883.2000000000007</v>
      </c>
      <c r="S90">
        <f>(VLOOKUP(F90,'Other Lists'!$B$13:$N$15,5,FALSE)+VLOOKUP(F90,'Other Lists'!$B$13:$N$15,6,FALSE))*(H90-M90)</f>
        <v>-3715.2000000000003</v>
      </c>
      <c r="T90">
        <v>6</v>
      </c>
      <c r="U90">
        <v>0</v>
      </c>
      <c r="V90">
        <v>4</v>
      </c>
      <c r="W90">
        <f t="shared" si="18"/>
        <v>2</v>
      </c>
      <c r="X90">
        <f>VLOOKUP(1,'Other Lists'!$B$27:$H$32,7,FALSE)*8*U90</f>
        <v>0</v>
      </c>
      <c r="Y90">
        <f>VLOOKUP(4,'Other Lists'!$B$27:$H$32,7,FALSE)*8*V90</f>
        <v>1123.2</v>
      </c>
      <c r="Z90">
        <f>VLOOKUP(3,'Other Lists'!$B$27:$H$32,7,FALSE)*8*W90</f>
        <v>518.4</v>
      </c>
      <c r="AA90">
        <f t="shared" si="19"/>
        <v>1641.6</v>
      </c>
      <c r="AB90">
        <f t="shared" si="20"/>
        <v>1.9066202090592332</v>
      </c>
      <c r="AC90">
        <v>105</v>
      </c>
      <c r="AD90">
        <v>183</v>
      </c>
      <c r="AE90">
        <v>165</v>
      </c>
      <c r="AF90">
        <v>0</v>
      </c>
      <c r="AG90">
        <v>162</v>
      </c>
      <c r="AH90">
        <v>0</v>
      </c>
      <c r="AI90">
        <v>0</v>
      </c>
      <c r="AJ90">
        <v>160</v>
      </c>
      <c r="AK90">
        <f t="shared" si="21"/>
        <v>18</v>
      </c>
      <c r="AL90" s="17">
        <f t="shared" si="22"/>
        <v>0.96969696969696972</v>
      </c>
      <c r="AM90">
        <v>6</v>
      </c>
      <c r="AN90">
        <v>6</v>
      </c>
      <c r="AO90">
        <v>0</v>
      </c>
      <c r="AP90">
        <v>4</v>
      </c>
      <c r="AQ90">
        <f t="shared" si="23"/>
        <v>2</v>
      </c>
      <c r="AR90">
        <f>VLOOKUP(1,'Other Lists'!$B$27:$H$32,7,FALSE)*8*AO90</f>
        <v>0</v>
      </c>
      <c r="AS90">
        <f>VLOOKUP(4,'Other Lists'!$B$27:$H$32,7,FALSE)*8*AP90</f>
        <v>1123.2</v>
      </c>
      <c r="AT90">
        <f>VLOOKUP(3,'Other Lists'!$B$27:$H$32,7,FALSE)*8*AQ90</f>
        <v>518.4</v>
      </c>
      <c r="AU90">
        <f t="shared" si="24"/>
        <v>1641.6</v>
      </c>
      <c r="AV90">
        <f t="shared" si="25"/>
        <v>861</v>
      </c>
      <c r="AX90">
        <v>2</v>
      </c>
      <c r="AY90">
        <v>1</v>
      </c>
      <c r="AZ90">
        <f t="shared" si="26"/>
        <v>16</v>
      </c>
      <c r="BA90">
        <f t="shared" si="27"/>
        <v>30</v>
      </c>
    </row>
    <row r="91" spans="2:53" hidden="1" x14ac:dyDescent="0.35">
      <c r="B91">
        <v>1243</v>
      </c>
      <c r="C91" s="15">
        <v>45078</v>
      </c>
      <c r="D91">
        <f t="shared" si="14"/>
        <v>5</v>
      </c>
      <c r="E91">
        <v>3</v>
      </c>
      <c r="F91">
        <v>119</v>
      </c>
      <c r="G91">
        <v>840</v>
      </c>
      <c r="H91">
        <v>840</v>
      </c>
      <c r="I91">
        <v>135</v>
      </c>
      <c r="J91">
        <v>1049.9999999999998</v>
      </c>
      <c r="K91">
        <v>0</v>
      </c>
      <c r="L91">
        <v>135</v>
      </c>
      <c r="M91">
        <v>936</v>
      </c>
      <c r="N91">
        <f t="shared" si="15"/>
        <v>0</v>
      </c>
      <c r="O91">
        <f t="shared" si="16"/>
        <v>111.42857142857143</v>
      </c>
      <c r="P91">
        <f>VLOOKUP(F91,'Other Lists'!$B$13:$N$15,7,FALSE)*M91</f>
        <v>29952</v>
      </c>
      <c r="Q91">
        <f>(VLOOKUP(F91,'Other Lists'!$B$13:$N$15,5,FALSE)+VLOOKUP(F91,'Other Lists'!$B$13:$N$15,6,FALSE))*G91</f>
        <v>24192</v>
      </c>
      <c r="R91">
        <f t="shared" si="17"/>
        <v>5760</v>
      </c>
      <c r="S91">
        <f>(VLOOKUP(F91,'Other Lists'!$B$13:$N$15,5,FALSE)+VLOOKUP(F91,'Other Lists'!$B$13:$N$15,6,FALSE))*(H91-M91)</f>
        <v>-2764.8</v>
      </c>
      <c r="T91">
        <v>6</v>
      </c>
      <c r="U91">
        <v>0</v>
      </c>
      <c r="V91">
        <v>3</v>
      </c>
      <c r="W91">
        <f t="shared" si="18"/>
        <v>3</v>
      </c>
      <c r="X91">
        <f>VLOOKUP(1,'Other Lists'!$B$27:$H$32,7,FALSE)*8*U91</f>
        <v>0</v>
      </c>
      <c r="Y91">
        <f>VLOOKUP(4,'Other Lists'!$B$27:$H$32,7,FALSE)*8*V91</f>
        <v>842.40000000000009</v>
      </c>
      <c r="Z91">
        <f>VLOOKUP(3,'Other Lists'!$B$27:$H$32,7,FALSE)*8*W91</f>
        <v>777.59999999999991</v>
      </c>
      <c r="AA91">
        <f t="shared" si="19"/>
        <v>1620</v>
      </c>
      <c r="AB91">
        <f t="shared" si="20"/>
        <v>1.9285714285714286</v>
      </c>
      <c r="AC91">
        <v>105</v>
      </c>
      <c r="AD91">
        <v>183</v>
      </c>
      <c r="AE91">
        <v>129</v>
      </c>
      <c r="AF91">
        <v>0</v>
      </c>
      <c r="AG91">
        <v>162</v>
      </c>
      <c r="AH91">
        <v>0</v>
      </c>
      <c r="AI91">
        <v>0</v>
      </c>
      <c r="AJ91">
        <v>122</v>
      </c>
      <c r="AK91">
        <f t="shared" si="21"/>
        <v>54</v>
      </c>
      <c r="AL91" s="17">
        <f t="shared" si="22"/>
        <v>0.94573643410852715</v>
      </c>
      <c r="AM91">
        <v>6</v>
      </c>
      <c r="AN91">
        <v>5</v>
      </c>
      <c r="AO91">
        <v>0</v>
      </c>
      <c r="AP91">
        <v>4</v>
      </c>
      <c r="AQ91">
        <f t="shared" si="23"/>
        <v>1</v>
      </c>
      <c r="AR91">
        <f>VLOOKUP(1,'Other Lists'!$B$27:$H$32,7,FALSE)*8*AO91</f>
        <v>0</v>
      </c>
      <c r="AS91">
        <f>VLOOKUP(4,'Other Lists'!$B$27:$H$32,7,FALSE)*8*AP91</f>
        <v>1123.2</v>
      </c>
      <c r="AT91">
        <f>VLOOKUP(3,'Other Lists'!$B$27:$H$32,7,FALSE)*8*AQ91</f>
        <v>259.2</v>
      </c>
      <c r="AU91">
        <f t="shared" si="24"/>
        <v>1382.4</v>
      </c>
      <c r="AV91">
        <f t="shared" si="25"/>
        <v>716.80000000000007</v>
      </c>
      <c r="AX91">
        <v>2</v>
      </c>
      <c r="AY91">
        <v>1</v>
      </c>
      <c r="AZ91">
        <f t="shared" si="26"/>
        <v>16</v>
      </c>
      <c r="BA91">
        <f t="shared" si="27"/>
        <v>30</v>
      </c>
    </row>
    <row r="92" spans="2:53" hidden="1" x14ac:dyDescent="0.35">
      <c r="B92">
        <v>1244</v>
      </c>
      <c r="C92" s="15">
        <v>45079</v>
      </c>
      <c r="D92">
        <f t="shared" si="14"/>
        <v>6</v>
      </c>
      <c r="E92">
        <v>3</v>
      </c>
      <c r="F92">
        <v>201</v>
      </c>
      <c r="G92">
        <v>256</v>
      </c>
      <c r="H92">
        <v>256</v>
      </c>
      <c r="I92">
        <v>0</v>
      </c>
      <c r="J92">
        <v>420</v>
      </c>
      <c r="K92">
        <v>0</v>
      </c>
      <c r="L92">
        <v>0</v>
      </c>
      <c r="M92">
        <v>250</v>
      </c>
      <c r="N92">
        <f t="shared" si="15"/>
        <v>0</v>
      </c>
      <c r="O92">
        <f t="shared" si="16"/>
        <v>97.65625</v>
      </c>
      <c r="P92">
        <f>VLOOKUP(F92,'Other Lists'!$B$13:$N$15,7,FALSE)*M92</f>
        <v>17750</v>
      </c>
      <c r="Q92">
        <f>(VLOOKUP(F92,'Other Lists'!$B$13:$N$15,5,FALSE)+VLOOKUP(F92,'Other Lists'!$B$13:$N$15,6,FALSE))*G92</f>
        <v>12569.6</v>
      </c>
      <c r="R92">
        <f t="shared" si="17"/>
        <v>5180.3999999999996</v>
      </c>
      <c r="S92">
        <f>(VLOOKUP(F92,'Other Lists'!$B$13:$N$15,5,FALSE)+VLOOKUP(F92,'Other Lists'!$B$13:$N$15,6,FALSE))*(H92-M92)</f>
        <v>294.60000000000002</v>
      </c>
      <c r="T92">
        <v>6</v>
      </c>
      <c r="U92">
        <v>0</v>
      </c>
      <c r="V92">
        <v>4</v>
      </c>
      <c r="W92">
        <f t="shared" si="18"/>
        <v>2</v>
      </c>
      <c r="X92">
        <f>VLOOKUP(1,'Other Lists'!$B$27:$H$32,7,FALSE)*8*U92</f>
        <v>0</v>
      </c>
      <c r="Y92">
        <f>VLOOKUP(4,'Other Lists'!$B$27:$H$32,7,FALSE)*8*V92</f>
        <v>1123.2</v>
      </c>
      <c r="Z92">
        <f>VLOOKUP(3,'Other Lists'!$B$27:$H$32,7,FALSE)*8*W92</f>
        <v>518.4</v>
      </c>
      <c r="AA92">
        <f t="shared" si="19"/>
        <v>1641.6</v>
      </c>
      <c r="AB92">
        <f t="shared" si="20"/>
        <v>6.4124999999999996</v>
      </c>
      <c r="AC92">
        <v>105</v>
      </c>
      <c r="AD92">
        <v>147</v>
      </c>
      <c r="AE92">
        <v>147</v>
      </c>
      <c r="AF92">
        <v>6</v>
      </c>
      <c r="AG92">
        <v>162</v>
      </c>
      <c r="AH92">
        <v>0</v>
      </c>
      <c r="AI92">
        <v>6</v>
      </c>
      <c r="AJ92">
        <v>149</v>
      </c>
      <c r="AK92">
        <f t="shared" si="21"/>
        <v>0</v>
      </c>
      <c r="AL92" s="17">
        <f t="shared" si="22"/>
        <v>1.0136054421768708</v>
      </c>
      <c r="AM92">
        <v>6</v>
      </c>
      <c r="AN92">
        <v>6</v>
      </c>
      <c r="AO92">
        <v>0</v>
      </c>
      <c r="AP92">
        <v>3</v>
      </c>
      <c r="AQ92">
        <f t="shared" si="23"/>
        <v>3</v>
      </c>
      <c r="AR92">
        <f>VLOOKUP(1,'Other Lists'!$B$27:$H$32,7,FALSE)*8*AO92</f>
        <v>0</v>
      </c>
      <c r="AS92">
        <f>VLOOKUP(4,'Other Lists'!$B$27:$H$32,7,FALSE)*8*AP92</f>
        <v>842.40000000000009</v>
      </c>
      <c r="AT92">
        <f>VLOOKUP(3,'Other Lists'!$B$27:$H$32,7,FALSE)*8*AQ92</f>
        <v>777.59999999999991</v>
      </c>
      <c r="AU92">
        <f t="shared" si="24"/>
        <v>1620</v>
      </c>
      <c r="AV92">
        <f t="shared" si="25"/>
        <v>252.63157894736844</v>
      </c>
      <c r="AX92">
        <v>2</v>
      </c>
      <c r="AY92">
        <v>1</v>
      </c>
      <c r="AZ92">
        <f t="shared" si="26"/>
        <v>16</v>
      </c>
      <c r="BA92">
        <f t="shared" si="27"/>
        <v>30</v>
      </c>
    </row>
    <row r="93" spans="2:53" hidden="1" x14ac:dyDescent="0.35">
      <c r="B93">
        <v>1245</v>
      </c>
      <c r="C93" s="15">
        <v>45080</v>
      </c>
      <c r="D93">
        <f t="shared" si="14"/>
        <v>7</v>
      </c>
      <c r="E93">
        <v>3</v>
      </c>
      <c r="F93">
        <v>119</v>
      </c>
      <c r="G93">
        <v>577</v>
      </c>
      <c r="H93">
        <v>577</v>
      </c>
      <c r="I93">
        <v>17</v>
      </c>
      <c r="J93">
        <v>1049.9999999999998</v>
      </c>
      <c r="K93">
        <v>0</v>
      </c>
      <c r="L93">
        <v>17</v>
      </c>
      <c r="M93">
        <v>582</v>
      </c>
      <c r="N93">
        <f t="shared" si="15"/>
        <v>0</v>
      </c>
      <c r="O93">
        <f t="shared" si="16"/>
        <v>100.86655112651646</v>
      </c>
      <c r="P93">
        <f>VLOOKUP(F93,'Other Lists'!$B$13:$N$15,7,FALSE)*M93</f>
        <v>18624</v>
      </c>
      <c r="Q93">
        <f>(VLOOKUP(F93,'Other Lists'!$B$13:$N$15,5,FALSE)+VLOOKUP(F93,'Other Lists'!$B$13:$N$15,6,FALSE))*G93</f>
        <v>16617.600000000002</v>
      </c>
      <c r="R93">
        <f t="shared" si="17"/>
        <v>2006.3999999999978</v>
      </c>
      <c r="S93">
        <f>(VLOOKUP(F93,'Other Lists'!$B$13:$N$15,5,FALSE)+VLOOKUP(F93,'Other Lists'!$B$13:$N$15,6,FALSE))*(H93-M93)</f>
        <v>-144</v>
      </c>
      <c r="T93">
        <v>5</v>
      </c>
      <c r="U93">
        <v>0</v>
      </c>
      <c r="V93">
        <v>4</v>
      </c>
      <c r="W93">
        <f t="shared" si="18"/>
        <v>1</v>
      </c>
      <c r="X93">
        <f>VLOOKUP(1,'Other Lists'!$B$27:$H$32,7,FALSE)*8*U93</f>
        <v>0</v>
      </c>
      <c r="Y93">
        <f>VLOOKUP(4,'Other Lists'!$B$27:$H$32,7,FALSE)*8*V93</f>
        <v>1123.2</v>
      </c>
      <c r="Z93">
        <f>VLOOKUP(3,'Other Lists'!$B$27:$H$32,7,FALSE)*8*W93</f>
        <v>259.2</v>
      </c>
      <c r="AA93">
        <f t="shared" si="19"/>
        <v>1382.4</v>
      </c>
      <c r="AB93">
        <f t="shared" si="20"/>
        <v>2.3958405545927213</v>
      </c>
      <c r="AC93">
        <v>105</v>
      </c>
      <c r="AD93">
        <v>144</v>
      </c>
      <c r="AE93">
        <v>144</v>
      </c>
      <c r="AF93">
        <v>34</v>
      </c>
      <c r="AG93">
        <v>162</v>
      </c>
      <c r="AH93">
        <v>4</v>
      </c>
      <c r="AI93">
        <v>38</v>
      </c>
      <c r="AJ93">
        <v>172</v>
      </c>
      <c r="AK93">
        <f t="shared" si="21"/>
        <v>0</v>
      </c>
      <c r="AL93" s="17">
        <f t="shared" si="22"/>
        <v>1.1944444444444444</v>
      </c>
      <c r="AM93">
        <v>6</v>
      </c>
      <c r="AN93">
        <v>6</v>
      </c>
      <c r="AO93">
        <v>0</v>
      </c>
      <c r="AP93">
        <v>4</v>
      </c>
      <c r="AQ93">
        <f t="shared" si="23"/>
        <v>2</v>
      </c>
      <c r="AR93">
        <f>VLOOKUP(1,'Other Lists'!$B$27:$H$32,7,FALSE)*8*AO93</f>
        <v>0</v>
      </c>
      <c r="AS93">
        <f>VLOOKUP(4,'Other Lists'!$B$27:$H$32,7,FALSE)*8*AP93</f>
        <v>1123.2</v>
      </c>
      <c r="AT93">
        <f>VLOOKUP(3,'Other Lists'!$B$27:$H$32,7,FALSE)*8*AQ93</f>
        <v>518.4</v>
      </c>
      <c r="AU93">
        <f t="shared" si="24"/>
        <v>1641.6</v>
      </c>
      <c r="AV93">
        <f t="shared" si="25"/>
        <v>685.18749999999989</v>
      </c>
      <c r="AX93">
        <v>2</v>
      </c>
      <c r="AY93">
        <v>1</v>
      </c>
      <c r="AZ93">
        <f t="shared" si="26"/>
        <v>16</v>
      </c>
      <c r="BA93">
        <f t="shared" si="27"/>
        <v>30</v>
      </c>
    </row>
    <row r="94" spans="2:53" hidden="1" x14ac:dyDescent="0.35">
      <c r="B94">
        <v>1246</v>
      </c>
      <c r="C94" s="15">
        <v>45081</v>
      </c>
      <c r="D94">
        <f t="shared" si="14"/>
        <v>1</v>
      </c>
      <c r="E94">
        <v>3</v>
      </c>
      <c r="F94">
        <v>119</v>
      </c>
      <c r="G94">
        <v>0</v>
      </c>
      <c r="H94">
        <v>0</v>
      </c>
      <c r="I94">
        <v>0</v>
      </c>
      <c r="J94">
        <v>0</v>
      </c>
      <c r="K94">
        <v>89</v>
      </c>
      <c r="L94">
        <v>89</v>
      </c>
      <c r="M94">
        <v>0</v>
      </c>
      <c r="N94">
        <f t="shared" si="15"/>
        <v>0</v>
      </c>
      <c r="O94" t="e">
        <f t="shared" si="16"/>
        <v>#DIV/0!</v>
      </c>
      <c r="P94">
        <f>VLOOKUP(F94,'Other Lists'!$B$13:$N$15,7,FALSE)*M94</f>
        <v>0</v>
      </c>
      <c r="Q94">
        <f>(VLOOKUP(F94,'Other Lists'!$B$13:$N$15,5,FALSE)+VLOOKUP(F94,'Other Lists'!$B$13:$N$15,6,FALSE))*G94</f>
        <v>0</v>
      </c>
      <c r="R94">
        <f t="shared" si="17"/>
        <v>0</v>
      </c>
      <c r="S94">
        <f>(VLOOKUP(F94,'Other Lists'!$B$13:$N$15,5,FALSE)+VLOOKUP(F94,'Other Lists'!$B$13:$N$15,6,FALSE))*(H94-M94)</f>
        <v>0</v>
      </c>
      <c r="T94">
        <v>0</v>
      </c>
      <c r="U94">
        <v>0</v>
      </c>
      <c r="V94">
        <v>0</v>
      </c>
      <c r="W94">
        <f t="shared" si="18"/>
        <v>0</v>
      </c>
      <c r="X94">
        <f>VLOOKUP(1,'Other Lists'!$B$27:$H$32,7,FALSE)*8*U94</f>
        <v>0</v>
      </c>
      <c r="Y94">
        <f>VLOOKUP(4,'Other Lists'!$B$27:$H$32,7,FALSE)*8*V94</f>
        <v>0</v>
      </c>
      <c r="Z94">
        <f>VLOOKUP(3,'Other Lists'!$B$27:$H$32,7,FALSE)*8*W94</f>
        <v>0</v>
      </c>
      <c r="AA94">
        <f t="shared" si="19"/>
        <v>0</v>
      </c>
      <c r="AB94" t="e">
        <f t="shared" si="20"/>
        <v>#DIV/0!</v>
      </c>
      <c r="AC94">
        <v>105</v>
      </c>
      <c r="AD94">
        <v>0</v>
      </c>
      <c r="AE94">
        <v>0</v>
      </c>
      <c r="AF94">
        <v>0</v>
      </c>
      <c r="AG94">
        <v>0</v>
      </c>
      <c r="AH94">
        <v>16</v>
      </c>
      <c r="AI94">
        <v>16</v>
      </c>
      <c r="AJ94">
        <v>0</v>
      </c>
      <c r="AK94">
        <f t="shared" si="21"/>
        <v>0</v>
      </c>
      <c r="AL94" s="17" t="e">
        <f t="shared" si="22"/>
        <v>#DIV/0!</v>
      </c>
      <c r="AM94">
        <v>0</v>
      </c>
      <c r="AN94">
        <v>0</v>
      </c>
      <c r="AO94">
        <v>0</v>
      </c>
      <c r="AP94">
        <v>0</v>
      </c>
      <c r="AQ94">
        <f t="shared" si="23"/>
        <v>0</v>
      </c>
      <c r="AR94">
        <f>VLOOKUP(1,'Other Lists'!$B$27:$H$32,7,FALSE)*8*AO94</f>
        <v>0</v>
      </c>
      <c r="AS94">
        <f>VLOOKUP(4,'Other Lists'!$B$27:$H$32,7,FALSE)*8*AP94</f>
        <v>0</v>
      </c>
      <c r="AT94">
        <f>VLOOKUP(3,'Other Lists'!$B$27:$H$32,7,FALSE)*8*AQ94</f>
        <v>0</v>
      </c>
      <c r="AU94">
        <f t="shared" si="24"/>
        <v>0</v>
      </c>
      <c r="AV94" t="e">
        <f t="shared" si="25"/>
        <v>#DIV/0!</v>
      </c>
      <c r="AX94">
        <v>0</v>
      </c>
      <c r="AY94">
        <v>0</v>
      </c>
      <c r="AZ94">
        <f t="shared" si="26"/>
        <v>0</v>
      </c>
      <c r="BA94">
        <f t="shared" si="27"/>
        <v>0</v>
      </c>
    </row>
  </sheetData>
  <autoFilter ref="B7:AB94" xr:uid="{3C000F51-C044-4893-AD49-6046A1F3378C}">
    <filterColumn colId="2">
      <filters>
        <filter val="1"/>
        <filter val="2"/>
      </filters>
    </filterColumn>
    <filterColumn colId="3">
      <filters>
        <filter val="1"/>
      </filters>
    </filterColumn>
  </autoFilter>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270B-5908-41EF-A718-B4209E4CB9D6}">
  <dimension ref="A1:Y95"/>
  <sheetViews>
    <sheetView workbookViewId="0"/>
  </sheetViews>
  <sheetFormatPr defaultRowHeight="14.5" x14ac:dyDescent="0.35"/>
  <cols>
    <col min="1" max="1" width="36.453125" customWidth="1"/>
    <col min="2" max="2" width="20.08984375" customWidth="1"/>
    <col min="3" max="3" width="11.7265625" customWidth="1"/>
    <col min="4" max="4" width="22.81640625" customWidth="1"/>
    <col min="6" max="6" width="16" customWidth="1"/>
    <col min="7" max="7" width="10.1796875" customWidth="1"/>
    <col min="8" max="8" width="14.54296875" customWidth="1"/>
    <col min="9" max="9" width="12.453125" customWidth="1"/>
    <col min="10" max="10" width="13.1796875" customWidth="1"/>
    <col min="11" max="11" width="14.54296875" customWidth="1"/>
    <col min="12" max="12" width="12.453125" customWidth="1"/>
    <col min="13" max="13" width="13.1796875" customWidth="1"/>
    <col min="14" max="14" width="14.1796875" customWidth="1"/>
    <col min="15" max="15" width="12.453125" customWidth="1"/>
    <col min="16" max="16" width="13.1796875" customWidth="1"/>
    <col min="17" max="17" width="15" customWidth="1"/>
    <col min="18" max="18" width="12.453125" customWidth="1"/>
    <col min="19" max="19" width="13.1796875" customWidth="1"/>
    <col min="20" max="20" width="13.81640625" customWidth="1"/>
    <col min="21" max="21" width="12.453125" customWidth="1"/>
    <col min="22" max="22" width="13.1796875" customWidth="1"/>
    <col min="23" max="23" width="13.54296875" customWidth="1"/>
    <col min="24" max="24" width="12.453125" customWidth="1"/>
    <col min="25" max="25" width="13.1796875" customWidth="1"/>
  </cols>
  <sheetData>
    <row r="1" spans="1:25" ht="21" x14ac:dyDescent="0.5">
      <c r="A1" t="s">
        <v>174</v>
      </c>
      <c r="H1" s="14" t="str">
        <f>ReadMeFirst!D1&amp;" "&amp;ReadMeFirst!E1</f>
        <v xml:space="preserve"> </v>
      </c>
    </row>
    <row r="6" spans="1:25" x14ac:dyDescent="0.35">
      <c r="D6" s="42" t="s">
        <v>834</v>
      </c>
    </row>
    <row r="7" spans="1:25" s="7" customFormat="1" ht="30.75" customHeight="1" x14ac:dyDescent="0.35">
      <c r="B7" t="s">
        <v>175</v>
      </c>
      <c r="C7" s="16" t="s">
        <v>179</v>
      </c>
      <c r="D7" s="16" t="s">
        <v>131</v>
      </c>
      <c r="E7" s="7" t="s">
        <v>180</v>
      </c>
      <c r="F7" s="7" t="s">
        <v>181</v>
      </c>
      <c r="G7" s="7" t="s">
        <v>182</v>
      </c>
      <c r="H7" s="7" t="s">
        <v>192</v>
      </c>
      <c r="I7" s="7" t="s">
        <v>193</v>
      </c>
      <c r="J7" s="7" t="s">
        <v>194</v>
      </c>
      <c r="K7" s="7" t="s">
        <v>195</v>
      </c>
      <c r="L7" s="7" t="s">
        <v>196</v>
      </c>
      <c r="M7" s="7" t="s">
        <v>197</v>
      </c>
      <c r="N7" s="7" t="s">
        <v>198</v>
      </c>
      <c r="O7" s="7" t="s">
        <v>199</v>
      </c>
      <c r="P7" s="7" t="s">
        <v>200</v>
      </c>
      <c r="Q7" s="7" t="s">
        <v>201</v>
      </c>
      <c r="R7" s="7" t="s">
        <v>202</v>
      </c>
      <c r="S7" s="7" t="s">
        <v>203</v>
      </c>
      <c r="T7" s="7" t="s">
        <v>204</v>
      </c>
      <c r="U7" s="7" t="s">
        <v>205</v>
      </c>
      <c r="V7" s="7" t="s">
        <v>206</v>
      </c>
      <c r="W7" s="7" t="s">
        <v>207</v>
      </c>
      <c r="X7" s="7" t="s">
        <v>208</v>
      </c>
      <c r="Y7" s="7" t="s">
        <v>209</v>
      </c>
    </row>
    <row r="8" spans="1:25" x14ac:dyDescent="0.35">
      <c r="B8">
        <v>1150</v>
      </c>
      <c r="C8" s="13">
        <v>45053</v>
      </c>
      <c r="D8" s="21">
        <f>WEEKDAY(Table5[[#This Row],[Date]])</f>
        <v>1</v>
      </c>
      <c r="E8">
        <v>1</v>
      </c>
      <c r="F8">
        <v>201</v>
      </c>
      <c r="G8">
        <v>191</v>
      </c>
      <c r="H8">
        <v>0</v>
      </c>
      <c r="I8">
        <v>0</v>
      </c>
      <c r="J8">
        <v>0</v>
      </c>
      <c r="K8" t="s">
        <v>341</v>
      </c>
      <c r="L8">
        <v>62</v>
      </c>
      <c r="M8">
        <v>57</v>
      </c>
      <c r="N8" t="s">
        <v>342</v>
      </c>
      <c r="O8">
        <v>61</v>
      </c>
      <c r="P8">
        <v>56</v>
      </c>
      <c r="Q8" t="s">
        <v>343</v>
      </c>
      <c r="R8">
        <v>62</v>
      </c>
      <c r="S8">
        <v>58</v>
      </c>
      <c r="T8">
        <v>0</v>
      </c>
      <c r="U8">
        <v>0</v>
      </c>
      <c r="V8">
        <v>0</v>
      </c>
      <c r="W8">
        <v>0</v>
      </c>
      <c r="X8">
        <v>0</v>
      </c>
      <c r="Y8">
        <v>0</v>
      </c>
    </row>
    <row r="9" spans="1:25" x14ac:dyDescent="0.35">
      <c r="B9">
        <v>1151</v>
      </c>
      <c r="C9" s="13">
        <v>45054</v>
      </c>
      <c r="D9" s="21">
        <f>WEEKDAY(Table5[[#This Row],[Date]])</f>
        <v>2</v>
      </c>
      <c r="E9">
        <v>1</v>
      </c>
      <c r="F9">
        <v>119</v>
      </c>
      <c r="G9">
        <v>577</v>
      </c>
      <c r="H9" t="s">
        <v>344</v>
      </c>
      <c r="I9">
        <v>100</v>
      </c>
      <c r="J9">
        <v>92</v>
      </c>
      <c r="K9" t="s">
        <v>345</v>
      </c>
      <c r="L9">
        <v>99</v>
      </c>
      <c r="M9">
        <v>91</v>
      </c>
      <c r="N9" t="s">
        <v>346</v>
      </c>
      <c r="O9">
        <v>97</v>
      </c>
      <c r="P9">
        <v>89</v>
      </c>
      <c r="Q9" t="s">
        <v>347</v>
      </c>
      <c r="R9">
        <v>100</v>
      </c>
      <c r="S9">
        <v>91</v>
      </c>
      <c r="T9" t="s">
        <v>348</v>
      </c>
      <c r="U9">
        <v>97</v>
      </c>
      <c r="V9">
        <v>91</v>
      </c>
      <c r="W9" t="s">
        <v>349</v>
      </c>
      <c r="X9">
        <v>84</v>
      </c>
      <c r="Y9">
        <v>76</v>
      </c>
    </row>
    <row r="10" spans="1:25" x14ac:dyDescent="0.35">
      <c r="B10">
        <v>1152</v>
      </c>
      <c r="C10" s="13">
        <v>45055</v>
      </c>
      <c r="D10" s="21">
        <f>WEEKDAY(Table5[[#This Row],[Date]])</f>
        <v>3</v>
      </c>
      <c r="E10">
        <v>1</v>
      </c>
      <c r="F10">
        <v>201</v>
      </c>
      <c r="G10">
        <v>487</v>
      </c>
      <c r="H10" t="s">
        <v>210</v>
      </c>
      <c r="I10">
        <v>170</v>
      </c>
      <c r="J10">
        <v>164</v>
      </c>
      <c r="K10">
        <v>0</v>
      </c>
      <c r="L10">
        <v>0</v>
      </c>
      <c r="M10">
        <v>0</v>
      </c>
      <c r="N10" t="s">
        <v>211</v>
      </c>
      <c r="O10">
        <v>165</v>
      </c>
      <c r="P10">
        <v>156</v>
      </c>
      <c r="Q10" t="s">
        <v>212</v>
      </c>
      <c r="R10">
        <v>163</v>
      </c>
      <c r="S10">
        <v>153</v>
      </c>
      <c r="T10">
        <v>0</v>
      </c>
      <c r="U10">
        <v>0</v>
      </c>
      <c r="V10">
        <v>0</v>
      </c>
      <c r="W10">
        <v>0</v>
      </c>
      <c r="X10">
        <v>0</v>
      </c>
      <c r="Y10">
        <v>0</v>
      </c>
    </row>
    <row r="11" spans="1:25" x14ac:dyDescent="0.35">
      <c r="B11">
        <v>1153</v>
      </c>
      <c r="C11" s="13">
        <v>45056</v>
      </c>
      <c r="D11" s="21">
        <f>WEEKDAY(Table5[[#This Row],[Date]])</f>
        <v>4</v>
      </c>
      <c r="E11">
        <v>1</v>
      </c>
      <c r="F11">
        <v>201</v>
      </c>
      <c r="G11">
        <v>470</v>
      </c>
      <c r="H11">
        <v>0</v>
      </c>
      <c r="I11">
        <v>0</v>
      </c>
      <c r="J11">
        <v>0</v>
      </c>
      <c r="K11" t="s">
        <v>350</v>
      </c>
      <c r="L11">
        <v>162</v>
      </c>
      <c r="M11">
        <v>155</v>
      </c>
      <c r="N11" t="s">
        <v>213</v>
      </c>
      <c r="O11">
        <v>159</v>
      </c>
      <c r="P11">
        <v>152</v>
      </c>
      <c r="Q11" t="s">
        <v>214</v>
      </c>
      <c r="R11">
        <v>162</v>
      </c>
      <c r="S11">
        <v>153</v>
      </c>
      <c r="T11">
        <v>0</v>
      </c>
      <c r="U11">
        <v>0</v>
      </c>
      <c r="V11">
        <v>0</v>
      </c>
      <c r="W11">
        <v>0</v>
      </c>
      <c r="X11">
        <v>0</v>
      </c>
      <c r="Y11">
        <v>0</v>
      </c>
    </row>
    <row r="12" spans="1:25" x14ac:dyDescent="0.35">
      <c r="B12">
        <v>1154</v>
      </c>
      <c r="C12" s="13">
        <v>45057</v>
      </c>
      <c r="D12" s="21">
        <f>WEEKDAY(Table5[[#This Row],[Date]])</f>
        <v>5</v>
      </c>
      <c r="E12">
        <v>1</v>
      </c>
      <c r="F12">
        <v>201</v>
      </c>
      <c r="G12">
        <v>445</v>
      </c>
      <c r="H12" t="s">
        <v>351</v>
      </c>
      <c r="I12">
        <v>112</v>
      </c>
      <c r="J12">
        <v>106</v>
      </c>
      <c r="K12" t="s">
        <v>215</v>
      </c>
      <c r="L12">
        <v>115</v>
      </c>
      <c r="M12">
        <v>109</v>
      </c>
      <c r="N12" t="s">
        <v>216</v>
      </c>
      <c r="O12">
        <v>111</v>
      </c>
      <c r="P12">
        <v>106</v>
      </c>
      <c r="Q12" t="s">
        <v>217</v>
      </c>
      <c r="R12">
        <v>106</v>
      </c>
      <c r="S12">
        <v>100</v>
      </c>
      <c r="T12">
        <v>0</v>
      </c>
      <c r="U12">
        <v>0</v>
      </c>
      <c r="V12">
        <v>0</v>
      </c>
      <c r="W12">
        <v>0</v>
      </c>
      <c r="X12">
        <v>0</v>
      </c>
      <c r="Y12">
        <v>0</v>
      </c>
    </row>
    <row r="13" spans="1:25" x14ac:dyDescent="0.35">
      <c r="B13">
        <v>1155</v>
      </c>
      <c r="C13" s="13">
        <v>45058</v>
      </c>
      <c r="D13" s="21">
        <f>WEEKDAY(Table5[[#This Row],[Date]])</f>
        <v>6</v>
      </c>
      <c r="E13">
        <v>1</v>
      </c>
      <c r="F13">
        <v>119</v>
      </c>
      <c r="G13">
        <v>1008</v>
      </c>
      <c r="H13" t="s">
        <v>218</v>
      </c>
      <c r="I13">
        <v>169</v>
      </c>
      <c r="J13">
        <v>153</v>
      </c>
      <c r="K13" t="s">
        <v>352</v>
      </c>
      <c r="L13">
        <v>171</v>
      </c>
      <c r="M13">
        <v>159</v>
      </c>
      <c r="N13" t="s">
        <v>219</v>
      </c>
      <c r="O13">
        <v>162</v>
      </c>
      <c r="P13">
        <v>152</v>
      </c>
      <c r="Q13" t="s">
        <v>220</v>
      </c>
      <c r="R13">
        <v>159</v>
      </c>
      <c r="S13">
        <v>146</v>
      </c>
      <c r="T13" t="s">
        <v>221</v>
      </c>
      <c r="U13">
        <v>166</v>
      </c>
      <c r="V13">
        <v>156</v>
      </c>
      <c r="W13" t="s">
        <v>222</v>
      </c>
      <c r="X13">
        <v>181</v>
      </c>
      <c r="Y13">
        <v>168</v>
      </c>
    </row>
    <row r="14" spans="1:25" x14ac:dyDescent="0.35">
      <c r="B14">
        <v>1156</v>
      </c>
      <c r="C14" s="13">
        <v>45059</v>
      </c>
      <c r="D14" s="21">
        <f>WEEKDAY(Table5[[#This Row],[Date]])</f>
        <v>7</v>
      </c>
      <c r="E14">
        <v>1</v>
      </c>
      <c r="F14">
        <v>201</v>
      </c>
      <c r="G14">
        <v>357</v>
      </c>
      <c r="H14" t="s">
        <v>353</v>
      </c>
      <c r="I14">
        <v>92</v>
      </c>
      <c r="J14">
        <v>85</v>
      </c>
      <c r="K14" t="s">
        <v>354</v>
      </c>
      <c r="L14">
        <v>91</v>
      </c>
      <c r="M14">
        <v>83</v>
      </c>
      <c r="N14" t="s">
        <v>355</v>
      </c>
      <c r="O14">
        <v>90</v>
      </c>
      <c r="P14">
        <v>83</v>
      </c>
      <c r="Q14" t="s">
        <v>356</v>
      </c>
      <c r="R14">
        <v>85</v>
      </c>
      <c r="S14">
        <v>77</v>
      </c>
      <c r="T14">
        <v>0</v>
      </c>
      <c r="U14">
        <v>0</v>
      </c>
      <c r="V14">
        <v>0</v>
      </c>
      <c r="W14">
        <v>0</v>
      </c>
      <c r="X14">
        <v>0</v>
      </c>
      <c r="Y14">
        <v>0</v>
      </c>
    </row>
    <row r="15" spans="1:25" x14ac:dyDescent="0.35">
      <c r="B15">
        <v>1157</v>
      </c>
      <c r="C15" s="13">
        <v>45060</v>
      </c>
      <c r="D15" s="21">
        <f>WEEKDAY(Table5[[#This Row],[Date]])</f>
        <v>1</v>
      </c>
      <c r="E15">
        <v>1</v>
      </c>
      <c r="F15">
        <v>119</v>
      </c>
      <c r="G15">
        <v>525</v>
      </c>
      <c r="H15" t="s">
        <v>223</v>
      </c>
      <c r="I15">
        <v>103</v>
      </c>
      <c r="J15">
        <v>96</v>
      </c>
      <c r="K15" t="s">
        <v>224</v>
      </c>
      <c r="L15">
        <v>103</v>
      </c>
      <c r="M15">
        <v>96</v>
      </c>
      <c r="N15">
        <v>0</v>
      </c>
      <c r="O15">
        <v>0</v>
      </c>
      <c r="P15">
        <v>0</v>
      </c>
      <c r="Q15" t="s">
        <v>225</v>
      </c>
      <c r="R15">
        <v>108</v>
      </c>
      <c r="S15">
        <v>104</v>
      </c>
      <c r="T15" t="s">
        <v>226</v>
      </c>
      <c r="U15">
        <v>99</v>
      </c>
      <c r="V15">
        <v>95</v>
      </c>
      <c r="W15" t="s">
        <v>227</v>
      </c>
      <c r="X15">
        <v>112</v>
      </c>
      <c r="Y15">
        <v>106</v>
      </c>
    </row>
    <row r="16" spans="1:25" x14ac:dyDescent="0.35">
      <c r="B16">
        <v>1158</v>
      </c>
      <c r="C16" s="13">
        <v>45061</v>
      </c>
      <c r="D16" s="21">
        <f>WEEKDAY(Table5[[#This Row],[Date]])</f>
        <v>2</v>
      </c>
      <c r="E16">
        <v>1</v>
      </c>
      <c r="F16">
        <v>119</v>
      </c>
      <c r="G16">
        <v>514</v>
      </c>
      <c r="H16" t="s">
        <v>228</v>
      </c>
      <c r="I16">
        <v>85</v>
      </c>
      <c r="J16">
        <v>81</v>
      </c>
      <c r="K16" t="s">
        <v>357</v>
      </c>
      <c r="L16">
        <v>84</v>
      </c>
      <c r="M16">
        <v>79</v>
      </c>
      <c r="N16" t="s">
        <v>229</v>
      </c>
      <c r="O16">
        <v>81</v>
      </c>
      <c r="P16">
        <v>77</v>
      </c>
      <c r="Q16" t="s">
        <v>230</v>
      </c>
      <c r="R16">
        <v>89</v>
      </c>
      <c r="S16">
        <v>85</v>
      </c>
      <c r="T16" t="s">
        <v>231</v>
      </c>
      <c r="U16">
        <v>87</v>
      </c>
      <c r="V16">
        <v>82</v>
      </c>
      <c r="W16" t="s">
        <v>232</v>
      </c>
      <c r="X16">
        <v>88</v>
      </c>
      <c r="Y16">
        <v>82</v>
      </c>
    </row>
    <row r="17" spans="2:25" x14ac:dyDescent="0.35">
      <c r="B17">
        <v>1159</v>
      </c>
      <c r="C17" s="13">
        <v>45062</v>
      </c>
      <c r="D17" s="21">
        <f>WEEKDAY(Table5[[#This Row],[Date]])</f>
        <v>3</v>
      </c>
      <c r="E17">
        <v>1</v>
      </c>
      <c r="F17">
        <v>119</v>
      </c>
      <c r="G17">
        <v>1239</v>
      </c>
      <c r="H17" t="s">
        <v>358</v>
      </c>
      <c r="I17">
        <v>214</v>
      </c>
      <c r="J17">
        <v>196</v>
      </c>
      <c r="K17" t="s">
        <v>359</v>
      </c>
      <c r="L17">
        <v>198</v>
      </c>
      <c r="M17">
        <v>188</v>
      </c>
      <c r="N17" t="s">
        <v>360</v>
      </c>
      <c r="O17">
        <v>212</v>
      </c>
      <c r="P17">
        <v>197</v>
      </c>
      <c r="Q17" t="s">
        <v>361</v>
      </c>
      <c r="R17">
        <v>210</v>
      </c>
      <c r="S17">
        <v>193</v>
      </c>
      <c r="T17" t="s">
        <v>362</v>
      </c>
      <c r="U17">
        <v>208</v>
      </c>
      <c r="V17">
        <v>195</v>
      </c>
      <c r="W17" t="s">
        <v>363</v>
      </c>
      <c r="X17">
        <v>197</v>
      </c>
      <c r="Y17">
        <v>181</v>
      </c>
    </row>
    <row r="18" spans="2:25" x14ac:dyDescent="0.35">
      <c r="B18">
        <v>1160</v>
      </c>
      <c r="C18" s="13">
        <v>45063</v>
      </c>
      <c r="D18" s="21">
        <f>WEEKDAY(Table5[[#This Row],[Date]])</f>
        <v>4</v>
      </c>
      <c r="E18">
        <v>1</v>
      </c>
      <c r="F18">
        <v>119</v>
      </c>
      <c r="G18">
        <v>840</v>
      </c>
      <c r="H18" t="s">
        <v>233</v>
      </c>
      <c r="I18">
        <v>171</v>
      </c>
      <c r="J18">
        <v>169</v>
      </c>
      <c r="K18">
        <v>0</v>
      </c>
      <c r="L18">
        <v>0</v>
      </c>
      <c r="M18">
        <v>0</v>
      </c>
      <c r="N18" t="s">
        <v>234</v>
      </c>
      <c r="O18">
        <v>164</v>
      </c>
      <c r="P18">
        <v>157</v>
      </c>
      <c r="Q18" t="s">
        <v>235</v>
      </c>
      <c r="R18">
        <v>162</v>
      </c>
      <c r="S18">
        <v>157</v>
      </c>
      <c r="T18" t="s">
        <v>236</v>
      </c>
      <c r="U18">
        <v>162</v>
      </c>
      <c r="V18">
        <v>158</v>
      </c>
      <c r="W18" t="s">
        <v>237</v>
      </c>
      <c r="X18">
        <v>181</v>
      </c>
      <c r="Y18">
        <v>175</v>
      </c>
    </row>
    <row r="19" spans="2:25" x14ac:dyDescent="0.35">
      <c r="B19">
        <v>1161</v>
      </c>
      <c r="C19" s="13">
        <v>45064</v>
      </c>
      <c r="D19" s="21">
        <f>WEEKDAY(Table5[[#This Row],[Date]])</f>
        <v>5</v>
      </c>
      <c r="E19">
        <v>1</v>
      </c>
      <c r="F19">
        <v>201</v>
      </c>
      <c r="G19">
        <v>487</v>
      </c>
      <c r="H19">
        <v>0</v>
      </c>
      <c r="I19">
        <v>0</v>
      </c>
      <c r="J19">
        <v>0</v>
      </c>
      <c r="K19" t="s">
        <v>364</v>
      </c>
      <c r="L19">
        <v>168</v>
      </c>
      <c r="M19">
        <v>157</v>
      </c>
      <c r="N19" t="s">
        <v>365</v>
      </c>
      <c r="O19">
        <v>155</v>
      </c>
      <c r="P19">
        <v>147</v>
      </c>
      <c r="Q19" t="s">
        <v>366</v>
      </c>
      <c r="R19">
        <v>162</v>
      </c>
      <c r="S19">
        <v>155</v>
      </c>
      <c r="T19">
        <v>0</v>
      </c>
      <c r="U19">
        <v>0</v>
      </c>
      <c r="V19">
        <v>0</v>
      </c>
      <c r="W19">
        <v>0</v>
      </c>
      <c r="X19">
        <v>0</v>
      </c>
      <c r="Y19">
        <v>0</v>
      </c>
    </row>
    <row r="20" spans="2:25" x14ac:dyDescent="0.35">
      <c r="B20">
        <v>1162</v>
      </c>
      <c r="C20" s="13">
        <v>45065</v>
      </c>
      <c r="D20" s="21">
        <f>WEEKDAY(Table5[[#This Row],[Date]])</f>
        <v>6</v>
      </c>
      <c r="E20">
        <v>1</v>
      </c>
      <c r="F20">
        <v>201</v>
      </c>
      <c r="G20">
        <v>357</v>
      </c>
      <c r="H20" t="s">
        <v>238</v>
      </c>
      <c r="I20">
        <v>90</v>
      </c>
      <c r="J20">
        <v>87</v>
      </c>
      <c r="K20" t="s">
        <v>239</v>
      </c>
      <c r="L20">
        <v>91</v>
      </c>
      <c r="M20">
        <v>86</v>
      </c>
      <c r="N20" t="s">
        <v>367</v>
      </c>
      <c r="O20">
        <v>92</v>
      </c>
      <c r="P20">
        <v>87</v>
      </c>
      <c r="Q20" t="s">
        <v>240</v>
      </c>
      <c r="R20">
        <v>84</v>
      </c>
      <c r="S20">
        <v>80</v>
      </c>
      <c r="T20">
        <v>0</v>
      </c>
      <c r="U20">
        <v>0</v>
      </c>
      <c r="V20">
        <v>0</v>
      </c>
      <c r="W20">
        <v>0</v>
      </c>
      <c r="X20">
        <v>0</v>
      </c>
      <c r="Y20">
        <v>0</v>
      </c>
    </row>
    <row r="21" spans="2:25" x14ac:dyDescent="0.35">
      <c r="B21">
        <v>1163</v>
      </c>
      <c r="C21" s="13">
        <v>45066</v>
      </c>
      <c r="D21" s="21">
        <f>WEEKDAY(Table5[[#This Row],[Date]])</f>
        <v>7</v>
      </c>
      <c r="E21">
        <v>1</v>
      </c>
      <c r="F21">
        <v>201</v>
      </c>
      <c r="G21">
        <v>491</v>
      </c>
      <c r="H21" t="s">
        <v>241</v>
      </c>
      <c r="I21">
        <v>120</v>
      </c>
      <c r="J21">
        <v>115</v>
      </c>
      <c r="K21" t="s">
        <v>242</v>
      </c>
      <c r="L21">
        <v>125</v>
      </c>
      <c r="M21">
        <v>117</v>
      </c>
      <c r="N21" t="s">
        <v>243</v>
      </c>
      <c r="O21">
        <v>127</v>
      </c>
      <c r="P21">
        <v>119</v>
      </c>
      <c r="Q21" t="s">
        <v>244</v>
      </c>
      <c r="R21">
        <v>123</v>
      </c>
      <c r="S21">
        <v>119</v>
      </c>
      <c r="T21">
        <v>0</v>
      </c>
      <c r="U21">
        <v>0</v>
      </c>
      <c r="V21">
        <v>0</v>
      </c>
      <c r="W21">
        <v>0</v>
      </c>
      <c r="X21">
        <v>0</v>
      </c>
      <c r="Y21">
        <v>0</v>
      </c>
    </row>
    <row r="22" spans="2:25" x14ac:dyDescent="0.35">
      <c r="B22">
        <v>1164</v>
      </c>
      <c r="C22" s="13">
        <v>45067</v>
      </c>
      <c r="D22" s="21">
        <f>WEEKDAY(Table5[[#This Row],[Date]])</f>
        <v>1</v>
      </c>
      <c r="E22">
        <v>1</v>
      </c>
      <c r="F22">
        <v>119</v>
      </c>
      <c r="G22">
        <v>519</v>
      </c>
      <c r="H22" t="s">
        <v>368</v>
      </c>
      <c r="I22">
        <v>83</v>
      </c>
      <c r="J22">
        <v>76</v>
      </c>
      <c r="K22" t="s">
        <v>369</v>
      </c>
      <c r="L22">
        <v>82</v>
      </c>
      <c r="M22">
        <v>76</v>
      </c>
      <c r="N22" t="s">
        <v>370</v>
      </c>
      <c r="O22">
        <v>88</v>
      </c>
      <c r="P22">
        <v>82</v>
      </c>
      <c r="Q22" t="s">
        <v>371</v>
      </c>
      <c r="R22">
        <v>83</v>
      </c>
      <c r="S22">
        <v>77</v>
      </c>
      <c r="T22" t="s">
        <v>372</v>
      </c>
      <c r="U22">
        <v>85</v>
      </c>
      <c r="V22">
        <v>78</v>
      </c>
      <c r="W22" t="s">
        <v>373</v>
      </c>
      <c r="X22">
        <v>98</v>
      </c>
      <c r="Y22">
        <v>90</v>
      </c>
    </row>
    <row r="23" spans="2:25" x14ac:dyDescent="0.35">
      <c r="B23">
        <v>1165</v>
      </c>
      <c r="C23" s="13">
        <v>45068</v>
      </c>
      <c r="D23" s="21">
        <f>WEEKDAY(Table5[[#This Row],[Date]])</f>
        <v>2</v>
      </c>
      <c r="E23">
        <v>1</v>
      </c>
      <c r="F23">
        <v>201</v>
      </c>
      <c r="G23">
        <v>228</v>
      </c>
      <c r="H23" t="s">
        <v>374</v>
      </c>
      <c r="I23">
        <v>59</v>
      </c>
      <c r="J23">
        <v>56</v>
      </c>
      <c r="K23" t="s">
        <v>375</v>
      </c>
      <c r="L23">
        <v>57</v>
      </c>
      <c r="M23">
        <v>54</v>
      </c>
      <c r="N23" t="s">
        <v>376</v>
      </c>
      <c r="O23">
        <v>59</v>
      </c>
      <c r="P23">
        <v>56</v>
      </c>
      <c r="Q23" t="s">
        <v>377</v>
      </c>
      <c r="R23">
        <v>54</v>
      </c>
      <c r="S23">
        <v>51</v>
      </c>
      <c r="T23">
        <v>0</v>
      </c>
      <c r="U23">
        <v>0</v>
      </c>
      <c r="V23">
        <v>0</v>
      </c>
      <c r="W23">
        <v>0</v>
      </c>
      <c r="X23">
        <v>0</v>
      </c>
      <c r="Y23">
        <v>0</v>
      </c>
    </row>
    <row r="24" spans="2:25" x14ac:dyDescent="0.35">
      <c r="B24">
        <v>1166</v>
      </c>
      <c r="C24" s="13">
        <v>45069</v>
      </c>
      <c r="D24" s="21">
        <f>WEEKDAY(Table5[[#This Row],[Date]])</f>
        <v>3</v>
      </c>
      <c r="E24">
        <v>1</v>
      </c>
      <c r="F24">
        <v>201</v>
      </c>
      <c r="G24">
        <v>394</v>
      </c>
      <c r="H24" t="s">
        <v>378</v>
      </c>
      <c r="I24">
        <v>96</v>
      </c>
      <c r="J24">
        <v>95</v>
      </c>
      <c r="K24" t="s">
        <v>379</v>
      </c>
      <c r="L24">
        <v>99</v>
      </c>
      <c r="M24">
        <v>95</v>
      </c>
      <c r="N24" t="s">
        <v>380</v>
      </c>
      <c r="O24">
        <v>95</v>
      </c>
      <c r="P24">
        <v>91</v>
      </c>
      <c r="Q24" t="s">
        <v>381</v>
      </c>
      <c r="R24">
        <v>93</v>
      </c>
      <c r="S24">
        <v>92</v>
      </c>
      <c r="T24">
        <v>0</v>
      </c>
      <c r="U24">
        <v>0</v>
      </c>
      <c r="V24">
        <v>0</v>
      </c>
      <c r="W24">
        <v>0</v>
      </c>
      <c r="X24">
        <v>0</v>
      </c>
      <c r="Y24">
        <v>0</v>
      </c>
    </row>
    <row r="25" spans="2:25" x14ac:dyDescent="0.35">
      <c r="B25">
        <v>1167</v>
      </c>
      <c r="C25" s="13">
        <v>45070</v>
      </c>
      <c r="D25" s="21">
        <f>WEEKDAY(Table5[[#This Row],[Date]])</f>
        <v>4</v>
      </c>
      <c r="E25">
        <v>1</v>
      </c>
      <c r="F25">
        <v>119</v>
      </c>
      <c r="G25">
        <v>882</v>
      </c>
      <c r="H25" t="s">
        <v>382</v>
      </c>
      <c r="I25">
        <v>141</v>
      </c>
      <c r="J25">
        <v>132</v>
      </c>
      <c r="K25" t="s">
        <v>383</v>
      </c>
      <c r="L25">
        <v>144</v>
      </c>
      <c r="M25">
        <v>132</v>
      </c>
      <c r="N25" t="s">
        <v>384</v>
      </c>
      <c r="O25">
        <v>139</v>
      </c>
      <c r="P25">
        <v>127</v>
      </c>
      <c r="Q25" t="s">
        <v>385</v>
      </c>
      <c r="R25">
        <v>152</v>
      </c>
      <c r="S25">
        <v>142</v>
      </c>
      <c r="T25" t="s">
        <v>386</v>
      </c>
      <c r="U25">
        <v>148</v>
      </c>
      <c r="V25">
        <v>137</v>
      </c>
      <c r="W25" t="s">
        <v>387</v>
      </c>
      <c r="X25">
        <v>158</v>
      </c>
      <c r="Y25">
        <v>148</v>
      </c>
    </row>
    <row r="26" spans="2:25" x14ac:dyDescent="0.35">
      <c r="B26">
        <v>1168</v>
      </c>
      <c r="C26" s="13">
        <v>45071</v>
      </c>
      <c r="D26" s="21">
        <f>WEEKDAY(Table5[[#This Row],[Date]])</f>
        <v>5</v>
      </c>
      <c r="E26">
        <v>1</v>
      </c>
      <c r="F26">
        <v>119</v>
      </c>
      <c r="G26">
        <v>913</v>
      </c>
      <c r="H26" t="s">
        <v>245</v>
      </c>
      <c r="I26">
        <v>182</v>
      </c>
      <c r="J26">
        <v>172</v>
      </c>
      <c r="K26" t="s">
        <v>388</v>
      </c>
      <c r="L26">
        <v>188</v>
      </c>
      <c r="M26">
        <v>182</v>
      </c>
      <c r="N26">
        <v>0</v>
      </c>
      <c r="O26">
        <v>0</v>
      </c>
      <c r="P26">
        <v>0</v>
      </c>
      <c r="Q26" t="s">
        <v>246</v>
      </c>
      <c r="R26">
        <v>189</v>
      </c>
      <c r="S26">
        <v>181</v>
      </c>
      <c r="T26" t="s">
        <v>247</v>
      </c>
      <c r="U26">
        <v>178</v>
      </c>
      <c r="V26">
        <v>172</v>
      </c>
      <c r="W26" t="s">
        <v>248</v>
      </c>
      <c r="X26">
        <v>176</v>
      </c>
      <c r="Y26">
        <v>165</v>
      </c>
    </row>
    <row r="27" spans="2:25" x14ac:dyDescent="0.35">
      <c r="B27">
        <v>1169</v>
      </c>
      <c r="C27" s="13">
        <v>45072</v>
      </c>
      <c r="D27" s="21">
        <f>WEEKDAY(Table5[[#This Row],[Date]])</f>
        <v>6</v>
      </c>
      <c r="E27">
        <v>1</v>
      </c>
      <c r="F27">
        <v>119</v>
      </c>
      <c r="G27">
        <v>1249</v>
      </c>
      <c r="H27" t="s">
        <v>389</v>
      </c>
      <c r="I27">
        <v>201</v>
      </c>
      <c r="J27">
        <v>182</v>
      </c>
      <c r="K27" t="s">
        <v>390</v>
      </c>
      <c r="L27">
        <v>214</v>
      </c>
      <c r="M27">
        <v>194</v>
      </c>
      <c r="N27" t="s">
        <v>391</v>
      </c>
      <c r="O27">
        <v>212</v>
      </c>
      <c r="P27">
        <v>192</v>
      </c>
      <c r="Q27" t="s">
        <v>392</v>
      </c>
      <c r="R27">
        <v>201</v>
      </c>
      <c r="S27">
        <v>186</v>
      </c>
      <c r="T27" t="s">
        <v>393</v>
      </c>
      <c r="U27">
        <v>204</v>
      </c>
      <c r="V27">
        <v>185</v>
      </c>
      <c r="W27" t="s">
        <v>394</v>
      </c>
      <c r="X27">
        <v>217</v>
      </c>
      <c r="Y27">
        <v>199</v>
      </c>
    </row>
    <row r="28" spans="2:25" x14ac:dyDescent="0.35">
      <c r="B28">
        <v>1170</v>
      </c>
      <c r="C28" s="13">
        <v>45073</v>
      </c>
      <c r="D28" s="21">
        <f>WEEKDAY(Table5[[#This Row],[Date]])</f>
        <v>7</v>
      </c>
      <c r="E28">
        <v>1</v>
      </c>
      <c r="F28">
        <v>201</v>
      </c>
      <c r="G28">
        <v>491</v>
      </c>
      <c r="H28" t="s">
        <v>249</v>
      </c>
      <c r="I28">
        <v>157</v>
      </c>
      <c r="J28">
        <v>149</v>
      </c>
      <c r="K28">
        <v>0</v>
      </c>
      <c r="L28">
        <v>0</v>
      </c>
      <c r="M28">
        <v>0</v>
      </c>
      <c r="N28" t="s">
        <v>250</v>
      </c>
      <c r="O28">
        <v>160</v>
      </c>
      <c r="P28">
        <v>155</v>
      </c>
      <c r="Q28" t="s">
        <v>251</v>
      </c>
      <c r="R28">
        <v>170</v>
      </c>
      <c r="S28">
        <v>164</v>
      </c>
      <c r="T28">
        <v>0</v>
      </c>
      <c r="U28">
        <v>0</v>
      </c>
      <c r="V28">
        <v>0</v>
      </c>
      <c r="W28">
        <v>0</v>
      </c>
      <c r="X28">
        <v>0</v>
      </c>
      <c r="Y28">
        <v>0</v>
      </c>
    </row>
    <row r="29" spans="2:25" x14ac:dyDescent="0.35">
      <c r="B29">
        <v>1171</v>
      </c>
      <c r="C29" s="13">
        <v>45074</v>
      </c>
      <c r="D29" s="21">
        <f>WEEKDAY(Table5[[#This Row],[Date]])</f>
        <v>1</v>
      </c>
      <c r="E29">
        <v>1</v>
      </c>
      <c r="F29">
        <v>119</v>
      </c>
      <c r="G29">
        <v>582</v>
      </c>
      <c r="H29" t="s">
        <v>395</v>
      </c>
      <c r="I29">
        <v>99</v>
      </c>
      <c r="J29">
        <v>94</v>
      </c>
      <c r="K29" t="s">
        <v>396</v>
      </c>
      <c r="L29">
        <v>94</v>
      </c>
      <c r="M29">
        <v>88</v>
      </c>
      <c r="N29" t="s">
        <v>397</v>
      </c>
      <c r="O29">
        <v>97</v>
      </c>
      <c r="P29">
        <v>89</v>
      </c>
      <c r="Q29" t="s">
        <v>398</v>
      </c>
      <c r="R29">
        <v>101</v>
      </c>
      <c r="S29">
        <v>92</v>
      </c>
      <c r="T29" t="s">
        <v>399</v>
      </c>
      <c r="U29">
        <v>99</v>
      </c>
      <c r="V29">
        <v>91</v>
      </c>
      <c r="W29" t="s">
        <v>400</v>
      </c>
      <c r="X29">
        <v>92</v>
      </c>
      <c r="Y29">
        <v>85</v>
      </c>
    </row>
    <row r="30" spans="2:25" x14ac:dyDescent="0.35">
      <c r="B30">
        <v>1172</v>
      </c>
      <c r="C30" s="13">
        <v>45075</v>
      </c>
      <c r="D30" s="21">
        <f>WEEKDAY(Table5[[#This Row],[Date]])</f>
        <v>2</v>
      </c>
      <c r="E30">
        <v>1</v>
      </c>
      <c r="F30">
        <v>201</v>
      </c>
      <c r="G30">
        <v>218</v>
      </c>
      <c r="H30" t="s">
        <v>252</v>
      </c>
      <c r="I30">
        <v>54</v>
      </c>
      <c r="J30">
        <v>51</v>
      </c>
      <c r="K30" t="s">
        <v>253</v>
      </c>
      <c r="L30">
        <v>55</v>
      </c>
      <c r="M30">
        <v>51</v>
      </c>
      <c r="N30" t="s">
        <v>254</v>
      </c>
      <c r="O30">
        <v>56</v>
      </c>
      <c r="P30">
        <v>53</v>
      </c>
      <c r="Q30" t="s">
        <v>255</v>
      </c>
      <c r="R30">
        <v>57</v>
      </c>
      <c r="S30">
        <v>54</v>
      </c>
      <c r="T30">
        <v>0</v>
      </c>
      <c r="U30">
        <v>0</v>
      </c>
      <c r="V30">
        <v>0</v>
      </c>
      <c r="W30">
        <v>0</v>
      </c>
      <c r="X30">
        <v>0</v>
      </c>
      <c r="Y30">
        <v>0</v>
      </c>
    </row>
    <row r="31" spans="2:25" x14ac:dyDescent="0.35">
      <c r="B31">
        <v>1173</v>
      </c>
      <c r="C31" s="13">
        <v>45076</v>
      </c>
      <c r="D31" s="21">
        <f>WEEKDAY(Table5[[#This Row],[Date]])</f>
        <v>3</v>
      </c>
      <c r="E31">
        <v>1</v>
      </c>
      <c r="F31">
        <v>119</v>
      </c>
      <c r="G31">
        <v>882</v>
      </c>
      <c r="H31" t="s">
        <v>401</v>
      </c>
      <c r="I31">
        <v>151</v>
      </c>
      <c r="J31">
        <v>146</v>
      </c>
      <c r="K31" t="s">
        <v>402</v>
      </c>
      <c r="L31">
        <v>144</v>
      </c>
      <c r="M31">
        <v>138</v>
      </c>
      <c r="N31" t="s">
        <v>403</v>
      </c>
      <c r="O31">
        <v>149</v>
      </c>
      <c r="P31">
        <v>144</v>
      </c>
      <c r="Q31" t="s">
        <v>404</v>
      </c>
      <c r="R31">
        <v>141</v>
      </c>
      <c r="S31">
        <v>133</v>
      </c>
      <c r="T31" t="s">
        <v>405</v>
      </c>
      <c r="U31">
        <v>154</v>
      </c>
      <c r="V31">
        <v>149</v>
      </c>
      <c r="W31" t="s">
        <v>406</v>
      </c>
      <c r="X31">
        <v>143</v>
      </c>
      <c r="Y31">
        <v>137</v>
      </c>
    </row>
    <row r="32" spans="2:25" x14ac:dyDescent="0.35">
      <c r="B32">
        <v>1174</v>
      </c>
      <c r="C32" s="13">
        <v>45077</v>
      </c>
      <c r="D32" s="21">
        <f>WEEKDAY(Table5[[#This Row],[Date]])</f>
        <v>4</v>
      </c>
      <c r="E32">
        <v>1</v>
      </c>
      <c r="F32">
        <v>201</v>
      </c>
      <c r="G32">
        <v>340</v>
      </c>
      <c r="H32" t="s">
        <v>256</v>
      </c>
      <c r="I32">
        <v>89</v>
      </c>
      <c r="J32">
        <v>81</v>
      </c>
      <c r="K32" t="s">
        <v>257</v>
      </c>
      <c r="L32">
        <v>82</v>
      </c>
      <c r="M32">
        <v>74</v>
      </c>
      <c r="N32" t="s">
        <v>258</v>
      </c>
      <c r="O32">
        <v>89</v>
      </c>
      <c r="P32">
        <v>83</v>
      </c>
      <c r="Q32" t="s">
        <v>259</v>
      </c>
      <c r="R32">
        <v>83</v>
      </c>
      <c r="S32">
        <v>77</v>
      </c>
      <c r="T32">
        <v>0</v>
      </c>
      <c r="U32">
        <v>0</v>
      </c>
      <c r="V32">
        <v>0</v>
      </c>
      <c r="W32">
        <v>0</v>
      </c>
      <c r="X32">
        <v>0</v>
      </c>
      <c r="Y32">
        <v>0</v>
      </c>
    </row>
    <row r="33" spans="2:25" x14ac:dyDescent="0.35">
      <c r="B33">
        <v>1175</v>
      </c>
      <c r="C33" s="13">
        <v>45078</v>
      </c>
      <c r="D33" s="21">
        <f>WEEKDAY(Table5[[#This Row],[Date]])</f>
        <v>5</v>
      </c>
      <c r="E33">
        <v>1</v>
      </c>
      <c r="F33">
        <v>119</v>
      </c>
      <c r="G33">
        <v>966</v>
      </c>
      <c r="H33" t="s">
        <v>407</v>
      </c>
      <c r="I33">
        <v>185</v>
      </c>
      <c r="J33">
        <v>172</v>
      </c>
      <c r="K33" t="s">
        <v>260</v>
      </c>
      <c r="L33">
        <v>198</v>
      </c>
      <c r="M33">
        <v>188</v>
      </c>
      <c r="N33" t="s">
        <v>261</v>
      </c>
      <c r="O33">
        <v>183</v>
      </c>
      <c r="P33">
        <v>173</v>
      </c>
      <c r="Q33" t="s">
        <v>262</v>
      </c>
      <c r="R33">
        <v>185</v>
      </c>
      <c r="S33">
        <v>172</v>
      </c>
      <c r="T33">
        <v>0</v>
      </c>
      <c r="U33">
        <v>0</v>
      </c>
      <c r="V33">
        <v>0</v>
      </c>
      <c r="W33" t="s">
        <v>263</v>
      </c>
      <c r="X33">
        <v>215</v>
      </c>
      <c r="Y33">
        <v>206</v>
      </c>
    </row>
    <row r="34" spans="2:25" x14ac:dyDescent="0.35">
      <c r="B34">
        <v>1176</v>
      </c>
      <c r="C34" s="13">
        <v>45079</v>
      </c>
      <c r="D34" s="21">
        <f>WEEKDAY(Table5[[#This Row],[Date]])</f>
        <v>6</v>
      </c>
      <c r="E34">
        <v>1</v>
      </c>
      <c r="F34">
        <v>201</v>
      </c>
      <c r="G34">
        <v>386</v>
      </c>
      <c r="H34" t="s">
        <v>264</v>
      </c>
      <c r="I34">
        <v>133</v>
      </c>
      <c r="J34">
        <v>123</v>
      </c>
      <c r="K34">
        <v>0</v>
      </c>
      <c r="L34">
        <v>0</v>
      </c>
      <c r="M34">
        <v>0</v>
      </c>
      <c r="N34" t="s">
        <v>265</v>
      </c>
      <c r="O34">
        <v>131</v>
      </c>
      <c r="P34">
        <v>125</v>
      </c>
      <c r="Q34" t="s">
        <v>266</v>
      </c>
      <c r="R34">
        <v>122</v>
      </c>
      <c r="S34">
        <v>115</v>
      </c>
      <c r="T34">
        <v>0</v>
      </c>
      <c r="U34">
        <v>0</v>
      </c>
      <c r="V34">
        <v>0</v>
      </c>
      <c r="W34">
        <v>0</v>
      </c>
      <c r="X34">
        <v>0</v>
      </c>
      <c r="Y34">
        <v>0</v>
      </c>
    </row>
    <row r="35" spans="2:25" x14ac:dyDescent="0.35">
      <c r="B35">
        <v>1177</v>
      </c>
      <c r="C35" s="13">
        <v>45080</v>
      </c>
      <c r="D35" s="21">
        <f>WEEKDAY(Table5[[#This Row],[Date]])</f>
        <v>7</v>
      </c>
      <c r="E35">
        <v>1</v>
      </c>
      <c r="F35">
        <v>201</v>
      </c>
      <c r="G35">
        <v>428</v>
      </c>
      <c r="H35" t="s">
        <v>408</v>
      </c>
      <c r="I35">
        <v>103</v>
      </c>
      <c r="J35">
        <v>100</v>
      </c>
      <c r="K35" t="s">
        <v>409</v>
      </c>
      <c r="L35">
        <v>112</v>
      </c>
      <c r="M35">
        <v>108</v>
      </c>
      <c r="N35" t="s">
        <v>410</v>
      </c>
      <c r="O35">
        <v>112</v>
      </c>
      <c r="P35">
        <v>108</v>
      </c>
      <c r="Q35" t="s">
        <v>411</v>
      </c>
      <c r="R35">
        <v>102</v>
      </c>
      <c r="S35">
        <v>98</v>
      </c>
      <c r="T35">
        <v>0</v>
      </c>
      <c r="U35">
        <v>0</v>
      </c>
      <c r="V35">
        <v>0</v>
      </c>
      <c r="W35">
        <v>0</v>
      </c>
      <c r="X35">
        <v>0</v>
      </c>
      <c r="Y35">
        <v>0</v>
      </c>
    </row>
    <row r="36" spans="2:25" x14ac:dyDescent="0.35">
      <c r="B36">
        <v>1178</v>
      </c>
      <c r="C36" s="13">
        <v>45081</v>
      </c>
      <c r="D36" s="21">
        <f>WEEKDAY(Table5[[#This Row],[Date]])</f>
        <v>1</v>
      </c>
      <c r="E36">
        <v>1</v>
      </c>
      <c r="F36">
        <v>119</v>
      </c>
      <c r="G36">
        <v>619</v>
      </c>
      <c r="H36" t="s">
        <v>412</v>
      </c>
      <c r="I36">
        <v>98</v>
      </c>
      <c r="J36">
        <v>92</v>
      </c>
      <c r="K36" t="s">
        <v>413</v>
      </c>
      <c r="L36">
        <v>106</v>
      </c>
      <c r="M36">
        <v>100</v>
      </c>
      <c r="N36" t="s">
        <v>414</v>
      </c>
      <c r="O36">
        <v>104</v>
      </c>
      <c r="P36">
        <v>97</v>
      </c>
      <c r="Q36" t="s">
        <v>415</v>
      </c>
      <c r="R36">
        <v>105</v>
      </c>
      <c r="S36">
        <v>98</v>
      </c>
      <c r="T36" t="s">
        <v>416</v>
      </c>
      <c r="U36">
        <v>99</v>
      </c>
      <c r="V36">
        <v>95</v>
      </c>
      <c r="W36" t="s">
        <v>417</v>
      </c>
      <c r="X36">
        <v>107</v>
      </c>
      <c r="Y36">
        <v>101</v>
      </c>
    </row>
    <row r="37" spans="2:25" hidden="1" x14ac:dyDescent="0.35">
      <c r="B37">
        <v>1179</v>
      </c>
      <c r="C37" s="13">
        <v>45053</v>
      </c>
      <c r="D37" s="21">
        <f>WEEKDAY(Table5[[#This Row],[Date]])</f>
        <v>1</v>
      </c>
      <c r="E37">
        <v>2</v>
      </c>
      <c r="F37">
        <v>119</v>
      </c>
      <c r="G37">
        <v>336</v>
      </c>
      <c r="H37" t="s">
        <v>418</v>
      </c>
      <c r="I37">
        <v>70</v>
      </c>
      <c r="J37">
        <v>65</v>
      </c>
      <c r="K37" t="s">
        <v>419</v>
      </c>
      <c r="L37">
        <v>68</v>
      </c>
      <c r="M37">
        <v>65</v>
      </c>
      <c r="N37" t="s">
        <v>420</v>
      </c>
      <c r="O37">
        <v>65</v>
      </c>
      <c r="P37">
        <v>61</v>
      </c>
      <c r="Q37" t="s">
        <v>421</v>
      </c>
      <c r="R37">
        <v>66</v>
      </c>
      <c r="S37">
        <v>62</v>
      </c>
      <c r="T37">
        <v>0</v>
      </c>
      <c r="U37">
        <v>0</v>
      </c>
      <c r="V37">
        <v>0</v>
      </c>
      <c r="W37" t="s">
        <v>422</v>
      </c>
      <c r="X37">
        <v>67</v>
      </c>
      <c r="Y37">
        <v>62</v>
      </c>
    </row>
    <row r="38" spans="2:25" hidden="1" x14ac:dyDescent="0.35">
      <c r="B38">
        <v>1180</v>
      </c>
      <c r="C38" s="13">
        <v>45054</v>
      </c>
      <c r="D38" s="21">
        <f>WEEKDAY(Table5[[#This Row],[Date]])</f>
        <v>2</v>
      </c>
      <c r="E38">
        <v>2</v>
      </c>
      <c r="F38">
        <v>201</v>
      </c>
      <c r="G38">
        <v>120</v>
      </c>
      <c r="H38" t="s">
        <v>423</v>
      </c>
      <c r="I38">
        <v>30</v>
      </c>
      <c r="J38">
        <v>28</v>
      </c>
      <c r="K38" t="s">
        <v>424</v>
      </c>
      <c r="L38">
        <v>30</v>
      </c>
      <c r="M38">
        <v>29</v>
      </c>
      <c r="N38" t="s">
        <v>425</v>
      </c>
      <c r="O38">
        <v>30</v>
      </c>
      <c r="P38">
        <v>29</v>
      </c>
      <c r="Q38" t="s">
        <v>426</v>
      </c>
      <c r="R38">
        <v>30</v>
      </c>
      <c r="S38">
        <v>29</v>
      </c>
      <c r="T38">
        <v>0</v>
      </c>
      <c r="U38">
        <v>0</v>
      </c>
      <c r="V38">
        <v>0</v>
      </c>
      <c r="W38">
        <v>0</v>
      </c>
      <c r="X38">
        <v>0</v>
      </c>
      <c r="Y38">
        <v>0</v>
      </c>
    </row>
    <row r="39" spans="2:25" hidden="1" x14ac:dyDescent="0.35">
      <c r="B39">
        <v>1181</v>
      </c>
      <c r="C39" s="13">
        <v>45055</v>
      </c>
      <c r="D39" s="21">
        <f>WEEKDAY(Table5[[#This Row],[Date]])</f>
        <v>3</v>
      </c>
      <c r="E39">
        <v>2</v>
      </c>
      <c r="F39">
        <v>119</v>
      </c>
      <c r="G39">
        <v>875</v>
      </c>
      <c r="H39">
        <v>0</v>
      </c>
      <c r="I39">
        <v>0</v>
      </c>
      <c r="J39">
        <v>0</v>
      </c>
      <c r="K39" t="s">
        <v>427</v>
      </c>
      <c r="L39">
        <v>176</v>
      </c>
      <c r="M39">
        <v>172</v>
      </c>
      <c r="N39" t="s">
        <v>428</v>
      </c>
      <c r="O39">
        <v>180</v>
      </c>
      <c r="P39">
        <v>174</v>
      </c>
      <c r="Q39" t="s">
        <v>429</v>
      </c>
      <c r="R39">
        <v>178</v>
      </c>
      <c r="S39">
        <v>169</v>
      </c>
      <c r="T39" t="s">
        <v>430</v>
      </c>
      <c r="U39">
        <v>180</v>
      </c>
      <c r="V39">
        <v>174</v>
      </c>
      <c r="W39" t="s">
        <v>431</v>
      </c>
      <c r="X39">
        <v>161</v>
      </c>
      <c r="Y39">
        <v>152</v>
      </c>
    </row>
    <row r="40" spans="2:25" hidden="1" x14ac:dyDescent="0.35">
      <c r="B40">
        <v>1182</v>
      </c>
      <c r="C40" s="13">
        <v>45056</v>
      </c>
      <c r="D40" s="21">
        <f>WEEKDAY(Table5[[#This Row],[Date]])</f>
        <v>4</v>
      </c>
      <c r="E40">
        <v>2</v>
      </c>
      <c r="F40">
        <v>119</v>
      </c>
      <c r="G40">
        <v>743</v>
      </c>
      <c r="H40" t="s">
        <v>432</v>
      </c>
      <c r="I40">
        <v>148</v>
      </c>
      <c r="J40">
        <v>137</v>
      </c>
      <c r="K40" t="s">
        <v>433</v>
      </c>
      <c r="L40">
        <v>154</v>
      </c>
      <c r="M40">
        <v>146</v>
      </c>
      <c r="N40" t="s">
        <v>434</v>
      </c>
      <c r="O40">
        <v>145</v>
      </c>
      <c r="P40">
        <v>139</v>
      </c>
      <c r="Q40" t="s">
        <v>435</v>
      </c>
      <c r="R40">
        <v>148</v>
      </c>
      <c r="S40">
        <v>140</v>
      </c>
      <c r="T40">
        <v>0</v>
      </c>
      <c r="U40">
        <v>0</v>
      </c>
      <c r="V40">
        <v>0</v>
      </c>
      <c r="W40" t="s">
        <v>436</v>
      </c>
      <c r="X40">
        <v>148</v>
      </c>
      <c r="Y40">
        <v>137</v>
      </c>
    </row>
    <row r="41" spans="2:25" hidden="1" x14ac:dyDescent="0.35">
      <c r="B41">
        <v>1183</v>
      </c>
      <c r="C41" s="13">
        <v>45057</v>
      </c>
      <c r="D41" s="21">
        <f>WEEKDAY(Table5[[#This Row],[Date]])</f>
        <v>5</v>
      </c>
      <c r="E41">
        <v>2</v>
      </c>
      <c r="F41">
        <v>119</v>
      </c>
      <c r="G41">
        <v>813</v>
      </c>
      <c r="H41">
        <v>0</v>
      </c>
      <c r="I41">
        <v>0</v>
      </c>
      <c r="J41">
        <v>0</v>
      </c>
      <c r="K41" t="s">
        <v>437</v>
      </c>
      <c r="L41">
        <v>164</v>
      </c>
      <c r="M41">
        <v>154</v>
      </c>
      <c r="N41" t="s">
        <v>438</v>
      </c>
      <c r="O41">
        <v>165</v>
      </c>
      <c r="P41">
        <v>156</v>
      </c>
      <c r="Q41" t="s">
        <v>439</v>
      </c>
      <c r="R41">
        <v>169</v>
      </c>
      <c r="S41">
        <v>158</v>
      </c>
      <c r="T41" t="s">
        <v>440</v>
      </c>
      <c r="U41">
        <v>157</v>
      </c>
      <c r="V41">
        <v>149</v>
      </c>
      <c r="W41" t="s">
        <v>441</v>
      </c>
      <c r="X41">
        <v>158</v>
      </c>
      <c r="Y41">
        <v>150</v>
      </c>
    </row>
    <row r="42" spans="2:25" hidden="1" x14ac:dyDescent="0.35">
      <c r="B42">
        <v>1184</v>
      </c>
      <c r="C42" s="13">
        <v>45058</v>
      </c>
      <c r="D42" s="21">
        <f>WEEKDAY(Table5[[#This Row],[Date]])</f>
        <v>6</v>
      </c>
      <c r="E42">
        <v>2</v>
      </c>
      <c r="F42">
        <v>119</v>
      </c>
      <c r="G42">
        <v>1015</v>
      </c>
      <c r="H42" t="s">
        <v>442</v>
      </c>
      <c r="I42">
        <v>164</v>
      </c>
      <c r="J42">
        <v>152</v>
      </c>
      <c r="K42" t="s">
        <v>443</v>
      </c>
      <c r="L42">
        <v>164</v>
      </c>
      <c r="M42">
        <v>154</v>
      </c>
      <c r="N42" t="s">
        <v>444</v>
      </c>
      <c r="O42">
        <v>167</v>
      </c>
      <c r="P42">
        <v>151</v>
      </c>
      <c r="Q42" t="s">
        <v>445</v>
      </c>
      <c r="R42">
        <v>160</v>
      </c>
      <c r="S42">
        <v>148</v>
      </c>
      <c r="T42" t="s">
        <v>446</v>
      </c>
      <c r="U42">
        <v>172</v>
      </c>
      <c r="V42">
        <v>158</v>
      </c>
      <c r="W42" t="s">
        <v>447</v>
      </c>
      <c r="X42">
        <v>188</v>
      </c>
      <c r="Y42">
        <v>176</v>
      </c>
    </row>
    <row r="43" spans="2:25" hidden="1" x14ac:dyDescent="0.35">
      <c r="B43">
        <v>1185</v>
      </c>
      <c r="C43" s="13">
        <v>45059</v>
      </c>
      <c r="D43" s="21">
        <f>WEEKDAY(Table5[[#This Row],[Date]])</f>
        <v>7</v>
      </c>
      <c r="E43">
        <v>2</v>
      </c>
      <c r="F43">
        <v>201</v>
      </c>
      <c r="G43">
        <v>346</v>
      </c>
      <c r="H43" t="s">
        <v>448</v>
      </c>
      <c r="I43">
        <v>118</v>
      </c>
      <c r="J43">
        <v>114</v>
      </c>
      <c r="K43" t="s">
        <v>449</v>
      </c>
      <c r="L43">
        <v>110</v>
      </c>
      <c r="M43">
        <v>107</v>
      </c>
      <c r="N43">
        <v>0</v>
      </c>
      <c r="O43">
        <v>0</v>
      </c>
      <c r="P43">
        <v>0</v>
      </c>
      <c r="Q43" t="s">
        <v>450</v>
      </c>
      <c r="R43">
        <v>109</v>
      </c>
      <c r="S43">
        <v>105</v>
      </c>
      <c r="T43">
        <v>0</v>
      </c>
      <c r="U43">
        <v>0</v>
      </c>
      <c r="V43">
        <v>0</v>
      </c>
      <c r="W43">
        <v>0</v>
      </c>
      <c r="X43">
        <v>0</v>
      </c>
      <c r="Y43">
        <v>0</v>
      </c>
    </row>
    <row r="44" spans="2:25" hidden="1" x14ac:dyDescent="0.35">
      <c r="B44">
        <v>1186</v>
      </c>
      <c r="C44" s="13">
        <v>45060</v>
      </c>
      <c r="D44" s="21">
        <f>WEEKDAY(Table5[[#This Row],[Date]])</f>
        <v>1</v>
      </c>
      <c r="E44">
        <v>2</v>
      </c>
      <c r="F44">
        <v>201</v>
      </c>
      <c r="G44">
        <v>116</v>
      </c>
      <c r="H44" t="s">
        <v>451</v>
      </c>
      <c r="I44">
        <v>38</v>
      </c>
      <c r="J44">
        <v>36</v>
      </c>
      <c r="K44">
        <v>0</v>
      </c>
      <c r="L44">
        <v>0</v>
      </c>
      <c r="M44">
        <v>0</v>
      </c>
      <c r="N44" t="s">
        <v>452</v>
      </c>
      <c r="O44">
        <v>38</v>
      </c>
      <c r="P44">
        <v>37</v>
      </c>
      <c r="Q44" t="s">
        <v>453</v>
      </c>
      <c r="R44">
        <v>37</v>
      </c>
      <c r="S44">
        <v>35</v>
      </c>
      <c r="T44">
        <v>0</v>
      </c>
      <c r="U44">
        <v>0</v>
      </c>
      <c r="V44">
        <v>0</v>
      </c>
      <c r="W44">
        <v>0</v>
      </c>
      <c r="X44">
        <v>0</v>
      </c>
      <c r="Y44">
        <v>0</v>
      </c>
    </row>
    <row r="45" spans="2:25" hidden="1" x14ac:dyDescent="0.35">
      <c r="B45">
        <v>1187</v>
      </c>
      <c r="C45" s="13">
        <v>45061</v>
      </c>
      <c r="D45" s="21">
        <f>WEEKDAY(Table5[[#This Row],[Date]])</f>
        <v>2</v>
      </c>
      <c r="E45">
        <v>2</v>
      </c>
      <c r="F45">
        <v>201</v>
      </c>
      <c r="G45">
        <v>152</v>
      </c>
      <c r="H45" t="s">
        <v>454</v>
      </c>
      <c r="I45">
        <v>49</v>
      </c>
      <c r="J45">
        <v>47</v>
      </c>
      <c r="K45">
        <v>0</v>
      </c>
      <c r="L45">
        <v>0</v>
      </c>
      <c r="M45">
        <v>0</v>
      </c>
      <c r="N45" t="s">
        <v>455</v>
      </c>
      <c r="O45">
        <v>50</v>
      </c>
      <c r="P45">
        <v>48</v>
      </c>
      <c r="Q45" t="s">
        <v>456</v>
      </c>
      <c r="R45">
        <v>51</v>
      </c>
      <c r="S45">
        <v>49</v>
      </c>
      <c r="T45">
        <v>0</v>
      </c>
      <c r="U45">
        <v>0</v>
      </c>
      <c r="V45">
        <v>0</v>
      </c>
      <c r="W45">
        <v>0</v>
      </c>
      <c r="X45">
        <v>0</v>
      </c>
      <c r="Y45">
        <v>0</v>
      </c>
    </row>
    <row r="46" spans="2:25" hidden="1" x14ac:dyDescent="0.35">
      <c r="B46">
        <v>1188</v>
      </c>
      <c r="C46" s="13">
        <v>45062</v>
      </c>
      <c r="D46" s="21">
        <f>WEEKDAY(Table5[[#This Row],[Date]])</f>
        <v>3</v>
      </c>
      <c r="E46">
        <v>2</v>
      </c>
      <c r="F46">
        <v>119</v>
      </c>
      <c r="G46">
        <v>997</v>
      </c>
      <c r="H46" t="s">
        <v>457</v>
      </c>
      <c r="I46">
        <v>172</v>
      </c>
      <c r="J46">
        <v>165</v>
      </c>
      <c r="K46" t="s">
        <v>458</v>
      </c>
      <c r="L46">
        <v>172</v>
      </c>
      <c r="M46">
        <v>168</v>
      </c>
      <c r="N46" t="s">
        <v>459</v>
      </c>
      <c r="O46">
        <v>164</v>
      </c>
      <c r="P46">
        <v>159</v>
      </c>
      <c r="Q46" t="s">
        <v>460</v>
      </c>
      <c r="R46">
        <v>169</v>
      </c>
      <c r="S46">
        <v>165</v>
      </c>
      <c r="T46" t="s">
        <v>461</v>
      </c>
      <c r="U46">
        <v>161</v>
      </c>
      <c r="V46">
        <v>152</v>
      </c>
      <c r="W46" t="s">
        <v>462</v>
      </c>
      <c r="X46">
        <v>159</v>
      </c>
      <c r="Y46">
        <v>155</v>
      </c>
    </row>
    <row r="47" spans="2:25" hidden="1" x14ac:dyDescent="0.35">
      <c r="B47">
        <v>1189</v>
      </c>
      <c r="C47" s="13">
        <v>45063</v>
      </c>
      <c r="D47" s="21">
        <f>WEEKDAY(Table5[[#This Row],[Date]])</f>
        <v>4</v>
      </c>
      <c r="E47">
        <v>2</v>
      </c>
      <c r="F47">
        <v>201</v>
      </c>
      <c r="G47">
        <v>325</v>
      </c>
      <c r="H47" t="s">
        <v>463</v>
      </c>
      <c r="I47">
        <v>107</v>
      </c>
      <c r="J47">
        <v>100</v>
      </c>
      <c r="K47">
        <v>0</v>
      </c>
      <c r="L47">
        <v>0</v>
      </c>
      <c r="M47">
        <v>0</v>
      </c>
      <c r="N47" t="s">
        <v>464</v>
      </c>
      <c r="O47">
        <v>108</v>
      </c>
      <c r="P47">
        <v>100</v>
      </c>
      <c r="Q47" t="s">
        <v>465</v>
      </c>
      <c r="R47">
        <v>112</v>
      </c>
      <c r="S47">
        <v>105</v>
      </c>
      <c r="T47">
        <v>0</v>
      </c>
      <c r="U47">
        <v>0</v>
      </c>
      <c r="V47">
        <v>0</v>
      </c>
      <c r="W47">
        <v>0</v>
      </c>
      <c r="X47">
        <v>0</v>
      </c>
      <c r="Y47">
        <v>0</v>
      </c>
    </row>
    <row r="48" spans="2:25" hidden="1" x14ac:dyDescent="0.35">
      <c r="B48">
        <v>1190</v>
      </c>
      <c r="C48" s="13">
        <v>45064</v>
      </c>
      <c r="D48" s="21">
        <f>WEEKDAY(Table5[[#This Row],[Date]])</f>
        <v>5</v>
      </c>
      <c r="E48">
        <v>2</v>
      </c>
      <c r="F48">
        <v>119</v>
      </c>
      <c r="G48">
        <v>1050</v>
      </c>
      <c r="H48" t="s">
        <v>466</v>
      </c>
      <c r="I48">
        <v>214</v>
      </c>
      <c r="J48">
        <v>199</v>
      </c>
      <c r="K48">
        <v>0</v>
      </c>
      <c r="L48">
        <v>0</v>
      </c>
      <c r="M48">
        <v>0</v>
      </c>
      <c r="N48" t="s">
        <v>467</v>
      </c>
      <c r="O48">
        <v>207</v>
      </c>
      <c r="P48">
        <v>192</v>
      </c>
      <c r="Q48" t="s">
        <v>468</v>
      </c>
      <c r="R48">
        <v>203</v>
      </c>
      <c r="S48">
        <v>186</v>
      </c>
      <c r="T48" t="s">
        <v>469</v>
      </c>
      <c r="U48">
        <v>214</v>
      </c>
      <c r="V48">
        <v>196</v>
      </c>
      <c r="W48" t="s">
        <v>470</v>
      </c>
      <c r="X48">
        <v>212</v>
      </c>
      <c r="Y48">
        <v>199</v>
      </c>
    </row>
    <row r="49" spans="2:25" hidden="1" x14ac:dyDescent="0.35">
      <c r="B49">
        <v>1191</v>
      </c>
      <c r="C49" s="13">
        <v>45065</v>
      </c>
      <c r="D49" s="21">
        <f>WEEKDAY(Table5[[#This Row],[Date]])</f>
        <v>6</v>
      </c>
      <c r="E49">
        <v>2</v>
      </c>
      <c r="F49">
        <v>119</v>
      </c>
      <c r="G49">
        <v>796</v>
      </c>
      <c r="H49">
        <v>0</v>
      </c>
      <c r="I49">
        <v>0</v>
      </c>
      <c r="J49">
        <v>0</v>
      </c>
      <c r="K49" t="s">
        <v>471</v>
      </c>
      <c r="L49">
        <v>152</v>
      </c>
      <c r="M49">
        <v>139</v>
      </c>
      <c r="N49" t="s">
        <v>472</v>
      </c>
      <c r="O49">
        <v>159</v>
      </c>
      <c r="P49">
        <v>149</v>
      </c>
      <c r="Q49" t="s">
        <v>473</v>
      </c>
      <c r="R49">
        <v>163</v>
      </c>
      <c r="S49">
        <v>151</v>
      </c>
      <c r="T49" t="s">
        <v>474</v>
      </c>
      <c r="U49">
        <v>165</v>
      </c>
      <c r="V49">
        <v>156</v>
      </c>
      <c r="W49" t="s">
        <v>475</v>
      </c>
      <c r="X49">
        <v>157</v>
      </c>
      <c r="Y49">
        <v>146</v>
      </c>
    </row>
    <row r="50" spans="2:25" hidden="1" x14ac:dyDescent="0.35">
      <c r="B50">
        <v>1192</v>
      </c>
      <c r="C50" s="13">
        <v>45066</v>
      </c>
      <c r="D50" s="21">
        <f>WEEKDAY(Table5[[#This Row],[Date]])</f>
        <v>7</v>
      </c>
      <c r="E50">
        <v>2</v>
      </c>
      <c r="F50">
        <v>201</v>
      </c>
      <c r="G50">
        <v>374</v>
      </c>
      <c r="H50" t="s">
        <v>476</v>
      </c>
      <c r="I50">
        <v>97</v>
      </c>
      <c r="J50">
        <v>93</v>
      </c>
      <c r="K50" t="s">
        <v>477</v>
      </c>
      <c r="L50">
        <v>91</v>
      </c>
      <c r="M50">
        <v>89</v>
      </c>
      <c r="N50" t="s">
        <v>478</v>
      </c>
      <c r="O50">
        <v>88</v>
      </c>
      <c r="P50">
        <v>86</v>
      </c>
      <c r="Q50" t="s">
        <v>479</v>
      </c>
      <c r="R50">
        <v>93</v>
      </c>
      <c r="S50">
        <v>89</v>
      </c>
      <c r="T50">
        <v>0</v>
      </c>
      <c r="U50">
        <v>0</v>
      </c>
      <c r="V50">
        <v>0</v>
      </c>
      <c r="W50">
        <v>0</v>
      </c>
      <c r="X50">
        <v>0</v>
      </c>
      <c r="Y50">
        <v>0</v>
      </c>
    </row>
    <row r="51" spans="2:25" hidden="1" x14ac:dyDescent="0.35">
      <c r="B51">
        <v>1193</v>
      </c>
      <c r="C51" s="13">
        <v>45067</v>
      </c>
      <c r="D51" s="21">
        <f>WEEKDAY(Table5[[#This Row],[Date]])</f>
        <v>1</v>
      </c>
      <c r="E51">
        <v>2</v>
      </c>
      <c r="F51">
        <v>201</v>
      </c>
      <c r="G51">
        <v>152</v>
      </c>
      <c r="H51" t="s">
        <v>480</v>
      </c>
      <c r="I51">
        <v>38</v>
      </c>
      <c r="J51">
        <v>36</v>
      </c>
      <c r="K51" t="s">
        <v>481</v>
      </c>
      <c r="L51">
        <v>37</v>
      </c>
      <c r="M51">
        <v>34</v>
      </c>
      <c r="N51" t="s">
        <v>482</v>
      </c>
      <c r="O51">
        <v>38</v>
      </c>
      <c r="P51">
        <v>36</v>
      </c>
      <c r="Q51" t="s">
        <v>483</v>
      </c>
      <c r="R51">
        <v>37</v>
      </c>
      <c r="S51">
        <v>35</v>
      </c>
      <c r="T51">
        <v>0</v>
      </c>
      <c r="U51">
        <v>0</v>
      </c>
      <c r="V51">
        <v>0</v>
      </c>
      <c r="W51">
        <v>0</v>
      </c>
      <c r="X51">
        <v>0</v>
      </c>
      <c r="Y51">
        <v>0</v>
      </c>
    </row>
    <row r="52" spans="2:25" hidden="1" x14ac:dyDescent="0.35">
      <c r="B52">
        <v>1194</v>
      </c>
      <c r="C52" s="13">
        <v>45068</v>
      </c>
      <c r="D52" s="21">
        <f>WEEKDAY(Table5[[#This Row],[Date]])</f>
        <v>2</v>
      </c>
      <c r="E52">
        <v>2</v>
      </c>
      <c r="F52">
        <v>201</v>
      </c>
      <c r="G52">
        <v>144</v>
      </c>
      <c r="H52" t="s">
        <v>484</v>
      </c>
      <c r="I52">
        <v>36</v>
      </c>
      <c r="J52">
        <v>33</v>
      </c>
      <c r="K52" t="s">
        <v>485</v>
      </c>
      <c r="L52">
        <v>37</v>
      </c>
      <c r="M52">
        <v>34</v>
      </c>
      <c r="N52" t="s">
        <v>486</v>
      </c>
      <c r="O52">
        <v>35</v>
      </c>
      <c r="P52">
        <v>33</v>
      </c>
      <c r="Q52" t="s">
        <v>487</v>
      </c>
      <c r="R52">
        <v>37</v>
      </c>
      <c r="S52">
        <v>34</v>
      </c>
      <c r="T52">
        <v>0</v>
      </c>
      <c r="U52">
        <v>0</v>
      </c>
      <c r="V52">
        <v>0</v>
      </c>
      <c r="W52">
        <v>0</v>
      </c>
      <c r="X52">
        <v>0</v>
      </c>
      <c r="Y52">
        <v>0</v>
      </c>
    </row>
    <row r="53" spans="2:25" hidden="1" x14ac:dyDescent="0.35">
      <c r="B53">
        <v>1195</v>
      </c>
      <c r="C53" s="13">
        <v>45069</v>
      </c>
      <c r="D53" s="21">
        <f>WEEKDAY(Table5[[#This Row],[Date]])</f>
        <v>3</v>
      </c>
      <c r="E53">
        <v>2</v>
      </c>
      <c r="F53">
        <v>201</v>
      </c>
      <c r="G53">
        <v>420</v>
      </c>
      <c r="H53" t="s">
        <v>488</v>
      </c>
      <c r="I53">
        <v>109</v>
      </c>
      <c r="J53">
        <v>105</v>
      </c>
      <c r="K53" t="s">
        <v>489</v>
      </c>
      <c r="L53">
        <v>101</v>
      </c>
      <c r="M53">
        <v>95</v>
      </c>
      <c r="N53" t="s">
        <v>490</v>
      </c>
      <c r="O53">
        <v>109</v>
      </c>
      <c r="P53">
        <v>104</v>
      </c>
      <c r="Q53" t="s">
        <v>491</v>
      </c>
      <c r="R53">
        <v>100</v>
      </c>
      <c r="S53">
        <v>96</v>
      </c>
      <c r="T53">
        <v>0</v>
      </c>
      <c r="U53">
        <v>0</v>
      </c>
      <c r="V53">
        <v>0</v>
      </c>
      <c r="W53">
        <v>0</v>
      </c>
      <c r="X53">
        <v>0</v>
      </c>
      <c r="Y53">
        <v>0</v>
      </c>
    </row>
    <row r="54" spans="2:25" hidden="1" x14ac:dyDescent="0.35">
      <c r="B54">
        <v>1196</v>
      </c>
      <c r="C54" s="13">
        <v>45070</v>
      </c>
      <c r="D54" s="21">
        <f>WEEKDAY(Table5[[#This Row],[Date]])</f>
        <v>4</v>
      </c>
      <c r="E54">
        <v>2</v>
      </c>
      <c r="F54">
        <v>119</v>
      </c>
      <c r="G54">
        <v>822</v>
      </c>
      <c r="H54" t="s">
        <v>492</v>
      </c>
      <c r="I54">
        <v>130</v>
      </c>
      <c r="J54">
        <v>126</v>
      </c>
      <c r="K54" t="s">
        <v>493</v>
      </c>
      <c r="L54">
        <v>132</v>
      </c>
      <c r="M54">
        <v>128</v>
      </c>
      <c r="N54" t="s">
        <v>494</v>
      </c>
      <c r="O54">
        <v>130</v>
      </c>
      <c r="P54">
        <v>122</v>
      </c>
      <c r="Q54" t="s">
        <v>495</v>
      </c>
      <c r="R54">
        <v>141</v>
      </c>
      <c r="S54">
        <v>135</v>
      </c>
      <c r="T54" t="s">
        <v>496</v>
      </c>
      <c r="U54">
        <v>135</v>
      </c>
      <c r="V54">
        <v>126</v>
      </c>
      <c r="W54" t="s">
        <v>497</v>
      </c>
      <c r="X54">
        <v>154</v>
      </c>
      <c r="Y54">
        <v>147</v>
      </c>
    </row>
    <row r="55" spans="2:25" hidden="1" x14ac:dyDescent="0.35">
      <c r="B55">
        <v>1197</v>
      </c>
      <c r="C55" s="13">
        <v>45071</v>
      </c>
      <c r="D55" s="21">
        <f>WEEKDAY(Table5[[#This Row],[Date]])</f>
        <v>5</v>
      </c>
      <c r="E55">
        <v>2</v>
      </c>
      <c r="F55">
        <v>119</v>
      </c>
      <c r="G55">
        <v>927</v>
      </c>
      <c r="H55" t="s">
        <v>498</v>
      </c>
      <c r="I55">
        <v>162</v>
      </c>
      <c r="J55">
        <v>152</v>
      </c>
      <c r="K55" t="s">
        <v>499</v>
      </c>
      <c r="L55">
        <v>146</v>
      </c>
      <c r="M55">
        <v>140</v>
      </c>
      <c r="N55" t="s">
        <v>500</v>
      </c>
      <c r="O55">
        <v>160</v>
      </c>
      <c r="P55">
        <v>148</v>
      </c>
      <c r="Q55" t="s">
        <v>501</v>
      </c>
      <c r="R55">
        <v>148</v>
      </c>
      <c r="S55">
        <v>142</v>
      </c>
      <c r="T55" t="s">
        <v>502</v>
      </c>
      <c r="U55">
        <v>146</v>
      </c>
      <c r="V55">
        <v>138</v>
      </c>
      <c r="W55" t="s">
        <v>503</v>
      </c>
      <c r="X55">
        <v>165</v>
      </c>
      <c r="Y55">
        <v>156</v>
      </c>
    </row>
    <row r="56" spans="2:25" hidden="1" x14ac:dyDescent="0.35">
      <c r="B56">
        <v>1198</v>
      </c>
      <c r="C56" s="13">
        <v>45072</v>
      </c>
      <c r="D56" s="21">
        <f>WEEKDAY(Table5[[#This Row],[Date]])</f>
        <v>6</v>
      </c>
      <c r="E56">
        <v>2</v>
      </c>
      <c r="F56">
        <v>201</v>
      </c>
      <c r="G56">
        <v>325</v>
      </c>
      <c r="H56" t="s">
        <v>504</v>
      </c>
      <c r="I56">
        <v>104</v>
      </c>
      <c r="J56">
        <v>99</v>
      </c>
      <c r="K56">
        <v>0</v>
      </c>
      <c r="L56">
        <v>0</v>
      </c>
      <c r="M56">
        <v>0</v>
      </c>
      <c r="N56" t="s">
        <v>505</v>
      </c>
      <c r="O56">
        <v>111</v>
      </c>
      <c r="P56">
        <v>109</v>
      </c>
      <c r="Q56" t="s">
        <v>506</v>
      </c>
      <c r="R56">
        <v>104</v>
      </c>
      <c r="S56">
        <v>100</v>
      </c>
      <c r="T56">
        <v>0</v>
      </c>
      <c r="U56">
        <v>0</v>
      </c>
      <c r="V56">
        <v>0</v>
      </c>
      <c r="W56">
        <v>0</v>
      </c>
      <c r="X56">
        <v>0</v>
      </c>
      <c r="Y56">
        <v>0</v>
      </c>
    </row>
    <row r="57" spans="2:25" hidden="1" x14ac:dyDescent="0.35">
      <c r="B57">
        <v>1199</v>
      </c>
      <c r="C57" s="13">
        <v>45073</v>
      </c>
      <c r="D57" s="21">
        <f>WEEKDAY(Table5[[#This Row],[Date]])</f>
        <v>7</v>
      </c>
      <c r="E57">
        <v>2</v>
      </c>
      <c r="F57">
        <v>119</v>
      </c>
      <c r="G57">
        <v>892</v>
      </c>
      <c r="H57" t="s">
        <v>507</v>
      </c>
      <c r="I57">
        <v>153</v>
      </c>
      <c r="J57">
        <v>143</v>
      </c>
      <c r="K57" t="s">
        <v>508</v>
      </c>
      <c r="L57">
        <v>150</v>
      </c>
      <c r="M57">
        <v>144</v>
      </c>
      <c r="N57" t="s">
        <v>509</v>
      </c>
      <c r="O57">
        <v>141</v>
      </c>
      <c r="P57">
        <v>132</v>
      </c>
      <c r="Q57" t="s">
        <v>510</v>
      </c>
      <c r="R57">
        <v>151</v>
      </c>
      <c r="S57">
        <v>144</v>
      </c>
      <c r="T57" t="s">
        <v>511</v>
      </c>
      <c r="U57">
        <v>151</v>
      </c>
      <c r="V57">
        <v>143</v>
      </c>
      <c r="W57" t="s">
        <v>512</v>
      </c>
      <c r="X57">
        <v>146</v>
      </c>
      <c r="Y57">
        <v>138</v>
      </c>
    </row>
    <row r="58" spans="2:25" hidden="1" x14ac:dyDescent="0.35">
      <c r="B58">
        <v>1200</v>
      </c>
      <c r="C58" s="13">
        <v>45074</v>
      </c>
      <c r="D58" s="21">
        <f>WEEKDAY(Table5[[#This Row],[Date]])</f>
        <v>1</v>
      </c>
      <c r="E58">
        <v>2</v>
      </c>
      <c r="F58">
        <v>119</v>
      </c>
      <c r="G58">
        <v>374</v>
      </c>
      <c r="H58" t="s">
        <v>513</v>
      </c>
      <c r="I58">
        <v>62</v>
      </c>
      <c r="J58">
        <v>57</v>
      </c>
      <c r="K58" t="s">
        <v>514</v>
      </c>
      <c r="L58">
        <v>64</v>
      </c>
      <c r="M58">
        <v>60</v>
      </c>
      <c r="N58" t="s">
        <v>515</v>
      </c>
      <c r="O58">
        <v>60</v>
      </c>
      <c r="P58">
        <v>56</v>
      </c>
      <c r="Q58" t="s">
        <v>516</v>
      </c>
      <c r="R58">
        <v>63</v>
      </c>
      <c r="S58">
        <v>58</v>
      </c>
      <c r="T58" t="s">
        <v>517</v>
      </c>
      <c r="U58">
        <v>59</v>
      </c>
      <c r="V58">
        <v>54</v>
      </c>
      <c r="W58" t="s">
        <v>518</v>
      </c>
      <c r="X58">
        <v>66</v>
      </c>
      <c r="Y58">
        <v>62</v>
      </c>
    </row>
    <row r="59" spans="2:25" hidden="1" x14ac:dyDescent="0.35">
      <c r="B59">
        <v>1201</v>
      </c>
      <c r="C59" s="13">
        <v>45075</v>
      </c>
      <c r="D59" s="21">
        <f>WEEKDAY(Table5[[#This Row],[Date]])</f>
        <v>2</v>
      </c>
      <c r="E59">
        <v>2</v>
      </c>
      <c r="F59">
        <v>119</v>
      </c>
      <c r="G59">
        <v>374</v>
      </c>
      <c r="H59">
        <v>0</v>
      </c>
      <c r="I59">
        <v>0</v>
      </c>
      <c r="J59">
        <v>0</v>
      </c>
      <c r="K59" t="s">
        <v>519</v>
      </c>
      <c r="L59">
        <v>72</v>
      </c>
      <c r="M59">
        <v>66</v>
      </c>
      <c r="N59" t="s">
        <v>520</v>
      </c>
      <c r="O59">
        <v>74</v>
      </c>
      <c r="P59">
        <v>68</v>
      </c>
      <c r="Q59" t="s">
        <v>521</v>
      </c>
      <c r="R59">
        <v>73</v>
      </c>
      <c r="S59">
        <v>67</v>
      </c>
      <c r="T59" t="s">
        <v>522</v>
      </c>
      <c r="U59">
        <v>71</v>
      </c>
      <c r="V59">
        <v>66</v>
      </c>
      <c r="W59" t="s">
        <v>523</v>
      </c>
      <c r="X59">
        <v>84</v>
      </c>
      <c r="Y59">
        <v>79</v>
      </c>
    </row>
    <row r="60" spans="2:25" hidden="1" x14ac:dyDescent="0.35">
      <c r="B60">
        <v>1202</v>
      </c>
      <c r="C60" s="13">
        <v>45076</v>
      </c>
      <c r="D60" s="21">
        <f>WEEKDAY(Table5[[#This Row],[Date]])</f>
        <v>3</v>
      </c>
      <c r="E60">
        <v>2</v>
      </c>
      <c r="F60">
        <v>201</v>
      </c>
      <c r="G60">
        <v>346</v>
      </c>
      <c r="H60" t="s">
        <v>524</v>
      </c>
      <c r="I60">
        <v>84</v>
      </c>
      <c r="J60">
        <v>79</v>
      </c>
      <c r="K60" t="s">
        <v>525</v>
      </c>
      <c r="L60">
        <v>89</v>
      </c>
      <c r="M60">
        <v>83</v>
      </c>
      <c r="N60" t="s">
        <v>526</v>
      </c>
      <c r="O60">
        <v>87</v>
      </c>
      <c r="P60">
        <v>82</v>
      </c>
      <c r="Q60" t="s">
        <v>527</v>
      </c>
      <c r="R60">
        <v>89</v>
      </c>
      <c r="S60">
        <v>83</v>
      </c>
      <c r="T60">
        <v>0</v>
      </c>
      <c r="U60">
        <v>0</v>
      </c>
      <c r="V60">
        <v>0</v>
      </c>
      <c r="W60">
        <v>0</v>
      </c>
      <c r="X60">
        <v>0</v>
      </c>
      <c r="Y60">
        <v>0</v>
      </c>
    </row>
    <row r="61" spans="2:25" hidden="1" x14ac:dyDescent="0.35">
      <c r="B61">
        <v>1203</v>
      </c>
      <c r="C61" s="13">
        <v>45077</v>
      </c>
      <c r="D61" s="21">
        <f>WEEKDAY(Table5[[#This Row],[Date]])</f>
        <v>4</v>
      </c>
      <c r="E61">
        <v>2</v>
      </c>
      <c r="F61">
        <v>201</v>
      </c>
      <c r="G61">
        <v>395</v>
      </c>
      <c r="H61" t="s">
        <v>528</v>
      </c>
      <c r="I61">
        <v>93</v>
      </c>
      <c r="J61">
        <v>90</v>
      </c>
      <c r="K61" t="s">
        <v>529</v>
      </c>
      <c r="L61">
        <v>100</v>
      </c>
      <c r="M61">
        <v>96</v>
      </c>
      <c r="N61" t="s">
        <v>530</v>
      </c>
      <c r="O61">
        <v>96</v>
      </c>
      <c r="P61">
        <v>93</v>
      </c>
      <c r="Q61" t="s">
        <v>531</v>
      </c>
      <c r="R61">
        <v>93</v>
      </c>
      <c r="S61">
        <v>90</v>
      </c>
      <c r="T61">
        <v>0</v>
      </c>
      <c r="U61">
        <v>0</v>
      </c>
      <c r="V61">
        <v>0</v>
      </c>
      <c r="W61">
        <v>0</v>
      </c>
      <c r="X61">
        <v>0</v>
      </c>
      <c r="Y61">
        <v>0</v>
      </c>
    </row>
    <row r="62" spans="2:25" hidden="1" x14ac:dyDescent="0.35">
      <c r="B62">
        <v>1204</v>
      </c>
      <c r="C62" s="13">
        <v>45078</v>
      </c>
      <c r="D62" s="21">
        <f>WEEKDAY(Table5[[#This Row],[Date]])</f>
        <v>5</v>
      </c>
      <c r="E62">
        <v>2</v>
      </c>
      <c r="F62">
        <v>201</v>
      </c>
      <c r="G62">
        <v>360</v>
      </c>
      <c r="H62">
        <v>0</v>
      </c>
      <c r="I62">
        <v>0</v>
      </c>
      <c r="J62">
        <v>0</v>
      </c>
      <c r="K62" t="s">
        <v>532</v>
      </c>
      <c r="L62">
        <v>118</v>
      </c>
      <c r="M62">
        <v>112</v>
      </c>
      <c r="N62" t="s">
        <v>533</v>
      </c>
      <c r="O62">
        <v>121</v>
      </c>
      <c r="P62">
        <v>114</v>
      </c>
      <c r="Q62" t="s">
        <v>534</v>
      </c>
      <c r="R62">
        <v>118</v>
      </c>
      <c r="S62">
        <v>114</v>
      </c>
      <c r="T62">
        <v>0</v>
      </c>
      <c r="U62">
        <v>0</v>
      </c>
      <c r="V62">
        <v>0</v>
      </c>
      <c r="W62">
        <v>0</v>
      </c>
      <c r="X62">
        <v>0</v>
      </c>
      <c r="Y62">
        <v>0</v>
      </c>
    </row>
    <row r="63" spans="2:25" hidden="1" x14ac:dyDescent="0.35">
      <c r="B63">
        <v>1205</v>
      </c>
      <c r="C63" s="13">
        <v>45079</v>
      </c>
      <c r="D63" s="21">
        <f>WEEKDAY(Table5[[#This Row],[Date]])</f>
        <v>6</v>
      </c>
      <c r="E63">
        <v>2</v>
      </c>
      <c r="F63">
        <v>201</v>
      </c>
      <c r="G63">
        <v>332</v>
      </c>
      <c r="H63" t="s">
        <v>535</v>
      </c>
      <c r="I63">
        <v>107</v>
      </c>
      <c r="J63">
        <v>104</v>
      </c>
      <c r="K63">
        <v>0</v>
      </c>
      <c r="L63">
        <v>0</v>
      </c>
      <c r="M63">
        <v>0</v>
      </c>
      <c r="N63" t="s">
        <v>536</v>
      </c>
      <c r="O63">
        <v>109</v>
      </c>
      <c r="P63">
        <v>105</v>
      </c>
      <c r="Q63" t="s">
        <v>537</v>
      </c>
      <c r="R63">
        <v>110</v>
      </c>
      <c r="S63">
        <v>106</v>
      </c>
      <c r="T63">
        <v>0</v>
      </c>
      <c r="U63">
        <v>0</v>
      </c>
      <c r="V63">
        <v>0</v>
      </c>
      <c r="W63">
        <v>0</v>
      </c>
      <c r="X63">
        <v>0</v>
      </c>
      <c r="Y63">
        <v>0</v>
      </c>
    </row>
    <row r="64" spans="2:25" hidden="1" x14ac:dyDescent="0.35">
      <c r="B64">
        <v>1206</v>
      </c>
      <c r="C64" s="13">
        <v>45080</v>
      </c>
      <c r="D64" s="21">
        <f>WEEKDAY(Table5[[#This Row],[Date]])</f>
        <v>7</v>
      </c>
      <c r="E64">
        <v>2</v>
      </c>
      <c r="F64">
        <v>201</v>
      </c>
      <c r="G64">
        <v>343</v>
      </c>
      <c r="H64" t="s">
        <v>538</v>
      </c>
      <c r="I64">
        <v>112</v>
      </c>
      <c r="J64">
        <v>108</v>
      </c>
      <c r="K64" t="s">
        <v>539</v>
      </c>
      <c r="L64">
        <v>118</v>
      </c>
      <c r="M64">
        <v>114</v>
      </c>
      <c r="N64">
        <v>0</v>
      </c>
      <c r="O64">
        <v>0</v>
      </c>
      <c r="P64">
        <v>0</v>
      </c>
      <c r="Q64" t="s">
        <v>540</v>
      </c>
      <c r="R64">
        <v>115</v>
      </c>
      <c r="S64">
        <v>109</v>
      </c>
      <c r="T64">
        <v>0</v>
      </c>
      <c r="U64">
        <v>0</v>
      </c>
      <c r="V64">
        <v>0</v>
      </c>
      <c r="W64">
        <v>0</v>
      </c>
      <c r="X64">
        <v>0</v>
      </c>
      <c r="Y64">
        <v>0</v>
      </c>
    </row>
    <row r="65" spans="2:25" hidden="1" x14ac:dyDescent="0.35">
      <c r="B65">
        <v>1207</v>
      </c>
      <c r="C65" s="13">
        <v>45081</v>
      </c>
      <c r="D65" s="21">
        <f>WEEKDAY(Table5[[#This Row],[Date]])</f>
        <v>1</v>
      </c>
      <c r="E65">
        <v>2</v>
      </c>
      <c r="F65">
        <v>119</v>
      </c>
      <c r="G65">
        <v>346</v>
      </c>
      <c r="H65">
        <v>0</v>
      </c>
      <c r="I65">
        <v>0</v>
      </c>
      <c r="J65">
        <v>0</v>
      </c>
      <c r="K65" t="s">
        <v>541</v>
      </c>
      <c r="L65">
        <v>68</v>
      </c>
      <c r="M65">
        <v>62</v>
      </c>
      <c r="N65" t="s">
        <v>542</v>
      </c>
      <c r="O65">
        <v>69</v>
      </c>
      <c r="P65">
        <v>65</v>
      </c>
      <c r="Q65" t="s">
        <v>543</v>
      </c>
      <c r="R65">
        <v>71</v>
      </c>
      <c r="S65">
        <v>67</v>
      </c>
      <c r="T65" t="s">
        <v>544</v>
      </c>
      <c r="U65">
        <v>69</v>
      </c>
      <c r="V65">
        <v>63</v>
      </c>
      <c r="W65" t="s">
        <v>545</v>
      </c>
      <c r="X65">
        <v>69</v>
      </c>
      <c r="Y65">
        <v>63</v>
      </c>
    </row>
    <row r="66" spans="2:25" hidden="1" x14ac:dyDescent="0.35">
      <c r="B66">
        <v>1208</v>
      </c>
      <c r="C66" s="13">
        <v>45053</v>
      </c>
      <c r="D66" s="21">
        <f>WEEKDAY(Table5[[#This Row],[Date]])</f>
        <v>1</v>
      </c>
      <c r="E66">
        <v>3</v>
      </c>
      <c r="F66">
        <v>119</v>
      </c>
      <c r="G66">
        <v>0</v>
      </c>
      <c r="H66">
        <v>0</v>
      </c>
      <c r="I66">
        <v>0</v>
      </c>
      <c r="J66">
        <v>0</v>
      </c>
      <c r="K66">
        <v>0</v>
      </c>
      <c r="L66">
        <v>0</v>
      </c>
      <c r="M66">
        <v>0</v>
      </c>
      <c r="N66">
        <v>0</v>
      </c>
      <c r="O66">
        <v>0</v>
      </c>
      <c r="P66">
        <v>0</v>
      </c>
      <c r="Q66" t="s">
        <v>176</v>
      </c>
      <c r="R66">
        <v>0</v>
      </c>
      <c r="S66">
        <v>0</v>
      </c>
      <c r="T66">
        <v>0</v>
      </c>
      <c r="U66">
        <v>0</v>
      </c>
      <c r="V66">
        <v>0</v>
      </c>
      <c r="W66">
        <v>0</v>
      </c>
      <c r="X66">
        <v>0</v>
      </c>
      <c r="Y66">
        <v>0</v>
      </c>
    </row>
    <row r="67" spans="2:25" hidden="1" x14ac:dyDescent="0.35">
      <c r="B67">
        <v>1209</v>
      </c>
      <c r="C67" s="13">
        <v>45054</v>
      </c>
      <c r="D67" s="21">
        <f>WEEKDAY(Table5[[#This Row],[Date]])</f>
        <v>2</v>
      </c>
      <c r="E67">
        <v>3</v>
      </c>
      <c r="F67">
        <v>119</v>
      </c>
      <c r="G67">
        <v>0</v>
      </c>
      <c r="H67">
        <v>0</v>
      </c>
      <c r="I67">
        <v>0</v>
      </c>
      <c r="J67">
        <v>0</v>
      </c>
      <c r="K67">
        <v>0</v>
      </c>
      <c r="L67">
        <v>0</v>
      </c>
      <c r="M67">
        <v>0</v>
      </c>
      <c r="N67">
        <v>0</v>
      </c>
      <c r="O67">
        <v>0</v>
      </c>
      <c r="P67">
        <v>0</v>
      </c>
      <c r="Q67" t="s">
        <v>176</v>
      </c>
      <c r="R67">
        <v>0</v>
      </c>
      <c r="S67">
        <v>0</v>
      </c>
      <c r="T67">
        <v>0</v>
      </c>
      <c r="U67">
        <v>0</v>
      </c>
      <c r="V67">
        <v>0</v>
      </c>
      <c r="W67">
        <v>0</v>
      </c>
      <c r="X67">
        <v>0</v>
      </c>
      <c r="Y67">
        <v>0</v>
      </c>
    </row>
    <row r="68" spans="2:25" hidden="1" x14ac:dyDescent="0.35">
      <c r="B68">
        <v>1210</v>
      </c>
      <c r="C68" s="13">
        <v>45055</v>
      </c>
      <c r="D68" s="21">
        <f>WEEKDAY(Table5[[#This Row],[Date]])</f>
        <v>3</v>
      </c>
      <c r="E68">
        <v>3</v>
      </c>
      <c r="F68">
        <v>119</v>
      </c>
      <c r="G68">
        <v>693</v>
      </c>
      <c r="H68" t="s">
        <v>546</v>
      </c>
      <c r="I68">
        <v>139</v>
      </c>
      <c r="J68">
        <v>129</v>
      </c>
      <c r="K68" t="s">
        <v>547</v>
      </c>
      <c r="L68">
        <v>133</v>
      </c>
      <c r="M68">
        <v>126</v>
      </c>
      <c r="N68" t="s">
        <v>548</v>
      </c>
      <c r="O68">
        <v>134</v>
      </c>
      <c r="P68">
        <v>124</v>
      </c>
      <c r="Q68" t="s">
        <v>549</v>
      </c>
      <c r="R68">
        <v>138</v>
      </c>
      <c r="S68">
        <v>132</v>
      </c>
      <c r="T68">
        <v>0</v>
      </c>
      <c r="U68">
        <v>0</v>
      </c>
      <c r="V68">
        <v>0</v>
      </c>
      <c r="W68" t="s">
        <v>550</v>
      </c>
      <c r="X68">
        <v>149</v>
      </c>
      <c r="Y68">
        <v>143</v>
      </c>
    </row>
    <row r="69" spans="2:25" hidden="1" x14ac:dyDescent="0.35">
      <c r="B69">
        <v>1211</v>
      </c>
      <c r="C69" s="13">
        <v>45056</v>
      </c>
      <c r="D69" s="21">
        <f>WEEKDAY(Table5[[#This Row],[Date]])</f>
        <v>4</v>
      </c>
      <c r="E69">
        <v>3</v>
      </c>
      <c r="F69">
        <v>119</v>
      </c>
      <c r="G69">
        <v>546</v>
      </c>
      <c r="H69" t="s">
        <v>551</v>
      </c>
      <c r="I69">
        <v>90</v>
      </c>
      <c r="J69">
        <v>89</v>
      </c>
      <c r="K69" t="s">
        <v>552</v>
      </c>
      <c r="L69">
        <v>88</v>
      </c>
      <c r="M69">
        <v>86</v>
      </c>
      <c r="N69" t="s">
        <v>553</v>
      </c>
      <c r="O69">
        <v>90</v>
      </c>
      <c r="P69">
        <v>89</v>
      </c>
      <c r="Q69" t="s">
        <v>554</v>
      </c>
      <c r="R69">
        <v>88</v>
      </c>
      <c r="S69">
        <v>85</v>
      </c>
      <c r="T69" t="s">
        <v>555</v>
      </c>
      <c r="U69">
        <v>88</v>
      </c>
      <c r="V69">
        <v>85</v>
      </c>
      <c r="W69" t="s">
        <v>556</v>
      </c>
      <c r="X69">
        <v>102</v>
      </c>
      <c r="Y69">
        <v>99</v>
      </c>
    </row>
    <row r="70" spans="2:25" hidden="1" x14ac:dyDescent="0.35">
      <c r="B70">
        <v>1212</v>
      </c>
      <c r="C70" s="13">
        <v>45057</v>
      </c>
      <c r="D70" s="21">
        <f>WEEKDAY(Table5[[#This Row],[Date]])</f>
        <v>5</v>
      </c>
      <c r="E70">
        <v>3</v>
      </c>
      <c r="F70">
        <v>119</v>
      </c>
      <c r="G70">
        <v>598</v>
      </c>
      <c r="H70">
        <v>0</v>
      </c>
      <c r="I70">
        <v>0</v>
      </c>
      <c r="J70">
        <v>0</v>
      </c>
      <c r="K70" t="s">
        <v>557</v>
      </c>
      <c r="L70">
        <v>119</v>
      </c>
      <c r="M70">
        <v>116</v>
      </c>
      <c r="N70" t="s">
        <v>558</v>
      </c>
      <c r="O70">
        <v>121</v>
      </c>
      <c r="P70">
        <v>114</v>
      </c>
      <c r="Q70" t="s">
        <v>559</v>
      </c>
      <c r="R70">
        <v>124</v>
      </c>
      <c r="S70">
        <v>121</v>
      </c>
      <c r="T70" t="s">
        <v>560</v>
      </c>
      <c r="U70">
        <v>118</v>
      </c>
      <c r="V70">
        <v>114</v>
      </c>
      <c r="W70" t="s">
        <v>561</v>
      </c>
      <c r="X70">
        <v>116</v>
      </c>
      <c r="Y70">
        <v>110</v>
      </c>
    </row>
    <row r="71" spans="2:25" hidden="1" x14ac:dyDescent="0.35">
      <c r="B71">
        <v>1213</v>
      </c>
      <c r="C71" s="13">
        <v>45058</v>
      </c>
      <c r="D71" s="21">
        <f>WEEKDAY(Table5[[#This Row],[Date]])</f>
        <v>6</v>
      </c>
      <c r="E71">
        <v>3</v>
      </c>
      <c r="F71">
        <v>119</v>
      </c>
      <c r="G71">
        <v>598</v>
      </c>
      <c r="H71" t="s">
        <v>562</v>
      </c>
      <c r="I71">
        <v>96</v>
      </c>
      <c r="J71">
        <v>89</v>
      </c>
      <c r="K71" t="s">
        <v>563</v>
      </c>
      <c r="L71">
        <v>100</v>
      </c>
      <c r="M71">
        <v>91</v>
      </c>
      <c r="N71" t="s">
        <v>564</v>
      </c>
      <c r="O71">
        <v>102</v>
      </c>
      <c r="P71">
        <v>95</v>
      </c>
      <c r="Q71" t="s">
        <v>565</v>
      </c>
      <c r="R71">
        <v>103</v>
      </c>
      <c r="S71">
        <v>93</v>
      </c>
      <c r="T71" t="s">
        <v>566</v>
      </c>
      <c r="U71">
        <v>95</v>
      </c>
      <c r="V71">
        <v>86</v>
      </c>
      <c r="W71" t="s">
        <v>567</v>
      </c>
      <c r="X71">
        <v>102</v>
      </c>
      <c r="Y71">
        <v>92</v>
      </c>
    </row>
    <row r="72" spans="2:25" hidden="1" x14ac:dyDescent="0.35">
      <c r="B72">
        <v>1214</v>
      </c>
      <c r="C72" s="13">
        <v>45059</v>
      </c>
      <c r="D72" s="21">
        <f>WEEKDAY(Table5[[#This Row],[Date]])</f>
        <v>7</v>
      </c>
      <c r="E72">
        <v>3</v>
      </c>
      <c r="F72">
        <v>201</v>
      </c>
      <c r="G72">
        <v>310</v>
      </c>
      <c r="H72" t="s">
        <v>568</v>
      </c>
      <c r="I72">
        <v>78</v>
      </c>
      <c r="J72">
        <v>72</v>
      </c>
      <c r="K72" t="s">
        <v>569</v>
      </c>
      <c r="L72">
        <v>76</v>
      </c>
      <c r="M72">
        <v>70</v>
      </c>
      <c r="N72" t="s">
        <v>570</v>
      </c>
      <c r="O72">
        <v>80</v>
      </c>
      <c r="P72">
        <v>76</v>
      </c>
      <c r="Q72" t="s">
        <v>571</v>
      </c>
      <c r="R72">
        <v>79</v>
      </c>
      <c r="S72">
        <v>75</v>
      </c>
      <c r="T72">
        <v>0</v>
      </c>
      <c r="U72">
        <v>0</v>
      </c>
      <c r="V72">
        <v>0</v>
      </c>
      <c r="W72">
        <v>0</v>
      </c>
      <c r="X72">
        <v>0</v>
      </c>
      <c r="Y72">
        <v>0</v>
      </c>
    </row>
    <row r="73" spans="2:25" hidden="1" x14ac:dyDescent="0.35">
      <c r="B73">
        <v>1215</v>
      </c>
      <c r="C73" s="13">
        <v>45060</v>
      </c>
      <c r="D73" s="21">
        <f>WEEKDAY(Table5[[#This Row],[Date]])</f>
        <v>1</v>
      </c>
      <c r="E73">
        <v>3</v>
      </c>
      <c r="F73">
        <v>119</v>
      </c>
      <c r="G73">
        <v>0</v>
      </c>
      <c r="H73">
        <v>0</v>
      </c>
      <c r="I73">
        <v>0</v>
      </c>
      <c r="J73">
        <v>0</v>
      </c>
      <c r="K73">
        <v>0</v>
      </c>
      <c r="L73">
        <v>0</v>
      </c>
      <c r="M73">
        <v>0</v>
      </c>
      <c r="N73">
        <v>0</v>
      </c>
      <c r="O73">
        <v>0</v>
      </c>
      <c r="P73">
        <v>0</v>
      </c>
      <c r="Q73" t="s">
        <v>176</v>
      </c>
      <c r="R73">
        <v>0</v>
      </c>
      <c r="S73">
        <v>0</v>
      </c>
      <c r="T73">
        <v>0</v>
      </c>
      <c r="U73">
        <v>0</v>
      </c>
      <c r="V73">
        <v>0</v>
      </c>
      <c r="W73">
        <v>0</v>
      </c>
      <c r="X73">
        <v>0</v>
      </c>
      <c r="Y73">
        <v>0</v>
      </c>
    </row>
    <row r="74" spans="2:25" hidden="1" x14ac:dyDescent="0.35">
      <c r="B74">
        <v>1216</v>
      </c>
      <c r="C74" s="13">
        <v>45061</v>
      </c>
      <c r="D74" s="21">
        <f>WEEKDAY(Table5[[#This Row],[Date]])</f>
        <v>2</v>
      </c>
      <c r="E74">
        <v>3</v>
      </c>
      <c r="F74">
        <v>201</v>
      </c>
      <c r="G74">
        <v>0</v>
      </c>
      <c r="H74">
        <v>0</v>
      </c>
      <c r="I74">
        <v>0</v>
      </c>
      <c r="J74">
        <v>0</v>
      </c>
      <c r="K74">
        <v>0</v>
      </c>
      <c r="L74">
        <v>0</v>
      </c>
      <c r="M74">
        <v>0</v>
      </c>
      <c r="N74">
        <v>0</v>
      </c>
      <c r="O74">
        <v>0</v>
      </c>
      <c r="P74">
        <v>0</v>
      </c>
      <c r="Q74" t="s">
        <v>176</v>
      </c>
      <c r="R74">
        <v>0</v>
      </c>
      <c r="S74">
        <v>0</v>
      </c>
      <c r="T74">
        <v>0</v>
      </c>
      <c r="U74">
        <v>0</v>
      </c>
      <c r="V74">
        <v>0</v>
      </c>
      <c r="W74">
        <v>0</v>
      </c>
      <c r="X74">
        <v>0</v>
      </c>
      <c r="Y74">
        <v>0</v>
      </c>
    </row>
    <row r="75" spans="2:25" hidden="1" x14ac:dyDescent="0.35">
      <c r="B75">
        <v>1217</v>
      </c>
      <c r="C75" s="13">
        <v>45062</v>
      </c>
      <c r="D75" s="21">
        <f>WEEKDAY(Table5[[#This Row],[Date]])</f>
        <v>3</v>
      </c>
      <c r="E75">
        <v>3</v>
      </c>
      <c r="F75">
        <v>119</v>
      </c>
      <c r="G75">
        <v>903</v>
      </c>
      <c r="H75" t="s">
        <v>572</v>
      </c>
      <c r="I75">
        <v>152</v>
      </c>
      <c r="J75">
        <v>142</v>
      </c>
      <c r="K75" t="s">
        <v>573</v>
      </c>
      <c r="L75">
        <v>145</v>
      </c>
      <c r="M75">
        <v>134</v>
      </c>
      <c r="N75" t="s">
        <v>574</v>
      </c>
      <c r="O75">
        <v>144</v>
      </c>
      <c r="P75">
        <v>135</v>
      </c>
      <c r="Q75" t="s">
        <v>575</v>
      </c>
      <c r="R75">
        <v>153</v>
      </c>
      <c r="S75">
        <v>143</v>
      </c>
      <c r="T75" t="s">
        <v>576</v>
      </c>
      <c r="U75">
        <v>145</v>
      </c>
      <c r="V75">
        <v>136</v>
      </c>
      <c r="W75" t="s">
        <v>577</v>
      </c>
      <c r="X75">
        <v>164</v>
      </c>
      <c r="Y75">
        <v>152</v>
      </c>
    </row>
    <row r="76" spans="2:25" hidden="1" x14ac:dyDescent="0.35">
      <c r="B76">
        <v>1218</v>
      </c>
      <c r="C76" s="13">
        <v>45063</v>
      </c>
      <c r="D76" s="21">
        <f>WEEKDAY(Table5[[#This Row],[Date]])</f>
        <v>4</v>
      </c>
      <c r="E76">
        <v>3</v>
      </c>
      <c r="F76">
        <v>201</v>
      </c>
      <c r="G76">
        <v>247</v>
      </c>
      <c r="H76">
        <v>0</v>
      </c>
      <c r="I76">
        <v>0</v>
      </c>
      <c r="J76">
        <v>0</v>
      </c>
      <c r="K76" t="s">
        <v>578</v>
      </c>
      <c r="L76">
        <v>78</v>
      </c>
      <c r="M76">
        <v>70</v>
      </c>
      <c r="N76" t="s">
        <v>579</v>
      </c>
      <c r="O76">
        <v>86</v>
      </c>
      <c r="P76">
        <v>79</v>
      </c>
      <c r="Q76" t="s">
        <v>580</v>
      </c>
      <c r="R76">
        <v>83</v>
      </c>
      <c r="S76">
        <v>77</v>
      </c>
      <c r="T76">
        <v>0</v>
      </c>
      <c r="U76">
        <v>0</v>
      </c>
      <c r="V76">
        <v>0</v>
      </c>
      <c r="W76">
        <v>0</v>
      </c>
      <c r="X76">
        <v>0</v>
      </c>
      <c r="Y76">
        <v>0</v>
      </c>
    </row>
    <row r="77" spans="2:25" hidden="1" x14ac:dyDescent="0.35">
      <c r="B77">
        <v>1219</v>
      </c>
      <c r="C77" s="13">
        <v>45064</v>
      </c>
      <c r="D77" s="21">
        <f>WEEKDAY(Table5[[#This Row],[Date]])</f>
        <v>5</v>
      </c>
      <c r="E77">
        <v>3</v>
      </c>
      <c r="F77">
        <v>119</v>
      </c>
      <c r="G77">
        <v>640</v>
      </c>
      <c r="H77" t="s">
        <v>581</v>
      </c>
      <c r="I77">
        <v>108</v>
      </c>
      <c r="J77">
        <v>104</v>
      </c>
      <c r="K77" t="s">
        <v>582</v>
      </c>
      <c r="L77">
        <v>107</v>
      </c>
      <c r="M77">
        <v>103</v>
      </c>
      <c r="N77" t="s">
        <v>583</v>
      </c>
      <c r="O77">
        <v>103</v>
      </c>
      <c r="P77">
        <v>99</v>
      </c>
      <c r="Q77" t="s">
        <v>584</v>
      </c>
      <c r="R77">
        <v>101</v>
      </c>
      <c r="S77">
        <v>96</v>
      </c>
      <c r="T77" t="s">
        <v>585</v>
      </c>
      <c r="U77">
        <v>110</v>
      </c>
      <c r="V77">
        <v>103</v>
      </c>
      <c r="W77" t="s">
        <v>586</v>
      </c>
      <c r="X77">
        <v>111</v>
      </c>
      <c r="Y77">
        <v>105</v>
      </c>
    </row>
    <row r="78" spans="2:25" hidden="1" x14ac:dyDescent="0.35">
      <c r="B78">
        <v>1220</v>
      </c>
      <c r="C78" s="13">
        <v>45065</v>
      </c>
      <c r="D78" s="21">
        <f>WEEKDAY(Table5[[#This Row],[Date]])</f>
        <v>6</v>
      </c>
      <c r="E78">
        <v>3</v>
      </c>
      <c r="F78">
        <v>201</v>
      </c>
      <c r="G78">
        <v>281</v>
      </c>
      <c r="H78">
        <v>0</v>
      </c>
      <c r="I78">
        <v>0</v>
      </c>
      <c r="J78">
        <v>0</v>
      </c>
      <c r="K78" t="s">
        <v>587</v>
      </c>
      <c r="L78">
        <v>98</v>
      </c>
      <c r="M78">
        <v>96</v>
      </c>
      <c r="N78" t="s">
        <v>588</v>
      </c>
      <c r="O78">
        <v>88</v>
      </c>
      <c r="P78">
        <v>85</v>
      </c>
      <c r="Q78" t="s">
        <v>589</v>
      </c>
      <c r="R78">
        <v>96</v>
      </c>
      <c r="S78">
        <v>92</v>
      </c>
      <c r="T78">
        <v>0</v>
      </c>
      <c r="U78">
        <v>0</v>
      </c>
      <c r="V78">
        <v>0</v>
      </c>
      <c r="W78">
        <v>0</v>
      </c>
      <c r="X78">
        <v>0</v>
      </c>
      <c r="Y78">
        <v>0</v>
      </c>
    </row>
    <row r="79" spans="2:25" hidden="1" x14ac:dyDescent="0.35">
      <c r="B79">
        <v>1221</v>
      </c>
      <c r="C79" s="13">
        <v>45066</v>
      </c>
      <c r="D79" s="21">
        <f>WEEKDAY(Table5[[#This Row],[Date]])</f>
        <v>7</v>
      </c>
      <c r="E79">
        <v>3</v>
      </c>
      <c r="F79">
        <v>201</v>
      </c>
      <c r="G79">
        <v>310</v>
      </c>
      <c r="H79" t="s">
        <v>590</v>
      </c>
      <c r="I79">
        <v>77</v>
      </c>
      <c r="J79">
        <v>72</v>
      </c>
      <c r="K79" t="s">
        <v>591</v>
      </c>
      <c r="L79">
        <v>79</v>
      </c>
      <c r="M79">
        <v>74</v>
      </c>
      <c r="N79" t="s">
        <v>592</v>
      </c>
      <c r="O79">
        <v>81</v>
      </c>
      <c r="P79">
        <v>74</v>
      </c>
      <c r="Q79" t="s">
        <v>593</v>
      </c>
      <c r="R79">
        <v>75</v>
      </c>
      <c r="S79">
        <v>71</v>
      </c>
      <c r="T79">
        <v>0</v>
      </c>
      <c r="U79">
        <v>0</v>
      </c>
      <c r="V79">
        <v>0</v>
      </c>
      <c r="W79">
        <v>0</v>
      </c>
      <c r="X79">
        <v>0</v>
      </c>
      <c r="Y79">
        <v>0</v>
      </c>
    </row>
    <row r="80" spans="2:25" hidden="1" x14ac:dyDescent="0.35">
      <c r="B80">
        <v>1222</v>
      </c>
      <c r="C80" s="13">
        <v>45067</v>
      </c>
      <c r="D80" s="21">
        <f>WEEKDAY(Table5[[#This Row],[Date]])</f>
        <v>1</v>
      </c>
      <c r="E80">
        <v>3</v>
      </c>
      <c r="F80">
        <v>201</v>
      </c>
      <c r="G80">
        <v>0</v>
      </c>
      <c r="H80">
        <v>0</v>
      </c>
      <c r="I80">
        <v>0</v>
      </c>
      <c r="J80">
        <v>0</v>
      </c>
      <c r="K80">
        <v>0</v>
      </c>
      <c r="L80">
        <v>0</v>
      </c>
      <c r="M80">
        <v>0</v>
      </c>
      <c r="N80">
        <v>0</v>
      </c>
      <c r="O80">
        <v>0</v>
      </c>
      <c r="P80">
        <v>0</v>
      </c>
      <c r="Q80" t="s">
        <v>176</v>
      </c>
      <c r="R80">
        <v>0</v>
      </c>
      <c r="S80">
        <v>0</v>
      </c>
      <c r="T80">
        <v>0</v>
      </c>
      <c r="U80">
        <v>0</v>
      </c>
      <c r="V80">
        <v>0</v>
      </c>
      <c r="W80">
        <v>0</v>
      </c>
      <c r="X80">
        <v>0</v>
      </c>
      <c r="Y80">
        <v>0</v>
      </c>
    </row>
    <row r="81" spans="2:25" hidden="1" x14ac:dyDescent="0.35">
      <c r="B81">
        <v>1223</v>
      </c>
      <c r="C81" s="13">
        <v>45068</v>
      </c>
      <c r="D81" s="21">
        <f>WEEKDAY(Table5[[#This Row],[Date]])</f>
        <v>2</v>
      </c>
      <c r="E81">
        <v>3</v>
      </c>
      <c r="F81">
        <v>119</v>
      </c>
      <c r="G81">
        <v>0</v>
      </c>
      <c r="H81">
        <v>0</v>
      </c>
      <c r="I81">
        <v>0</v>
      </c>
      <c r="J81">
        <v>0</v>
      </c>
      <c r="K81">
        <v>0</v>
      </c>
      <c r="L81">
        <v>0</v>
      </c>
      <c r="M81">
        <v>0</v>
      </c>
      <c r="N81">
        <v>0</v>
      </c>
      <c r="O81">
        <v>0</v>
      </c>
      <c r="P81">
        <v>0</v>
      </c>
      <c r="Q81" t="s">
        <v>176</v>
      </c>
      <c r="R81">
        <v>0</v>
      </c>
      <c r="S81">
        <v>0</v>
      </c>
      <c r="T81">
        <v>0</v>
      </c>
      <c r="U81">
        <v>0</v>
      </c>
      <c r="V81">
        <v>0</v>
      </c>
      <c r="W81">
        <v>0</v>
      </c>
      <c r="X81">
        <v>0</v>
      </c>
      <c r="Y81">
        <v>0</v>
      </c>
    </row>
    <row r="82" spans="2:25" hidden="1" x14ac:dyDescent="0.35">
      <c r="B82">
        <v>1224</v>
      </c>
      <c r="C82" s="13">
        <v>45069</v>
      </c>
      <c r="D82" s="21">
        <f>WEEKDAY(Table5[[#This Row],[Date]])</f>
        <v>3</v>
      </c>
      <c r="E82">
        <v>3</v>
      </c>
      <c r="F82">
        <v>201</v>
      </c>
      <c r="G82">
        <v>352</v>
      </c>
      <c r="H82" t="s">
        <v>594</v>
      </c>
      <c r="I82">
        <v>85</v>
      </c>
      <c r="J82">
        <v>84</v>
      </c>
      <c r="K82" t="s">
        <v>595</v>
      </c>
      <c r="L82">
        <v>91</v>
      </c>
      <c r="M82">
        <v>87</v>
      </c>
      <c r="N82" t="s">
        <v>596</v>
      </c>
      <c r="O82">
        <v>88</v>
      </c>
      <c r="P82">
        <v>84</v>
      </c>
      <c r="Q82" t="s">
        <v>597</v>
      </c>
      <c r="R82">
        <v>88</v>
      </c>
      <c r="S82">
        <v>85</v>
      </c>
      <c r="T82">
        <v>0</v>
      </c>
      <c r="U82">
        <v>0</v>
      </c>
      <c r="V82">
        <v>0</v>
      </c>
      <c r="W82">
        <v>0</v>
      </c>
      <c r="X82">
        <v>0</v>
      </c>
      <c r="Y82">
        <v>0</v>
      </c>
    </row>
    <row r="83" spans="2:25" hidden="1" x14ac:dyDescent="0.35">
      <c r="B83">
        <v>1225</v>
      </c>
      <c r="C83" s="13">
        <v>45070</v>
      </c>
      <c r="D83" s="21">
        <f>WEEKDAY(Table5[[#This Row],[Date]])</f>
        <v>4</v>
      </c>
      <c r="E83">
        <v>3</v>
      </c>
      <c r="F83">
        <v>119</v>
      </c>
      <c r="G83">
        <v>892</v>
      </c>
      <c r="H83" t="s">
        <v>598</v>
      </c>
      <c r="I83">
        <v>180</v>
      </c>
      <c r="J83">
        <v>167</v>
      </c>
      <c r="K83" t="s">
        <v>599</v>
      </c>
      <c r="L83">
        <v>178</v>
      </c>
      <c r="M83">
        <v>169</v>
      </c>
      <c r="N83">
        <v>0</v>
      </c>
      <c r="O83">
        <v>0</v>
      </c>
      <c r="P83">
        <v>0</v>
      </c>
      <c r="Q83" t="s">
        <v>600</v>
      </c>
      <c r="R83">
        <v>169</v>
      </c>
      <c r="S83">
        <v>160</v>
      </c>
      <c r="T83" t="s">
        <v>601</v>
      </c>
      <c r="U83">
        <v>176</v>
      </c>
      <c r="V83">
        <v>163</v>
      </c>
      <c r="W83" t="s">
        <v>602</v>
      </c>
      <c r="X83">
        <v>189</v>
      </c>
      <c r="Y83">
        <v>179</v>
      </c>
    </row>
    <row r="84" spans="2:25" hidden="1" x14ac:dyDescent="0.35">
      <c r="B84">
        <v>1226</v>
      </c>
      <c r="C84" s="13">
        <v>45071</v>
      </c>
      <c r="D84" s="21">
        <f>WEEKDAY(Table5[[#This Row],[Date]])</f>
        <v>5</v>
      </c>
      <c r="E84">
        <v>3</v>
      </c>
      <c r="F84">
        <v>201</v>
      </c>
      <c r="G84">
        <v>268</v>
      </c>
      <c r="H84" t="s">
        <v>603</v>
      </c>
      <c r="I84">
        <v>66</v>
      </c>
      <c r="J84">
        <v>62</v>
      </c>
      <c r="K84" t="s">
        <v>604</v>
      </c>
      <c r="L84">
        <v>70</v>
      </c>
      <c r="M84">
        <v>66</v>
      </c>
      <c r="N84" t="s">
        <v>605</v>
      </c>
      <c r="O84">
        <v>63</v>
      </c>
      <c r="P84">
        <v>59</v>
      </c>
      <c r="Q84" t="s">
        <v>606</v>
      </c>
      <c r="R84">
        <v>66</v>
      </c>
      <c r="S84">
        <v>62</v>
      </c>
      <c r="T84">
        <v>0</v>
      </c>
      <c r="U84">
        <v>0</v>
      </c>
      <c r="V84">
        <v>0</v>
      </c>
      <c r="W84">
        <v>0</v>
      </c>
      <c r="X84">
        <v>0</v>
      </c>
      <c r="Y84">
        <v>0</v>
      </c>
    </row>
    <row r="85" spans="2:25" hidden="1" x14ac:dyDescent="0.35">
      <c r="B85">
        <v>1227</v>
      </c>
      <c r="C85" s="13">
        <v>45072</v>
      </c>
      <c r="D85" s="21">
        <f>WEEKDAY(Table5[[#This Row],[Date]])</f>
        <v>6</v>
      </c>
      <c r="E85">
        <v>3</v>
      </c>
      <c r="F85">
        <v>119</v>
      </c>
      <c r="G85">
        <v>609</v>
      </c>
      <c r="H85" t="s">
        <v>607</v>
      </c>
      <c r="I85">
        <v>119</v>
      </c>
      <c r="J85">
        <v>117</v>
      </c>
      <c r="K85" t="s">
        <v>608</v>
      </c>
      <c r="L85">
        <v>115</v>
      </c>
      <c r="M85">
        <v>112</v>
      </c>
      <c r="N85" t="s">
        <v>609</v>
      </c>
      <c r="O85">
        <v>127</v>
      </c>
      <c r="P85">
        <v>125</v>
      </c>
      <c r="Q85" t="s">
        <v>610</v>
      </c>
      <c r="R85">
        <v>127</v>
      </c>
      <c r="S85">
        <v>125</v>
      </c>
      <c r="T85">
        <v>0</v>
      </c>
      <c r="U85">
        <v>0</v>
      </c>
      <c r="V85">
        <v>0</v>
      </c>
      <c r="W85" t="s">
        <v>611</v>
      </c>
      <c r="X85">
        <v>121</v>
      </c>
      <c r="Y85">
        <v>119</v>
      </c>
    </row>
    <row r="86" spans="2:25" hidden="1" x14ac:dyDescent="0.35">
      <c r="B86">
        <v>1228</v>
      </c>
      <c r="C86" s="13">
        <v>45073</v>
      </c>
      <c r="D86" s="21">
        <f>WEEKDAY(Table5[[#This Row],[Date]])</f>
        <v>7</v>
      </c>
      <c r="E86">
        <v>3</v>
      </c>
      <c r="F86">
        <v>119</v>
      </c>
      <c r="G86">
        <v>903</v>
      </c>
      <c r="H86" t="s">
        <v>612</v>
      </c>
      <c r="I86">
        <v>186</v>
      </c>
      <c r="J86">
        <v>178</v>
      </c>
      <c r="K86" t="s">
        <v>613</v>
      </c>
      <c r="L86">
        <v>180</v>
      </c>
      <c r="M86">
        <v>169</v>
      </c>
      <c r="N86">
        <v>0</v>
      </c>
      <c r="O86">
        <v>0</v>
      </c>
      <c r="P86">
        <v>0</v>
      </c>
      <c r="Q86" t="s">
        <v>614</v>
      </c>
      <c r="R86">
        <v>176</v>
      </c>
      <c r="S86">
        <v>167</v>
      </c>
      <c r="T86" t="s">
        <v>615</v>
      </c>
      <c r="U86">
        <v>180</v>
      </c>
      <c r="V86">
        <v>169</v>
      </c>
      <c r="W86" t="s">
        <v>616</v>
      </c>
      <c r="X86">
        <v>181</v>
      </c>
      <c r="Y86">
        <v>173</v>
      </c>
    </row>
    <row r="87" spans="2:25" hidden="1" x14ac:dyDescent="0.35">
      <c r="B87">
        <v>1229</v>
      </c>
      <c r="C87" s="13">
        <v>45074</v>
      </c>
      <c r="D87" s="21">
        <f>WEEKDAY(Table5[[#This Row],[Date]])</f>
        <v>1</v>
      </c>
      <c r="E87">
        <v>3</v>
      </c>
      <c r="F87">
        <v>119</v>
      </c>
      <c r="G87">
        <v>0</v>
      </c>
      <c r="H87">
        <v>0</v>
      </c>
      <c r="I87">
        <v>0</v>
      </c>
      <c r="J87">
        <v>0</v>
      </c>
      <c r="K87">
        <v>0</v>
      </c>
      <c r="L87">
        <v>0</v>
      </c>
      <c r="M87">
        <v>0</v>
      </c>
      <c r="N87">
        <v>0</v>
      </c>
      <c r="O87">
        <v>0</v>
      </c>
      <c r="P87">
        <v>0</v>
      </c>
      <c r="Q87" t="s">
        <v>176</v>
      </c>
      <c r="R87">
        <v>0</v>
      </c>
      <c r="S87">
        <v>0</v>
      </c>
      <c r="T87">
        <v>0</v>
      </c>
      <c r="U87">
        <v>0</v>
      </c>
      <c r="V87">
        <v>0</v>
      </c>
      <c r="W87">
        <v>0</v>
      </c>
      <c r="X87">
        <v>0</v>
      </c>
      <c r="Y87">
        <v>0</v>
      </c>
    </row>
    <row r="88" spans="2:25" hidden="1" x14ac:dyDescent="0.35">
      <c r="B88">
        <v>1230</v>
      </c>
      <c r="C88" s="13">
        <v>45075</v>
      </c>
      <c r="D88" s="21">
        <f>WEEKDAY(Table5[[#This Row],[Date]])</f>
        <v>2</v>
      </c>
      <c r="E88">
        <v>3</v>
      </c>
      <c r="F88">
        <v>119</v>
      </c>
      <c r="G88">
        <v>0</v>
      </c>
      <c r="H88">
        <v>0</v>
      </c>
      <c r="I88">
        <v>0</v>
      </c>
      <c r="J88">
        <v>0</v>
      </c>
      <c r="K88">
        <v>0</v>
      </c>
      <c r="L88">
        <v>0</v>
      </c>
      <c r="M88">
        <v>0</v>
      </c>
      <c r="N88">
        <v>0</v>
      </c>
      <c r="O88">
        <v>0</v>
      </c>
      <c r="P88">
        <v>0</v>
      </c>
      <c r="Q88" t="s">
        <v>176</v>
      </c>
      <c r="R88">
        <v>0</v>
      </c>
      <c r="S88">
        <v>0</v>
      </c>
      <c r="T88">
        <v>0</v>
      </c>
      <c r="U88">
        <v>0</v>
      </c>
      <c r="V88">
        <v>0</v>
      </c>
      <c r="W88">
        <v>0</v>
      </c>
      <c r="X88">
        <v>0</v>
      </c>
      <c r="Y88">
        <v>0</v>
      </c>
    </row>
    <row r="89" spans="2:25" hidden="1" x14ac:dyDescent="0.35">
      <c r="B89">
        <v>1231</v>
      </c>
      <c r="C89" s="13">
        <v>45076</v>
      </c>
      <c r="D89" s="21">
        <f>WEEKDAY(Table5[[#This Row],[Date]])</f>
        <v>3</v>
      </c>
      <c r="E89">
        <v>3</v>
      </c>
      <c r="F89">
        <v>119</v>
      </c>
      <c r="G89">
        <v>829</v>
      </c>
      <c r="H89" t="s">
        <v>617</v>
      </c>
      <c r="I89">
        <v>162</v>
      </c>
      <c r="J89">
        <v>155</v>
      </c>
      <c r="K89" t="s">
        <v>618</v>
      </c>
      <c r="L89">
        <v>165</v>
      </c>
      <c r="M89">
        <v>156</v>
      </c>
      <c r="N89">
        <v>0</v>
      </c>
      <c r="O89">
        <v>0</v>
      </c>
      <c r="P89">
        <v>0</v>
      </c>
      <c r="Q89" t="s">
        <v>619</v>
      </c>
      <c r="R89">
        <v>169</v>
      </c>
      <c r="S89">
        <v>160</v>
      </c>
      <c r="T89" t="s">
        <v>620</v>
      </c>
      <c r="U89">
        <v>162</v>
      </c>
      <c r="V89">
        <v>155</v>
      </c>
      <c r="W89" t="s">
        <v>621</v>
      </c>
      <c r="X89">
        <v>171</v>
      </c>
      <c r="Y89">
        <v>164</v>
      </c>
    </row>
    <row r="90" spans="2:25" hidden="1" x14ac:dyDescent="0.35">
      <c r="B90">
        <v>1232</v>
      </c>
      <c r="C90" s="13">
        <v>45077</v>
      </c>
      <c r="D90" s="21">
        <f>WEEKDAY(Table5[[#This Row],[Date]])</f>
        <v>4</v>
      </c>
      <c r="E90">
        <v>3</v>
      </c>
      <c r="F90">
        <v>119</v>
      </c>
      <c r="G90">
        <v>861</v>
      </c>
      <c r="H90" t="s">
        <v>622</v>
      </c>
      <c r="I90">
        <v>170</v>
      </c>
      <c r="J90">
        <v>164</v>
      </c>
      <c r="K90" t="s">
        <v>623</v>
      </c>
      <c r="L90">
        <v>179</v>
      </c>
      <c r="M90">
        <v>173</v>
      </c>
      <c r="N90" t="s">
        <v>624</v>
      </c>
      <c r="O90">
        <v>163</v>
      </c>
      <c r="P90">
        <v>156</v>
      </c>
      <c r="Q90" t="s">
        <v>625</v>
      </c>
      <c r="R90">
        <v>177</v>
      </c>
      <c r="S90">
        <v>173</v>
      </c>
      <c r="T90">
        <v>0</v>
      </c>
      <c r="U90">
        <v>0</v>
      </c>
      <c r="V90">
        <v>0</v>
      </c>
      <c r="W90" t="s">
        <v>626</v>
      </c>
      <c r="X90">
        <v>172</v>
      </c>
      <c r="Y90">
        <v>170</v>
      </c>
    </row>
    <row r="91" spans="2:25" hidden="1" x14ac:dyDescent="0.35">
      <c r="B91">
        <v>1233</v>
      </c>
      <c r="C91" s="13">
        <v>45078</v>
      </c>
      <c r="D91" s="21">
        <f>WEEKDAY(Table5[[#This Row],[Date]])</f>
        <v>5</v>
      </c>
      <c r="E91">
        <v>3</v>
      </c>
      <c r="F91">
        <v>119</v>
      </c>
      <c r="G91">
        <v>840</v>
      </c>
      <c r="H91">
        <v>0</v>
      </c>
      <c r="I91">
        <v>0</v>
      </c>
      <c r="J91">
        <v>0</v>
      </c>
      <c r="K91" t="s">
        <v>627</v>
      </c>
      <c r="L91">
        <v>171</v>
      </c>
      <c r="M91">
        <v>162</v>
      </c>
      <c r="N91" t="s">
        <v>628</v>
      </c>
      <c r="O91">
        <v>168</v>
      </c>
      <c r="P91">
        <v>162</v>
      </c>
      <c r="Q91" t="s">
        <v>629</v>
      </c>
      <c r="R91">
        <v>174</v>
      </c>
      <c r="S91">
        <v>167</v>
      </c>
      <c r="T91" t="s">
        <v>630</v>
      </c>
      <c r="U91">
        <v>173</v>
      </c>
      <c r="V91">
        <v>164</v>
      </c>
      <c r="W91" t="s">
        <v>631</v>
      </c>
      <c r="X91">
        <v>154</v>
      </c>
      <c r="Y91">
        <v>147</v>
      </c>
    </row>
    <row r="92" spans="2:25" hidden="1" x14ac:dyDescent="0.35">
      <c r="B92">
        <v>1234</v>
      </c>
      <c r="C92" s="13">
        <v>45079</v>
      </c>
      <c r="D92" s="21">
        <f>WEEKDAY(Table5[[#This Row],[Date]])</f>
        <v>6</v>
      </c>
      <c r="E92">
        <v>3</v>
      </c>
      <c r="F92">
        <v>201</v>
      </c>
      <c r="G92">
        <v>256</v>
      </c>
      <c r="H92" t="s">
        <v>632</v>
      </c>
      <c r="I92">
        <v>67</v>
      </c>
      <c r="J92">
        <v>64</v>
      </c>
      <c r="K92" t="s">
        <v>633</v>
      </c>
      <c r="L92">
        <v>65</v>
      </c>
      <c r="M92">
        <v>63</v>
      </c>
      <c r="N92" t="s">
        <v>634</v>
      </c>
      <c r="O92">
        <v>63</v>
      </c>
      <c r="P92">
        <v>60</v>
      </c>
      <c r="Q92" t="s">
        <v>635</v>
      </c>
      <c r="R92">
        <v>63</v>
      </c>
      <c r="S92">
        <v>60</v>
      </c>
      <c r="T92">
        <v>0</v>
      </c>
      <c r="U92">
        <v>0</v>
      </c>
      <c r="V92">
        <v>0</v>
      </c>
      <c r="W92">
        <v>0</v>
      </c>
      <c r="X92">
        <v>0</v>
      </c>
      <c r="Y92">
        <v>0</v>
      </c>
    </row>
    <row r="93" spans="2:25" hidden="1" x14ac:dyDescent="0.35">
      <c r="B93">
        <v>1235</v>
      </c>
      <c r="C93" s="13">
        <v>45080</v>
      </c>
      <c r="D93" s="21">
        <f>WEEKDAY(Table5[[#This Row],[Date]])</f>
        <v>7</v>
      </c>
      <c r="E93">
        <v>3</v>
      </c>
      <c r="F93">
        <v>119</v>
      </c>
      <c r="G93">
        <v>577</v>
      </c>
      <c r="H93" t="s">
        <v>636</v>
      </c>
      <c r="I93">
        <v>118</v>
      </c>
      <c r="J93">
        <v>113</v>
      </c>
      <c r="K93">
        <v>0</v>
      </c>
      <c r="L93">
        <v>0</v>
      </c>
      <c r="M93">
        <v>0</v>
      </c>
      <c r="N93" t="s">
        <v>637</v>
      </c>
      <c r="O93">
        <v>116</v>
      </c>
      <c r="P93">
        <v>111</v>
      </c>
      <c r="Q93" t="s">
        <v>638</v>
      </c>
      <c r="R93">
        <v>113</v>
      </c>
      <c r="S93">
        <v>110</v>
      </c>
      <c r="T93" t="s">
        <v>639</v>
      </c>
      <c r="U93">
        <v>114</v>
      </c>
      <c r="V93">
        <v>110</v>
      </c>
      <c r="W93" t="s">
        <v>640</v>
      </c>
      <c r="X93">
        <v>116</v>
      </c>
      <c r="Y93">
        <v>111</v>
      </c>
    </row>
    <row r="94" spans="2:25" hidden="1" x14ac:dyDescent="0.35">
      <c r="B94">
        <v>1236</v>
      </c>
      <c r="C94" s="13">
        <v>45081</v>
      </c>
      <c r="D94" s="21">
        <f>WEEKDAY(Table5[[#This Row],[Date]])</f>
        <v>1</v>
      </c>
      <c r="E94">
        <v>3</v>
      </c>
      <c r="F94">
        <v>119</v>
      </c>
      <c r="G94">
        <v>0</v>
      </c>
      <c r="H94">
        <v>0</v>
      </c>
      <c r="I94">
        <v>0</v>
      </c>
      <c r="J94">
        <v>0</v>
      </c>
      <c r="K94">
        <v>0</v>
      </c>
      <c r="L94">
        <v>0</v>
      </c>
      <c r="M94">
        <v>0</v>
      </c>
      <c r="N94">
        <v>0</v>
      </c>
      <c r="O94">
        <v>0</v>
      </c>
      <c r="P94">
        <v>0</v>
      </c>
      <c r="Q94" t="s">
        <v>176</v>
      </c>
      <c r="R94">
        <v>0</v>
      </c>
      <c r="S94">
        <v>0</v>
      </c>
      <c r="T94">
        <v>0</v>
      </c>
      <c r="U94">
        <v>0</v>
      </c>
      <c r="V94">
        <v>0</v>
      </c>
      <c r="W94">
        <v>0</v>
      </c>
      <c r="X94">
        <v>0</v>
      </c>
      <c r="Y94">
        <v>0</v>
      </c>
    </row>
    <row r="95" spans="2:25" x14ac:dyDescent="0.35">
      <c r="C95" s="13"/>
      <c r="D95" s="1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D17D8-E962-4303-8461-33633F6378BD}">
  <dimension ref="A1:O94"/>
  <sheetViews>
    <sheetView workbookViewId="0">
      <selection activeCell="B5" sqref="B5"/>
    </sheetView>
  </sheetViews>
  <sheetFormatPr defaultRowHeight="14.5" x14ac:dyDescent="0.35"/>
  <cols>
    <col min="1" max="1" width="40" customWidth="1"/>
    <col min="2" max="2" width="24" customWidth="1"/>
    <col min="3" max="3" width="10.453125" bestFit="1" customWidth="1"/>
    <col min="7" max="7" width="14.1796875" customWidth="1"/>
    <col min="10" max="10" width="14.26953125" customWidth="1"/>
    <col min="13" max="13" width="14" customWidth="1"/>
  </cols>
  <sheetData>
    <row r="1" spans="1:15" ht="21" x14ac:dyDescent="0.5">
      <c r="A1" t="s">
        <v>177</v>
      </c>
      <c r="G1" s="14" t="str">
        <f>ReadMeFirst!D1&amp;" "&amp;ReadMeFirst!E1</f>
        <v xml:space="preserve"> </v>
      </c>
    </row>
    <row r="7" spans="1:15" s="7" customFormat="1" ht="29" x14ac:dyDescent="0.35">
      <c r="B7" s="44" t="s">
        <v>178</v>
      </c>
      <c r="C7" s="43" t="s">
        <v>179</v>
      </c>
      <c r="D7" s="43" t="s">
        <v>180</v>
      </c>
      <c r="E7" s="43" t="s">
        <v>181</v>
      </c>
      <c r="F7" s="43" t="s">
        <v>182</v>
      </c>
      <c r="G7" s="43" t="s">
        <v>192</v>
      </c>
      <c r="H7" s="43" t="s">
        <v>193</v>
      </c>
      <c r="I7" s="43" t="s">
        <v>194</v>
      </c>
      <c r="J7" s="43" t="s">
        <v>195</v>
      </c>
      <c r="K7" s="43" t="s">
        <v>196</v>
      </c>
      <c r="L7" s="43" t="s">
        <v>197</v>
      </c>
      <c r="M7" s="43" t="s">
        <v>198</v>
      </c>
      <c r="N7" s="43" t="s">
        <v>199</v>
      </c>
      <c r="O7" s="43" t="s">
        <v>200</v>
      </c>
    </row>
    <row r="8" spans="1:15" x14ac:dyDescent="0.35">
      <c r="B8">
        <v>1140</v>
      </c>
      <c r="C8" s="15">
        <v>45053</v>
      </c>
      <c r="D8">
        <v>1</v>
      </c>
      <c r="E8">
        <v>105</v>
      </c>
      <c r="F8">
        <v>103</v>
      </c>
      <c r="G8" t="s">
        <v>267</v>
      </c>
      <c r="H8">
        <v>35</v>
      </c>
      <c r="I8">
        <v>33</v>
      </c>
      <c r="J8" t="s">
        <v>268</v>
      </c>
      <c r="K8">
        <v>34</v>
      </c>
      <c r="L8">
        <v>31</v>
      </c>
      <c r="M8" t="s">
        <v>269</v>
      </c>
      <c r="N8">
        <v>34</v>
      </c>
      <c r="O8">
        <v>31</v>
      </c>
    </row>
    <row r="9" spans="1:15" x14ac:dyDescent="0.35">
      <c r="B9">
        <v>1141</v>
      </c>
      <c r="C9" s="15">
        <v>45054</v>
      </c>
      <c r="D9">
        <v>1</v>
      </c>
      <c r="E9">
        <v>105</v>
      </c>
      <c r="F9">
        <v>115</v>
      </c>
      <c r="G9" t="s">
        <v>270</v>
      </c>
      <c r="H9">
        <v>38</v>
      </c>
      <c r="I9">
        <v>36</v>
      </c>
      <c r="J9" t="s">
        <v>271</v>
      </c>
      <c r="K9">
        <v>39</v>
      </c>
      <c r="L9">
        <v>37</v>
      </c>
      <c r="M9" t="s">
        <v>272</v>
      </c>
      <c r="N9">
        <v>38</v>
      </c>
      <c r="O9">
        <v>36</v>
      </c>
    </row>
    <row r="10" spans="1:15" x14ac:dyDescent="0.35">
      <c r="B10">
        <v>1142</v>
      </c>
      <c r="C10" s="15">
        <v>45055</v>
      </c>
      <c r="D10">
        <v>1</v>
      </c>
      <c r="E10">
        <v>105</v>
      </c>
      <c r="F10">
        <v>257</v>
      </c>
      <c r="G10" t="s">
        <v>273</v>
      </c>
      <c r="H10">
        <v>89</v>
      </c>
      <c r="I10">
        <v>84</v>
      </c>
      <c r="J10" t="s">
        <v>274</v>
      </c>
      <c r="K10">
        <v>83</v>
      </c>
      <c r="L10">
        <v>78</v>
      </c>
      <c r="M10" t="s">
        <v>275</v>
      </c>
      <c r="N10">
        <v>85</v>
      </c>
      <c r="O10">
        <v>79</v>
      </c>
    </row>
    <row r="11" spans="1:15" x14ac:dyDescent="0.35">
      <c r="B11">
        <v>1143</v>
      </c>
      <c r="C11" s="15">
        <v>45056</v>
      </c>
      <c r="D11">
        <v>1</v>
      </c>
      <c r="E11">
        <v>105</v>
      </c>
      <c r="F11">
        <v>203</v>
      </c>
      <c r="G11" t="s">
        <v>276</v>
      </c>
      <c r="H11">
        <v>64</v>
      </c>
      <c r="I11">
        <v>59</v>
      </c>
      <c r="J11" t="s">
        <v>277</v>
      </c>
      <c r="K11">
        <v>70</v>
      </c>
      <c r="L11">
        <v>67</v>
      </c>
      <c r="M11" t="s">
        <v>278</v>
      </c>
      <c r="N11">
        <v>69</v>
      </c>
      <c r="O11">
        <v>66</v>
      </c>
    </row>
    <row r="12" spans="1:15" x14ac:dyDescent="0.35">
      <c r="B12">
        <v>1144</v>
      </c>
      <c r="C12" s="15">
        <v>45057</v>
      </c>
      <c r="D12">
        <v>1</v>
      </c>
      <c r="E12">
        <v>105</v>
      </c>
      <c r="F12">
        <v>211</v>
      </c>
      <c r="G12" t="s">
        <v>279</v>
      </c>
      <c r="H12">
        <v>107</v>
      </c>
      <c r="I12">
        <v>105</v>
      </c>
      <c r="J12" t="s">
        <v>176</v>
      </c>
      <c r="K12">
        <v>0</v>
      </c>
      <c r="L12">
        <v>0</v>
      </c>
      <c r="M12" t="s">
        <v>280</v>
      </c>
      <c r="N12">
        <v>104</v>
      </c>
      <c r="O12">
        <v>102</v>
      </c>
    </row>
    <row r="13" spans="1:15" x14ac:dyDescent="0.35">
      <c r="B13">
        <v>1145</v>
      </c>
      <c r="C13" s="15">
        <v>45058</v>
      </c>
      <c r="D13">
        <v>1</v>
      </c>
      <c r="E13">
        <v>105</v>
      </c>
      <c r="F13">
        <v>185</v>
      </c>
      <c r="G13" t="s">
        <v>281</v>
      </c>
      <c r="H13">
        <v>58</v>
      </c>
      <c r="I13">
        <v>52</v>
      </c>
      <c r="J13" t="s">
        <v>641</v>
      </c>
      <c r="K13">
        <v>64</v>
      </c>
      <c r="L13">
        <v>60</v>
      </c>
      <c r="M13" t="s">
        <v>282</v>
      </c>
      <c r="N13">
        <v>63</v>
      </c>
      <c r="O13">
        <v>59</v>
      </c>
    </row>
    <row r="14" spans="1:15" x14ac:dyDescent="0.35">
      <c r="B14">
        <v>1146</v>
      </c>
      <c r="C14" s="15">
        <v>45059</v>
      </c>
      <c r="D14">
        <v>1</v>
      </c>
      <c r="E14">
        <v>105</v>
      </c>
      <c r="F14">
        <v>205</v>
      </c>
      <c r="G14" t="s">
        <v>283</v>
      </c>
      <c r="H14">
        <v>98</v>
      </c>
      <c r="I14">
        <v>94</v>
      </c>
      <c r="J14" t="s">
        <v>176</v>
      </c>
      <c r="K14">
        <v>0</v>
      </c>
      <c r="L14">
        <v>0</v>
      </c>
      <c r="M14" t="s">
        <v>284</v>
      </c>
      <c r="N14">
        <v>107</v>
      </c>
      <c r="O14">
        <v>104</v>
      </c>
    </row>
    <row r="15" spans="1:15" x14ac:dyDescent="0.35">
      <c r="B15">
        <v>1147</v>
      </c>
      <c r="C15" s="15">
        <v>45060</v>
      </c>
      <c r="D15">
        <v>1</v>
      </c>
      <c r="E15">
        <v>105</v>
      </c>
      <c r="F15">
        <v>106</v>
      </c>
      <c r="G15" t="s">
        <v>285</v>
      </c>
      <c r="H15">
        <v>33</v>
      </c>
      <c r="I15">
        <v>32</v>
      </c>
      <c r="J15" t="s">
        <v>286</v>
      </c>
      <c r="K15">
        <v>34</v>
      </c>
      <c r="L15">
        <v>33</v>
      </c>
      <c r="M15" t="s">
        <v>287</v>
      </c>
      <c r="N15">
        <v>39</v>
      </c>
      <c r="O15">
        <v>38</v>
      </c>
    </row>
    <row r="16" spans="1:15" x14ac:dyDescent="0.35">
      <c r="B16">
        <v>1148</v>
      </c>
      <c r="C16" s="15">
        <v>45061</v>
      </c>
      <c r="D16">
        <v>1</v>
      </c>
      <c r="E16">
        <v>105</v>
      </c>
      <c r="F16">
        <v>87</v>
      </c>
      <c r="G16" t="s">
        <v>288</v>
      </c>
      <c r="H16">
        <v>29</v>
      </c>
      <c r="I16">
        <v>27</v>
      </c>
      <c r="J16" t="s">
        <v>642</v>
      </c>
      <c r="K16">
        <v>27</v>
      </c>
      <c r="L16">
        <v>26</v>
      </c>
      <c r="M16" t="s">
        <v>289</v>
      </c>
      <c r="N16">
        <v>31</v>
      </c>
      <c r="O16">
        <v>30</v>
      </c>
    </row>
    <row r="17" spans="2:15" x14ac:dyDescent="0.35">
      <c r="B17">
        <v>1149</v>
      </c>
      <c r="C17" s="15">
        <v>45062</v>
      </c>
      <c r="D17">
        <v>1</v>
      </c>
      <c r="E17">
        <v>105</v>
      </c>
      <c r="F17">
        <v>222</v>
      </c>
      <c r="G17" t="s">
        <v>643</v>
      </c>
      <c r="H17">
        <v>74</v>
      </c>
      <c r="I17">
        <v>71</v>
      </c>
      <c r="J17" t="s">
        <v>290</v>
      </c>
      <c r="K17">
        <v>75</v>
      </c>
      <c r="L17">
        <v>72</v>
      </c>
      <c r="M17" t="s">
        <v>291</v>
      </c>
      <c r="N17">
        <v>73</v>
      </c>
      <c r="O17">
        <v>70</v>
      </c>
    </row>
    <row r="18" spans="2:15" x14ac:dyDescent="0.35">
      <c r="B18">
        <v>1150</v>
      </c>
      <c r="C18" s="15">
        <v>45063</v>
      </c>
      <c r="D18">
        <v>1</v>
      </c>
      <c r="E18">
        <v>105</v>
      </c>
      <c r="F18">
        <v>203</v>
      </c>
      <c r="G18" t="s">
        <v>292</v>
      </c>
      <c r="H18">
        <v>68</v>
      </c>
      <c r="I18">
        <v>64</v>
      </c>
      <c r="J18" t="s">
        <v>293</v>
      </c>
      <c r="K18">
        <v>71</v>
      </c>
      <c r="L18">
        <v>65</v>
      </c>
      <c r="M18" t="s">
        <v>294</v>
      </c>
      <c r="N18">
        <v>64</v>
      </c>
      <c r="O18">
        <v>58</v>
      </c>
    </row>
    <row r="19" spans="2:15" x14ac:dyDescent="0.35">
      <c r="B19">
        <v>1151</v>
      </c>
      <c r="C19" s="15">
        <v>45064</v>
      </c>
      <c r="D19">
        <v>1</v>
      </c>
      <c r="E19">
        <v>105</v>
      </c>
      <c r="F19">
        <v>250</v>
      </c>
      <c r="G19" t="s">
        <v>295</v>
      </c>
      <c r="H19">
        <v>84</v>
      </c>
      <c r="I19">
        <v>78</v>
      </c>
      <c r="J19" t="s">
        <v>296</v>
      </c>
      <c r="K19">
        <v>82</v>
      </c>
      <c r="L19">
        <v>75</v>
      </c>
      <c r="M19" t="s">
        <v>297</v>
      </c>
      <c r="N19">
        <v>84</v>
      </c>
      <c r="O19">
        <v>78</v>
      </c>
    </row>
    <row r="20" spans="2:15" x14ac:dyDescent="0.35">
      <c r="B20">
        <v>1152</v>
      </c>
      <c r="C20" s="15">
        <v>45065</v>
      </c>
      <c r="D20">
        <v>1</v>
      </c>
      <c r="E20">
        <v>105</v>
      </c>
      <c r="F20">
        <v>226</v>
      </c>
      <c r="G20" t="s">
        <v>644</v>
      </c>
      <c r="H20">
        <v>76</v>
      </c>
      <c r="I20">
        <v>74</v>
      </c>
      <c r="J20" t="s">
        <v>298</v>
      </c>
      <c r="K20">
        <v>79</v>
      </c>
      <c r="L20">
        <v>75</v>
      </c>
      <c r="M20" t="s">
        <v>299</v>
      </c>
      <c r="N20">
        <v>71</v>
      </c>
      <c r="O20">
        <v>70</v>
      </c>
    </row>
    <row r="21" spans="2:15" x14ac:dyDescent="0.35">
      <c r="B21">
        <v>1153</v>
      </c>
      <c r="C21" s="15">
        <v>45066</v>
      </c>
      <c r="D21">
        <v>1</v>
      </c>
      <c r="E21">
        <v>105</v>
      </c>
      <c r="F21">
        <v>222</v>
      </c>
      <c r="G21" t="s">
        <v>300</v>
      </c>
      <c r="H21">
        <v>75</v>
      </c>
      <c r="I21">
        <v>70</v>
      </c>
      <c r="J21" t="s">
        <v>301</v>
      </c>
      <c r="K21">
        <v>76</v>
      </c>
      <c r="L21">
        <v>71</v>
      </c>
      <c r="M21" t="s">
        <v>302</v>
      </c>
      <c r="N21">
        <v>71</v>
      </c>
      <c r="O21">
        <v>66</v>
      </c>
    </row>
    <row r="22" spans="2:15" x14ac:dyDescent="0.35">
      <c r="B22">
        <v>1154</v>
      </c>
      <c r="C22" s="15">
        <v>45067</v>
      </c>
      <c r="D22">
        <v>1</v>
      </c>
      <c r="E22">
        <v>105</v>
      </c>
      <c r="F22">
        <v>122</v>
      </c>
      <c r="G22" t="s">
        <v>645</v>
      </c>
      <c r="H22">
        <v>41</v>
      </c>
      <c r="I22">
        <v>39</v>
      </c>
      <c r="J22" t="s">
        <v>303</v>
      </c>
      <c r="K22">
        <v>38</v>
      </c>
      <c r="L22">
        <v>37</v>
      </c>
      <c r="M22" t="s">
        <v>304</v>
      </c>
      <c r="N22">
        <v>43</v>
      </c>
      <c r="O22">
        <v>41</v>
      </c>
    </row>
    <row r="23" spans="2:15" x14ac:dyDescent="0.35">
      <c r="B23">
        <v>1155</v>
      </c>
      <c r="C23" s="15">
        <v>45068</v>
      </c>
      <c r="D23">
        <v>1</v>
      </c>
      <c r="E23">
        <v>105</v>
      </c>
      <c r="F23">
        <v>99</v>
      </c>
      <c r="G23" t="s">
        <v>305</v>
      </c>
      <c r="H23">
        <v>32</v>
      </c>
      <c r="I23">
        <v>31</v>
      </c>
      <c r="J23" t="s">
        <v>306</v>
      </c>
      <c r="K23">
        <v>34</v>
      </c>
      <c r="L23">
        <v>32</v>
      </c>
      <c r="M23" t="s">
        <v>307</v>
      </c>
      <c r="N23">
        <v>33</v>
      </c>
      <c r="O23">
        <v>32</v>
      </c>
    </row>
    <row r="24" spans="2:15" x14ac:dyDescent="0.35">
      <c r="B24">
        <v>1156</v>
      </c>
      <c r="C24" s="15">
        <v>45069</v>
      </c>
      <c r="D24">
        <v>1</v>
      </c>
      <c r="E24">
        <v>105</v>
      </c>
      <c r="F24">
        <v>192</v>
      </c>
      <c r="G24" t="s">
        <v>308</v>
      </c>
      <c r="H24">
        <v>65</v>
      </c>
      <c r="I24">
        <v>64</v>
      </c>
      <c r="J24" t="s">
        <v>309</v>
      </c>
      <c r="K24">
        <v>66</v>
      </c>
      <c r="L24">
        <v>65</v>
      </c>
      <c r="M24" t="s">
        <v>310</v>
      </c>
      <c r="N24">
        <v>61</v>
      </c>
      <c r="O24">
        <v>59</v>
      </c>
    </row>
    <row r="25" spans="2:15" x14ac:dyDescent="0.35">
      <c r="B25">
        <v>1157</v>
      </c>
      <c r="C25" s="15">
        <v>45070</v>
      </c>
      <c r="D25">
        <v>1</v>
      </c>
      <c r="E25">
        <v>105</v>
      </c>
      <c r="F25">
        <v>213</v>
      </c>
      <c r="G25" t="s">
        <v>176</v>
      </c>
      <c r="H25">
        <v>0</v>
      </c>
      <c r="I25">
        <v>0</v>
      </c>
      <c r="J25" t="s">
        <v>311</v>
      </c>
      <c r="K25">
        <v>103</v>
      </c>
      <c r="L25">
        <v>93</v>
      </c>
      <c r="M25" t="s">
        <v>312</v>
      </c>
      <c r="N25">
        <v>110</v>
      </c>
      <c r="O25">
        <v>102</v>
      </c>
    </row>
    <row r="26" spans="2:15" x14ac:dyDescent="0.35">
      <c r="B26">
        <v>1158</v>
      </c>
      <c r="C26" s="15">
        <v>45071</v>
      </c>
      <c r="D26">
        <v>1</v>
      </c>
      <c r="E26">
        <v>105</v>
      </c>
      <c r="F26">
        <v>194</v>
      </c>
      <c r="G26" t="s">
        <v>176</v>
      </c>
      <c r="H26">
        <v>0</v>
      </c>
      <c r="I26">
        <v>0</v>
      </c>
      <c r="J26" t="s">
        <v>313</v>
      </c>
      <c r="K26">
        <v>95</v>
      </c>
      <c r="L26">
        <v>92</v>
      </c>
      <c r="M26" t="s">
        <v>314</v>
      </c>
      <c r="N26">
        <v>99</v>
      </c>
      <c r="O26">
        <v>97</v>
      </c>
    </row>
    <row r="27" spans="2:15" x14ac:dyDescent="0.35">
      <c r="B27">
        <v>1159</v>
      </c>
      <c r="C27" s="15">
        <v>45072</v>
      </c>
      <c r="D27">
        <v>1</v>
      </c>
      <c r="E27">
        <v>105</v>
      </c>
      <c r="F27">
        <v>183</v>
      </c>
      <c r="G27" t="s">
        <v>315</v>
      </c>
      <c r="H27">
        <v>59</v>
      </c>
      <c r="I27">
        <v>56</v>
      </c>
      <c r="J27" t="s">
        <v>316</v>
      </c>
      <c r="K27">
        <v>60</v>
      </c>
      <c r="L27">
        <v>58</v>
      </c>
      <c r="M27" t="s">
        <v>317</v>
      </c>
      <c r="N27">
        <v>64</v>
      </c>
      <c r="O27">
        <v>62</v>
      </c>
    </row>
    <row r="28" spans="2:15" x14ac:dyDescent="0.35">
      <c r="B28">
        <v>1160</v>
      </c>
      <c r="C28" s="15">
        <v>45073</v>
      </c>
      <c r="D28">
        <v>1</v>
      </c>
      <c r="E28">
        <v>105</v>
      </c>
      <c r="F28">
        <v>213</v>
      </c>
      <c r="G28" t="s">
        <v>318</v>
      </c>
      <c r="H28">
        <v>69</v>
      </c>
      <c r="I28">
        <v>66</v>
      </c>
      <c r="J28" t="s">
        <v>319</v>
      </c>
      <c r="K28">
        <v>74</v>
      </c>
      <c r="L28">
        <v>73</v>
      </c>
      <c r="M28" t="s">
        <v>320</v>
      </c>
      <c r="N28">
        <v>70</v>
      </c>
      <c r="O28">
        <v>68</v>
      </c>
    </row>
    <row r="29" spans="2:15" x14ac:dyDescent="0.35">
      <c r="B29">
        <v>1161</v>
      </c>
      <c r="C29" s="15">
        <v>45074</v>
      </c>
      <c r="D29">
        <v>1</v>
      </c>
      <c r="E29">
        <v>105</v>
      </c>
      <c r="F29">
        <v>117</v>
      </c>
      <c r="G29" t="s">
        <v>321</v>
      </c>
      <c r="H29">
        <v>40</v>
      </c>
      <c r="I29">
        <v>37</v>
      </c>
      <c r="J29" t="s">
        <v>322</v>
      </c>
      <c r="K29">
        <v>37</v>
      </c>
      <c r="L29">
        <v>35</v>
      </c>
      <c r="M29" t="s">
        <v>323</v>
      </c>
      <c r="N29">
        <v>40</v>
      </c>
      <c r="O29">
        <v>37</v>
      </c>
    </row>
    <row r="30" spans="2:15" x14ac:dyDescent="0.35">
      <c r="B30">
        <v>1162</v>
      </c>
      <c r="C30" s="15">
        <v>45075</v>
      </c>
      <c r="D30">
        <v>1</v>
      </c>
      <c r="E30">
        <v>105</v>
      </c>
      <c r="F30">
        <v>115</v>
      </c>
      <c r="G30" t="s">
        <v>176</v>
      </c>
      <c r="H30">
        <v>0</v>
      </c>
      <c r="I30">
        <v>0</v>
      </c>
      <c r="J30" t="s">
        <v>324</v>
      </c>
      <c r="K30">
        <v>55</v>
      </c>
      <c r="L30">
        <v>51</v>
      </c>
      <c r="M30" t="s">
        <v>325</v>
      </c>
      <c r="N30">
        <v>60</v>
      </c>
      <c r="O30">
        <v>55</v>
      </c>
    </row>
    <row r="31" spans="2:15" x14ac:dyDescent="0.35">
      <c r="B31">
        <v>1163</v>
      </c>
      <c r="C31" s="15">
        <v>45076</v>
      </c>
      <c r="D31">
        <v>1</v>
      </c>
      <c r="E31">
        <v>105</v>
      </c>
      <c r="F31">
        <v>174</v>
      </c>
      <c r="G31" t="s">
        <v>326</v>
      </c>
      <c r="H31">
        <v>57</v>
      </c>
      <c r="I31">
        <v>54</v>
      </c>
      <c r="J31" t="s">
        <v>646</v>
      </c>
      <c r="K31">
        <v>57</v>
      </c>
      <c r="L31">
        <v>54</v>
      </c>
      <c r="M31" t="s">
        <v>327</v>
      </c>
      <c r="N31">
        <v>60</v>
      </c>
      <c r="O31">
        <v>56</v>
      </c>
    </row>
    <row r="32" spans="2:15" x14ac:dyDescent="0.35">
      <c r="B32">
        <v>1164</v>
      </c>
      <c r="C32" s="15">
        <v>45077</v>
      </c>
      <c r="D32">
        <v>1</v>
      </c>
      <c r="E32">
        <v>105</v>
      </c>
      <c r="F32">
        <v>209</v>
      </c>
      <c r="G32" t="s">
        <v>328</v>
      </c>
      <c r="H32">
        <v>71</v>
      </c>
      <c r="I32">
        <v>66</v>
      </c>
      <c r="J32" t="s">
        <v>329</v>
      </c>
      <c r="K32">
        <v>71</v>
      </c>
      <c r="L32">
        <v>66</v>
      </c>
      <c r="M32" t="s">
        <v>330</v>
      </c>
      <c r="N32">
        <v>67</v>
      </c>
      <c r="O32">
        <v>63</v>
      </c>
    </row>
    <row r="33" spans="2:15" x14ac:dyDescent="0.35">
      <c r="B33">
        <v>1165</v>
      </c>
      <c r="C33" s="15">
        <v>45078</v>
      </c>
      <c r="D33">
        <v>1</v>
      </c>
      <c r="E33">
        <v>105</v>
      </c>
      <c r="F33">
        <v>179</v>
      </c>
      <c r="G33" t="s">
        <v>331</v>
      </c>
      <c r="H33">
        <v>58</v>
      </c>
      <c r="I33">
        <v>53</v>
      </c>
      <c r="J33" t="s">
        <v>332</v>
      </c>
      <c r="K33">
        <v>60</v>
      </c>
      <c r="L33">
        <v>54</v>
      </c>
      <c r="M33" t="s">
        <v>333</v>
      </c>
      <c r="N33">
        <v>61</v>
      </c>
      <c r="O33">
        <v>57</v>
      </c>
    </row>
    <row r="34" spans="2:15" x14ac:dyDescent="0.35">
      <c r="B34">
        <v>1166</v>
      </c>
      <c r="C34" s="15">
        <v>45079</v>
      </c>
      <c r="D34">
        <v>1</v>
      </c>
      <c r="E34">
        <v>105</v>
      </c>
      <c r="F34">
        <v>213</v>
      </c>
      <c r="G34" t="s">
        <v>334</v>
      </c>
      <c r="H34">
        <v>68</v>
      </c>
      <c r="I34">
        <v>62</v>
      </c>
      <c r="J34" t="s">
        <v>647</v>
      </c>
      <c r="K34">
        <v>71</v>
      </c>
      <c r="L34">
        <v>66</v>
      </c>
      <c r="M34" t="s">
        <v>335</v>
      </c>
      <c r="N34">
        <v>74</v>
      </c>
      <c r="O34">
        <v>68</v>
      </c>
    </row>
    <row r="35" spans="2:15" x14ac:dyDescent="0.35">
      <c r="B35">
        <v>1167</v>
      </c>
      <c r="C35" s="15">
        <v>45080</v>
      </c>
      <c r="D35">
        <v>1</v>
      </c>
      <c r="E35">
        <v>105</v>
      </c>
      <c r="F35">
        <v>174</v>
      </c>
      <c r="G35" t="s">
        <v>336</v>
      </c>
      <c r="H35">
        <v>59</v>
      </c>
      <c r="I35">
        <v>56</v>
      </c>
      <c r="J35" t="s">
        <v>337</v>
      </c>
      <c r="K35">
        <v>60</v>
      </c>
      <c r="L35">
        <v>56</v>
      </c>
      <c r="M35" t="s">
        <v>338</v>
      </c>
      <c r="N35">
        <v>55</v>
      </c>
      <c r="O35">
        <v>51</v>
      </c>
    </row>
    <row r="36" spans="2:15" x14ac:dyDescent="0.35">
      <c r="B36">
        <v>1168</v>
      </c>
      <c r="C36" s="15">
        <v>45081</v>
      </c>
      <c r="D36">
        <v>1</v>
      </c>
      <c r="E36">
        <v>105</v>
      </c>
      <c r="F36">
        <v>122</v>
      </c>
      <c r="G36" t="s">
        <v>176</v>
      </c>
      <c r="H36">
        <v>0</v>
      </c>
      <c r="I36">
        <v>0</v>
      </c>
      <c r="J36" t="s">
        <v>339</v>
      </c>
      <c r="K36">
        <v>64</v>
      </c>
      <c r="L36">
        <v>60</v>
      </c>
      <c r="M36" t="s">
        <v>340</v>
      </c>
      <c r="N36">
        <v>58</v>
      </c>
      <c r="O36">
        <v>55</v>
      </c>
    </row>
    <row r="37" spans="2:15" x14ac:dyDescent="0.35">
      <c r="B37">
        <v>1169</v>
      </c>
      <c r="C37" s="15">
        <v>45053</v>
      </c>
      <c r="D37">
        <v>2</v>
      </c>
      <c r="E37">
        <v>105</v>
      </c>
      <c r="F37">
        <v>85</v>
      </c>
      <c r="G37" t="s">
        <v>648</v>
      </c>
      <c r="H37">
        <v>28</v>
      </c>
      <c r="I37">
        <v>25</v>
      </c>
      <c r="J37" t="s">
        <v>649</v>
      </c>
      <c r="K37">
        <v>28</v>
      </c>
      <c r="L37">
        <v>26</v>
      </c>
      <c r="M37" t="s">
        <v>650</v>
      </c>
      <c r="N37">
        <v>29</v>
      </c>
      <c r="O37">
        <v>26</v>
      </c>
    </row>
    <row r="38" spans="2:15" x14ac:dyDescent="0.35">
      <c r="B38">
        <v>1170</v>
      </c>
      <c r="C38" s="15">
        <v>45054</v>
      </c>
      <c r="D38">
        <v>2</v>
      </c>
      <c r="E38">
        <v>105</v>
      </c>
      <c r="F38">
        <v>68</v>
      </c>
      <c r="G38" t="s">
        <v>651</v>
      </c>
      <c r="H38">
        <v>22</v>
      </c>
      <c r="I38">
        <v>20</v>
      </c>
      <c r="J38" t="s">
        <v>652</v>
      </c>
      <c r="K38">
        <v>23</v>
      </c>
      <c r="L38">
        <v>21</v>
      </c>
      <c r="M38" t="s">
        <v>653</v>
      </c>
      <c r="N38">
        <v>23</v>
      </c>
      <c r="O38">
        <v>20</v>
      </c>
    </row>
    <row r="39" spans="2:15" x14ac:dyDescent="0.35">
      <c r="B39">
        <v>1171</v>
      </c>
      <c r="C39" s="15">
        <v>45055</v>
      </c>
      <c r="D39">
        <v>2</v>
      </c>
      <c r="E39">
        <v>105</v>
      </c>
      <c r="F39">
        <v>185</v>
      </c>
      <c r="G39" t="s">
        <v>654</v>
      </c>
      <c r="H39">
        <v>64</v>
      </c>
      <c r="I39">
        <v>61</v>
      </c>
      <c r="J39" t="s">
        <v>655</v>
      </c>
      <c r="K39">
        <v>64</v>
      </c>
      <c r="L39">
        <v>60</v>
      </c>
      <c r="M39" t="s">
        <v>656</v>
      </c>
      <c r="N39">
        <v>57</v>
      </c>
      <c r="O39">
        <v>54</v>
      </c>
    </row>
    <row r="40" spans="2:15" x14ac:dyDescent="0.35">
      <c r="B40">
        <v>1172</v>
      </c>
      <c r="C40" s="15">
        <v>45056</v>
      </c>
      <c r="D40">
        <v>2</v>
      </c>
      <c r="E40">
        <v>105</v>
      </c>
      <c r="F40">
        <v>185</v>
      </c>
      <c r="G40" t="s">
        <v>657</v>
      </c>
      <c r="H40">
        <v>59</v>
      </c>
      <c r="I40">
        <v>58</v>
      </c>
      <c r="J40" t="s">
        <v>658</v>
      </c>
      <c r="K40">
        <v>58</v>
      </c>
      <c r="L40">
        <v>57</v>
      </c>
      <c r="M40" t="s">
        <v>659</v>
      </c>
      <c r="N40">
        <v>68</v>
      </c>
      <c r="O40">
        <v>65</v>
      </c>
    </row>
    <row r="41" spans="2:15" x14ac:dyDescent="0.35">
      <c r="B41">
        <v>1173</v>
      </c>
      <c r="C41" s="15">
        <v>45057</v>
      </c>
      <c r="D41">
        <v>2</v>
      </c>
      <c r="E41">
        <v>105</v>
      </c>
      <c r="F41">
        <v>170</v>
      </c>
      <c r="G41" t="s">
        <v>660</v>
      </c>
      <c r="H41">
        <v>56</v>
      </c>
      <c r="I41">
        <v>53</v>
      </c>
      <c r="J41" t="s">
        <v>661</v>
      </c>
      <c r="K41">
        <v>58</v>
      </c>
      <c r="L41">
        <v>55</v>
      </c>
      <c r="M41" t="s">
        <v>662</v>
      </c>
      <c r="N41">
        <v>56</v>
      </c>
      <c r="O41">
        <v>52</v>
      </c>
    </row>
    <row r="42" spans="2:15" x14ac:dyDescent="0.35">
      <c r="B42">
        <v>1174</v>
      </c>
      <c r="C42" s="15">
        <v>45058</v>
      </c>
      <c r="D42">
        <v>2</v>
      </c>
      <c r="E42">
        <v>105</v>
      </c>
      <c r="F42">
        <v>215</v>
      </c>
      <c r="G42" t="s">
        <v>663</v>
      </c>
      <c r="H42">
        <v>70</v>
      </c>
      <c r="I42">
        <v>65</v>
      </c>
      <c r="J42" t="s">
        <v>664</v>
      </c>
      <c r="K42">
        <v>70</v>
      </c>
      <c r="L42">
        <v>66</v>
      </c>
      <c r="M42" t="s">
        <v>665</v>
      </c>
      <c r="N42">
        <v>75</v>
      </c>
      <c r="O42">
        <v>72</v>
      </c>
    </row>
    <row r="43" spans="2:15" x14ac:dyDescent="0.35">
      <c r="B43">
        <v>1175</v>
      </c>
      <c r="C43" s="15">
        <v>45059</v>
      </c>
      <c r="D43">
        <v>2</v>
      </c>
      <c r="E43">
        <v>105</v>
      </c>
      <c r="F43">
        <v>175</v>
      </c>
      <c r="G43" t="s">
        <v>666</v>
      </c>
      <c r="H43">
        <v>58</v>
      </c>
      <c r="I43">
        <v>54</v>
      </c>
      <c r="J43" t="s">
        <v>667</v>
      </c>
      <c r="K43">
        <v>57</v>
      </c>
      <c r="L43">
        <v>54</v>
      </c>
      <c r="M43" t="s">
        <v>668</v>
      </c>
      <c r="N43">
        <v>60</v>
      </c>
      <c r="O43">
        <v>56</v>
      </c>
    </row>
    <row r="44" spans="2:15" x14ac:dyDescent="0.35">
      <c r="B44">
        <v>1176</v>
      </c>
      <c r="C44" s="15">
        <v>45060</v>
      </c>
      <c r="D44">
        <v>2</v>
      </c>
      <c r="E44">
        <v>105</v>
      </c>
      <c r="F44">
        <v>74</v>
      </c>
      <c r="G44" t="s">
        <v>669</v>
      </c>
      <c r="H44">
        <v>24</v>
      </c>
      <c r="I44">
        <v>22</v>
      </c>
      <c r="J44" t="s">
        <v>670</v>
      </c>
      <c r="K44">
        <v>24</v>
      </c>
      <c r="L44">
        <v>23</v>
      </c>
      <c r="M44" t="s">
        <v>671</v>
      </c>
      <c r="N44">
        <v>26</v>
      </c>
      <c r="O44">
        <v>24</v>
      </c>
    </row>
    <row r="45" spans="2:15" x14ac:dyDescent="0.35">
      <c r="B45">
        <v>1177</v>
      </c>
      <c r="C45" s="15">
        <v>45061</v>
      </c>
      <c r="D45">
        <v>2</v>
      </c>
      <c r="E45">
        <v>105</v>
      </c>
      <c r="F45">
        <v>71</v>
      </c>
      <c r="G45" t="s">
        <v>176</v>
      </c>
      <c r="H45">
        <v>0</v>
      </c>
      <c r="I45">
        <v>0</v>
      </c>
      <c r="J45" t="s">
        <v>672</v>
      </c>
      <c r="K45">
        <v>33</v>
      </c>
      <c r="L45">
        <v>32</v>
      </c>
      <c r="M45" t="s">
        <v>673</v>
      </c>
      <c r="N45">
        <v>38</v>
      </c>
      <c r="O45">
        <v>36</v>
      </c>
    </row>
    <row r="46" spans="2:15" x14ac:dyDescent="0.35">
      <c r="B46">
        <v>1178</v>
      </c>
      <c r="C46" s="15">
        <v>45062</v>
      </c>
      <c r="D46">
        <v>2</v>
      </c>
      <c r="E46">
        <v>105</v>
      </c>
      <c r="F46">
        <v>185</v>
      </c>
      <c r="G46" t="s">
        <v>176</v>
      </c>
      <c r="H46">
        <v>0</v>
      </c>
      <c r="I46">
        <v>0</v>
      </c>
      <c r="J46" t="s">
        <v>674</v>
      </c>
      <c r="K46">
        <v>91</v>
      </c>
      <c r="L46">
        <v>87</v>
      </c>
      <c r="M46" t="s">
        <v>675</v>
      </c>
      <c r="N46">
        <v>94</v>
      </c>
      <c r="O46">
        <v>89</v>
      </c>
    </row>
    <row r="47" spans="2:15" x14ac:dyDescent="0.35">
      <c r="B47">
        <v>1179</v>
      </c>
      <c r="C47" s="15">
        <v>45063</v>
      </c>
      <c r="D47">
        <v>2</v>
      </c>
      <c r="E47">
        <v>105</v>
      </c>
      <c r="F47">
        <v>179</v>
      </c>
      <c r="G47" t="s">
        <v>676</v>
      </c>
      <c r="H47">
        <v>60</v>
      </c>
      <c r="I47">
        <v>57</v>
      </c>
      <c r="J47" t="s">
        <v>677</v>
      </c>
      <c r="K47">
        <v>62</v>
      </c>
      <c r="L47">
        <v>58</v>
      </c>
      <c r="M47" t="s">
        <v>678</v>
      </c>
      <c r="N47">
        <v>57</v>
      </c>
      <c r="O47">
        <v>54</v>
      </c>
    </row>
    <row r="48" spans="2:15" x14ac:dyDescent="0.35">
      <c r="B48">
        <v>1180</v>
      </c>
      <c r="C48" s="15">
        <v>45064</v>
      </c>
      <c r="D48">
        <v>2</v>
      </c>
      <c r="E48">
        <v>105</v>
      </c>
      <c r="F48">
        <v>171</v>
      </c>
      <c r="G48" t="s">
        <v>679</v>
      </c>
      <c r="H48">
        <v>57</v>
      </c>
      <c r="I48">
        <v>52</v>
      </c>
      <c r="J48" t="s">
        <v>680</v>
      </c>
      <c r="K48">
        <v>59</v>
      </c>
      <c r="L48">
        <v>55</v>
      </c>
      <c r="M48" t="s">
        <v>681</v>
      </c>
      <c r="N48">
        <v>55</v>
      </c>
      <c r="O48">
        <v>50</v>
      </c>
    </row>
    <row r="49" spans="2:15" x14ac:dyDescent="0.35">
      <c r="B49">
        <v>1181</v>
      </c>
      <c r="C49" s="15">
        <v>45065</v>
      </c>
      <c r="D49">
        <v>2</v>
      </c>
      <c r="E49">
        <v>105</v>
      </c>
      <c r="F49">
        <v>192</v>
      </c>
      <c r="G49" t="s">
        <v>682</v>
      </c>
      <c r="H49">
        <v>65</v>
      </c>
      <c r="I49">
        <v>59</v>
      </c>
      <c r="J49" t="s">
        <v>683</v>
      </c>
      <c r="K49">
        <v>65</v>
      </c>
      <c r="L49">
        <v>60</v>
      </c>
      <c r="M49" t="s">
        <v>684</v>
      </c>
      <c r="N49">
        <v>62</v>
      </c>
      <c r="O49">
        <v>57</v>
      </c>
    </row>
    <row r="50" spans="2:15" x14ac:dyDescent="0.35">
      <c r="B50">
        <v>1182</v>
      </c>
      <c r="C50" s="15">
        <v>45066</v>
      </c>
      <c r="D50">
        <v>2</v>
      </c>
      <c r="E50">
        <v>105</v>
      </c>
      <c r="F50">
        <v>204</v>
      </c>
      <c r="G50" t="s">
        <v>685</v>
      </c>
      <c r="H50">
        <v>70</v>
      </c>
      <c r="I50">
        <v>66</v>
      </c>
      <c r="J50" t="s">
        <v>686</v>
      </c>
      <c r="K50">
        <v>69</v>
      </c>
      <c r="L50">
        <v>65</v>
      </c>
      <c r="M50" t="s">
        <v>687</v>
      </c>
      <c r="N50">
        <v>65</v>
      </c>
      <c r="O50">
        <v>61</v>
      </c>
    </row>
    <row r="51" spans="2:15" x14ac:dyDescent="0.35">
      <c r="B51">
        <v>1183</v>
      </c>
      <c r="C51" s="15">
        <v>45067</v>
      </c>
      <c r="D51">
        <v>2</v>
      </c>
      <c r="E51">
        <v>105</v>
      </c>
      <c r="F51">
        <v>81</v>
      </c>
      <c r="G51" t="s">
        <v>176</v>
      </c>
      <c r="H51">
        <v>0</v>
      </c>
      <c r="I51">
        <v>0</v>
      </c>
      <c r="J51" t="s">
        <v>688</v>
      </c>
      <c r="K51">
        <v>42</v>
      </c>
      <c r="L51">
        <v>39</v>
      </c>
      <c r="M51" t="s">
        <v>689</v>
      </c>
      <c r="N51">
        <v>39</v>
      </c>
      <c r="O51">
        <v>37</v>
      </c>
    </row>
    <row r="52" spans="2:15" x14ac:dyDescent="0.35">
      <c r="B52">
        <v>1184</v>
      </c>
      <c r="C52" s="15">
        <v>45068</v>
      </c>
      <c r="D52">
        <v>2</v>
      </c>
      <c r="E52">
        <v>105</v>
      </c>
      <c r="F52">
        <v>75</v>
      </c>
      <c r="G52" t="s">
        <v>690</v>
      </c>
      <c r="H52">
        <v>24</v>
      </c>
      <c r="I52">
        <v>22</v>
      </c>
      <c r="J52" t="s">
        <v>691</v>
      </c>
      <c r="K52">
        <v>25</v>
      </c>
      <c r="L52">
        <v>24</v>
      </c>
      <c r="M52" t="s">
        <v>692</v>
      </c>
      <c r="N52">
        <v>26</v>
      </c>
      <c r="O52">
        <v>24</v>
      </c>
    </row>
    <row r="53" spans="2:15" x14ac:dyDescent="0.35">
      <c r="B53">
        <v>1185</v>
      </c>
      <c r="C53" s="15">
        <v>45069</v>
      </c>
      <c r="D53">
        <v>2</v>
      </c>
      <c r="E53">
        <v>105</v>
      </c>
      <c r="F53">
        <v>215</v>
      </c>
      <c r="G53" t="s">
        <v>176</v>
      </c>
      <c r="H53">
        <v>0</v>
      </c>
      <c r="I53">
        <v>0</v>
      </c>
      <c r="J53" t="s">
        <v>693</v>
      </c>
      <c r="K53">
        <v>103</v>
      </c>
      <c r="L53">
        <v>96</v>
      </c>
      <c r="M53" t="s">
        <v>694</v>
      </c>
      <c r="N53">
        <v>112</v>
      </c>
      <c r="O53">
        <v>104</v>
      </c>
    </row>
    <row r="54" spans="2:15" x14ac:dyDescent="0.35">
      <c r="B54">
        <v>1186</v>
      </c>
      <c r="C54" s="15">
        <v>45070</v>
      </c>
      <c r="D54">
        <v>2</v>
      </c>
      <c r="E54">
        <v>105</v>
      </c>
      <c r="F54">
        <v>204</v>
      </c>
      <c r="G54" t="s">
        <v>176</v>
      </c>
      <c r="H54">
        <v>0</v>
      </c>
      <c r="I54">
        <v>0</v>
      </c>
      <c r="J54" t="s">
        <v>695</v>
      </c>
      <c r="K54">
        <v>99</v>
      </c>
      <c r="L54">
        <v>96</v>
      </c>
      <c r="M54" t="s">
        <v>696</v>
      </c>
      <c r="N54">
        <v>105</v>
      </c>
      <c r="O54">
        <v>102</v>
      </c>
    </row>
    <row r="55" spans="2:15" x14ac:dyDescent="0.35">
      <c r="B55">
        <v>1187</v>
      </c>
      <c r="C55" s="15">
        <v>45071</v>
      </c>
      <c r="D55">
        <v>2</v>
      </c>
      <c r="E55">
        <v>105</v>
      </c>
      <c r="F55">
        <v>196</v>
      </c>
      <c r="G55" t="s">
        <v>697</v>
      </c>
      <c r="H55">
        <v>67</v>
      </c>
      <c r="I55">
        <v>64</v>
      </c>
      <c r="J55" t="s">
        <v>698</v>
      </c>
      <c r="K55">
        <v>63</v>
      </c>
      <c r="L55">
        <v>60</v>
      </c>
      <c r="M55" t="s">
        <v>699</v>
      </c>
      <c r="N55">
        <v>66</v>
      </c>
      <c r="O55">
        <v>62</v>
      </c>
    </row>
    <row r="56" spans="2:15" x14ac:dyDescent="0.35">
      <c r="B56">
        <v>1188</v>
      </c>
      <c r="C56" s="15">
        <v>45072</v>
      </c>
      <c r="D56">
        <v>2</v>
      </c>
      <c r="E56">
        <v>105</v>
      </c>
      <c r="F56">
        <v>156</v>
      </c>
      <c r="G56" t="s">
        <v>700</v>
      </c>
      <c r="H56">
        <v>49</v>
      </c>
      <c r="I56">
        <v>46</v>
      </c>
      <c r="J56" t="s">
        <v>701</v>
      </c>
      <c r="K56">
        <v>52</v>
      </c>
      <c r="L56">
        <v>50</v>
      </c>
      <c r="M56" t="s">
        <v>702</v>
      </c>
      <c r="N56">
        <v>55</v>
      </c>
      <c r="O56">
        <v>52</v>
      </c>
    </row>
    <row r="57" spans="2:15" x14ac:dyDescent="0.35">
      <c r="B57">
        <v>1189</v>
      </c>
      <c r="C57" s="15">
        <v>45073</v>
      </c>
      <c r="D57">
        <v>2</v>
      </c>
      <c r="E57">
        <v>105</v>
      </c>
      <c r="F57">
        <v>219</v>
      </c>
      <c r="G57" t="s">
        <v>703</v>
      </c>
      <c r="H57">
        <v>72</v>
      </c>
      <c r="I57">
        <v>65</v>
      </c>
      <c r="J57" t="s">
        <v>704</v>
      </c>
      <c r="K57">
        <v>70</v>
      </c>
      <c r="L57">
        <v>64</v>
      </c>
      <c r="M57" t="s">
        <v>705</v>
      </c>
      <c r="N57">
        <v>77</v>
      </c>
      <c r="O57">
        <v>71</v>
      </c>
    </row>
    <row r="58" spans="2:15" x14ac:dyDescent="0.35">
      <c r="B58">
        <v>1190</v>
      </c>
      <c r="C58" s="15">
        <v>45074</v>
      </c>
      <c r="D58">
        <v>2</v>
      </c>
      <c r="E58">
        <v>105</v>
      </c>
      <c r="F58">
        <v>74</v>
      </c>
      <c r="G58" t="s">
        <v>706</v>
      </c>
      <c r="H58">
        <v>23</v>
      </c>
      <c r="I58">
        <v>22</v>
      </c>
      <c r="J58" t="s">
        <v>707</v>
      </c>
      <c r="K58">
        <v>23</v>
      </c>
      <c r="L58">
        <v>22</v>
      </c>
      <c r="M58" t="s">
        <v>708</v>
      </c>
      <c r="N58">
        <v>28</v>
      </c>
      <c r="O58">
        <v>27</v>
      </c>
    </row>
    <row r="59" spans="2:15" x14ac:dyDescent="0.35">
      <c r="B59">
        <v>1191</v>
      </c>
      <c r="C59" s="15">
        <v>45075</v>
      </c>
      <c r="D59">
        <v>2</v>
      </c>
      <c r="E59">
        <v>105</v>
      </c>
      <c r="F59">
        <v>89</v>
      </c>
      <c r="G59" t="s">
        <v>709</v>
      </c>
      <c r="H59">
        <v>29</v>
      </c>
      <c r="I59">
        <v>27</v>
      </c>
      <c r="J59" t="s">
        <v>710</v>
      </c>
      <c r="K59">
        <v>29</v>
      </c>
      <c r="L59">
        <v>27</v>
      </c>
      <c r="M59" t="s">
        <v>711</v>
      </c>
      <c r="N59">
        <v>31</v>
      </c>
      <c r="O59">
        <v>29</v>
      </c>
    </row>
    <row r="60" spans="2:15" x14ac:dyDescent="0.35">
      <c r="B60">
        <v>1192</v>
      </c>
      <c r="C60" s="15">
        <v>45076</v>
      </c>
      <c r="D60">
        <v>2</v>
      </c>
      <c r="E60">
        <v>105</v>
      </c>
      <c r="F60">
        <v>181</v>
      </c>
      <c r="G60" t="s">
        <v>176</v>
      </c>
      <c r="H60">
        <v>0</v>
      </c>
      <c r="I60">
        <v>0</v>
      </c>
      <c r="J60" t="s">
        <v>712</v>
      </c>
      <c r="K60">
        <v>87</v>
      </c>
      <c r="L60">
        <v>86</v>
      </c>
      <c r="M60" t="s">
        <v>713</v>
      </c>
      <c r="N60">
        <v>94</v>
      </c>
      <c r="O60">
        <v>93</v>
      </c>
    </row>
    <row r="61" spans="2:15" x14ac:dyDescent="0.35">
      <c r="B61">
        <v>1193</v>
      </c>
      <c r="C61" s="15">
        <v>45077</v>
      </c>
      <c r="D61">
        <v>2</v>
      </c>
      <c r="E61">
        <v>105</v>
      </c>
      <c r="F61">
        <v>153</v>
      </c>
      <c r="G61" t="s">
        <v>714</v>
      </c>
      <c r="H61">
        <v>51</v>
      </c>
      <c r="I61">
        <v>49</v>
      </c>
      <c r="J61" t="s">
        <v>715</v>
      </c>
      <c r="K61">
        <v>51</v>
      </c>
      <c r="L61">
        <v>48</v>
      </c>
      <c r="M61" t="s">
        <v>716</v>
      </c>
      <c r="N61">
        <v>51</v>
      </c>
      <c r="O61">
        <v>48</v>
      </c>
    </row>
    <row r="62" spans="2:15" x14ac:dyDescent="0.35">
      <c r="B62">
        <v>1194</v>
      </c>
      <c r="C62" s="15">
        <v>45078</v>
      </c>
      <c r="D62">
        <v>2</v>
      </c>
      <c r="E62">
        <v>105</v>
      </c>
      <c r="F62">
        <v>170</v>
      </c>
      <c r="G62" t="s">
        <v>717</v>
      </c>
      <c r="H62">
        <v>59</v>
      </c>
      <c r="I62">
        <v>56</v>
      </c>
      <c r="J62" t="s">
        <v>718</v>
      </c>
      <c r="K62">
        <v>54</v>
      </c>
      <c r="L62">
        <v>51</v>
      </c>
      <c r="M62" t="s">
        <v>719</v>
      </c>
      <c r="N62">
        <v>57</v>
      </c>
      <c r="O62">
        <v>53</v>
      </c>
    </row>
    <row r="63" spans="2:15" x14ac:dyDescent="0.35">
      <c r="B63">
        <v>1195</v>
      </c>
      <c r="C63" s="15">
        <v>45079</v>
      </c>
      <c r="D63">
        <v>2</v>
      </c>
      <c r="E63">
        <v>105</v>
      </c>
      <c r="F63">
        <v>183</v>
      </c>
      <c r="G63" t="s">
        <v>720</v>
      </c>
      <c r="H63">
        <v>63</v>
      </c>
      <c r="I63">
        <v>57</v>
      </c>
      <c r="J63" t="s">
        <v>721</v>
      </c>
      <c r="K63">
        <v>61</v>
      </c>
      <c r="L63">
        <v>56</v>
      </c>
      <c r="M63" t="s">
        <v>722</v>
      </c>
      <c r="N63">
        <v>59</v>
      </c>
      <c r="O63">
        <v>55</v>
      </c>
    </row>
    <row r="64" spans="2:15" x14ac:dyDescent="0.35">
      <c r="B64">
        <v>1196</v>
      </c>
      <c r="C64" s="15">
        <v>45080</v>
      </c>
      <c r="D64">
        <v>2</v>
      </c>
      <c r="E64">
        <v>105</v>
      </c>
      <c r="F64">
        <v>219</v>
      </c>
      <c r="G64" t="s">
        <v>176</v>
      </c>
      <c r="H64">
        <v>0</v>
      </c>
      <c r="I64">
        <v>0</v>
      </c>
      <c r="J64" t="s">
        <v>723</v>
      </c>
      <c r="K64">
        <v>106</v>
      </c>
      <c r="L64">
        <v>100</v>
      </c>
      <c r="M64" t="s">
        <v>724</v>
      </c>
      <c r="N64">
        <v>113</v>
      </c>
      <c r="O64">
        <v>108</v>
      </c>
    </row>
    <row r="65" spans="2:15" x14ac:dyDescent="0.35">
      <c r="B65">
        <v>1197</v>
      </c>
      <c r="C65" s="15">
        <v>45081</v>
      </c>
      <c r="D65">
        <v>2</v>
      </c>
      <c r="E65">
        <v>105</v>
      </c>
      <c r="F65">
        <v>80</v>
      </c>
      <c r="G65" t="s">
        <v>725</v>
      </c>
      <c r="H65">
        <v>25</v>
      </c>
      <c r="I65">
        <v>24</v>
      </c>
      <c r="J65" t="s">
        <v>726</v>
      </c>
      <c r="K65">
        <v>27</v>
      </c>
      <c r="L65">
        <v>25</v>
      </c>
      <c r="M65" t="s">
        <v>727</v>
      </c>
      <c r="N65">
        <v>28</v>
      </c>
      <c r="O65">
        <v>26</v>
      </c>
    </row>
    <row r="66" spans="2:15" x14ac:dyDescent="0.35">
      <c r="B66">
        <v>1198</v>
      </c>
      <c r="C66" s="15">
        <v>45053</v>
      </c>
      <c r="D66">
        <v>3</v>
      </c>
      <c r="E66">
        <v>105</v>
      </c>
      <c r="F66">
        <v>0</v>
      </c>
      <c r="G66" t="s">
        <v>176</v>
      </c>
      <c r="H66">
        <v>0</v>
      </c>
      <c r="I66">
        <v>0</v>
      </c>
      <c r="J66" t="s">
        <v>176</v>
      </c>
      <c r="K66">
        <v>0</v>
      </c>
      <c r="L66">
        <v>0</v>
      </c>
      <c r="M66" t="s">
        <v>176</v>
      </c>
      <c r="N66">
        <v>0</v>
      </c>
      <c r="O66">
        <v>0</v>
      </c>
    </row>
    <row r="67" spans="2:15" x14ac:dyDescent="0.35">
      <c r="B67">
        <v>1199</v>
      </c>
      <c r="C67" s="15">
        <v>45054</v>
      </c>
      <c r="D67">
        <v>3</v>
      </c>
      <c r="E67">
        <v>105</v>
      </c>
      <c r="F67">
        <v>0</v>
      </c>
      <c r="G67" t="s">
        <v>176</v>
      </c>
      <c r="H67">
        <v>0</v>
      </c>
      <c r="I67">
        <v>0</v>
      </c>
      <c r="J67" t="s">
        <v>176</v>
      </c>
      <c r="K67">
        <v>0</v>
      </c>
      <c r="L67">
        <v>0</v>
      </c>
      <c r="M67" t="s">
        <v>176</v>
      </c>
      <c r="N67">
        <v>0</v>
      </c>
      <c r="O67">
        <v>0</v>
      </c>
    </row>
    <row r="68" spans="2:15" x14ac:dyDescent="0.35">
      <c r="B68">
        <v>1200</v>
      </c>
      <c r="C68" s="15">
        <v>45055</v>
      </c>
      <c r="D68">
        <v>3</v>
      </c>
      <c r="E68">
        <v>105</v>
      </c>
      <c r="F68">
        <v>174</v>
      </c>
      <c r="G68" t="s">
        <v>728</v>
      </c>
      <c r="H68">
        <v>58</v>
      </c>
      <c r="I68">
        <v>57</v>
      </c>
      <c r="J68" t="s">
        <v>729</v>
      </c>
      <c r="K68">
        <v>59</v>
      </c>
      <c r="L68">
        <v>57</v>
      </c>
      <c r="M68" t="s">
        <v>730</v>
      </c>
      <c r="N68">
        <v>57</v>
      </c>
      <c r="O68">
        <v>55</v>
      </c>
    </row>
    <row r="69" spans="2:15" x14ac:dyDescent="0.35">
      <c r="B69">
        <v>1201</v>
      </c>
      <c r="C69" s="15">
        <v>45056</v>
      </c>
      <c r="D69">
        <v>3</v>
      </c>
      <c r="E69">
        <v>105</v>
      </c>
      <c r="F69">
        <v>153</v>
      </c>
      <c r="G69" t="s">
        <v>731</v>
      </c>
      <c r="H69">
        <v>51</v>
      </c>
      <c r="I69">
        <v>49</v>
      </c>
      <c r="J69" t="s">
        <v>732</v>
      </c>
      <c r="K69">
        <v>53</v>
      </c>
      <c r="L69">
        <v>50</v>
      </c>
      <c r="M69" t="s">
        <v>733</v>
      </c>
      <c r="N69">
        <v>49</v>
      </c>
      <c r="O69">
        <v>48</v>
      </c>
    </row>
    <row r="70" spans="2:15" x14ac:dyDescent="0.35">
      <c r="B70">
        <v>1202</v>
      </c>
      <c r="C70" s="15">
        <v>45057</v>
      </c>
      <c r="D70">
        <v>3</v>
      </c>
      <c r="E70">
        <v>105</v>
      </c>
      <c r="F70">
        <v>149</v>
      </c>
      <c r="G70" t="s">
        <v>734</v>
      </c>
      <c r="H70">
        <v>49</v>
      </c>
      <c r="I70">
        <v>46</v>
      </c>
      <c r="J70" t="s">
        <v>735</v>
      </c>
      <c r="K70">
        <v>49</v>
      </c>
      <c r="L70">
        <v>47</v>
      </c>
      <c r="M70" t="s">
        <v>736</v>
      </c>
      <c r="N70">
        <v>51</v>
      </c>
      <c r="O70">
        <v>49</v>
      </c>
    </row>
    <row r="71" spans="2:15" x14ac:dyDescent="0.35">
      <c r="B71">
        <v>1203</v>
      </c>
      <c r="C71" s="15">
        <v>45058</v>
      </c>
      <c r="D71">
        <v>3</v>
      </c>
      <c r="E71">
        <v>105</v>
      </c>
      <c r="F71">
        <v>171</v>
      </c>
      <c r="G71" t="s">
        <v>737</v>
      </c>
      <c r="H71">
        <v>56</v>
      </c>
      <c r="I71">
        <v>55</v>
      </c>
      <c r="J71" t="s">
        <v>738</v>
      </c>
      <c r="K71">
        <v>57</v>
      </c>
      <c r="L71">
        <v>54</v>
      </c>
      <c r="M71" t="s">
        <v>739</v>
      </c>
      <c r="N71">
        <v>58</v>
      </c>
      <c r="O71">
        <v>56</v>
      </c>
    </row>
    <row r="72" spans="2:15" x14ac:dyDescent="0.35">
      <c r="B72">
        <v>1204</v>
      </c>
      <c r="C72" s="15">
        <v>45059</v>
      </c>
      <c r="D72">
        <v>3</v>
      </c>
      <c r="E72">
        <v>105</v>
      </c>
      <c r="F72">
        <v>181</v>
      </c>
      <c r="G72" t="s">
        <v>740</v>
      </c>
      <c r="H72">
        <v>93</v>
      </c>
      <c r="I72">
        <v>87</v>
      </c>
      <c r="J72" t="s">
        <v>176</v>
      </c>
      <c r="K72">
        <v>0</v>
      </c>
      <c r="L72">
        <v>0</v>
      </c>
      <c r="M72" t="s">
        <v>741</v>
      </c>
      <c r="N72">
        <v>88</v>
      </c>
      <c r="O72">
        <v>82</v>
      </c>
    </row>
    <row r="73" spans="2:15" x14ac:dyDescent="0.35">
      <c r="B73">
        <v>1205</v>
      </c>
      <c r="C73" s="15">
        <v>45060</v>
      </c>
      <c r="D73">
        <v>3</v>
      </c>
      <c r="E73">
        <v>105</v>
      </c>
      <c r="F73">
        <v>0</v>
      </c>
      <c r="G73" t="s">
        <v>176</v>
      </c>
      <c r="H73">
        <v>0</v>
      </c>
      <c r="I73">
        <v>0</v>
      </c>
      <c r="J73" t="s">
        <v>176</v>
      </c>
      <c r="K73">
        <v>0</v>
      </c>
      <c r="L73">
        <v>0</v>
      </c>
      <c r="M73" t="s">
        <v>176</v>
      </c>
      <c r="N73">
        <v>0</v>
      </c>
      <c r="O73">
        <v>0</v>
      </c>
    </row>
    <row r="74" spans="2:15" x14ac:dyDescent="0.35">
      <c r="B74">
        <v>1206</v>
      </c>
      <c r="C74" s="15">
        <v>45061</v>
      </c>
      <c r="D74">
        <v>3</v>
      </c>
      <c r="E74">
        <v>105</v>
      </c>
      <c r="F74">
        <v>0</v>
      </c>
      <c r="G74" t="s">
        <v>176</v>
      </c>
      <c r="H74">
        <v>0</v>
      </c>
      <c r="I74">
        <v>0</v>
      </c>
      <c r="J74" t="s">
        <v>176</v>
      </c>
      <c r="K74">
        <v>0</v>
      </c>
      <c r="L74">
        <v>0</v>
      </c>
      <c r="M74" t="s">
        <v>176</v>
      </c>
      <c r="N74">
        <v>0</v>
      </c>
      <c r="O74">
        <v>0</v>
      </c>
    </row>
    <row r="75" spans="2:15" x14ac:dyDescent="0.35">
      <c r="B75">
        <v>1207</v>
      </c>
      <c r="C75" s="15">
        <v>45062</v>
      </c>
      <c r="D75">
        <v>3</v>
      </c>
      <c r="E75">
        <v>105</v>
      </c>
      <c r="F75">
        <v>140</v>
      </c>
      <c r="G75" t="s">
        <v>742</v>
      </c>
      <c r="H75">
        <v>44</v>
      </c>
      <c r="I75">
        <v>41</v>
      </c>
      <c r="J75" t="s">
        <v>743</v>
      </c>
      <c r="K75">
        <v>49</v>
      </c>
      <c r="L75">
        <v>46</v>
      </c>
      <c r="M75" t="s">
        <v>744</v>
      </c>
      <c r="N75">
        <v>47</v>
      </c>
      <c r="O75">
        <v>42</v>
      </c>
    </row>
    <row r="76" spans="2:15" x14ac:dyDescent="0.35">
      <c r="B76">
        <v>1208</v>
      </c>
      <c r="C76" s="15">
        <v>45063</v>
      </c>
      <c r="D76">
        <v>3</v>
      </c>
      <c r="E76">
        <v>105</v>
      </c>
      <c r="F76">
        <v>184</v>
      </c>
      <c r="G76" t="s">
        <v>745</v>
      </c>
      <c r="H76">
        <v>64</v>
      </c>
      <c r="I76">
        <v>61</v>
      </c>
      <c r="J76" t="s">
        <v>746</v>
      </c>
      <c r="K76">
        <v>64</v>
      </c>
      <c r="L76">
        <v>61</v>
      </c>
      <c r="M76" t="s">
        <v>747</v>
      </c>
      <c r="N76">
        <v>56</v>
      </c>
      <c r="O76">
        <v>52</v>
      </c>
    </row>
    <row r="77" spans="2:15" x14ac:dyDescent="0.35">
      <c r="B77">
        <v>1209</v>
      </c>
      <c r="C77" s="15">
        <v>45064</v>
      </c>
      <c r="D77">
        <v>3</v>
      </c>
      <c r="E77">
        <v>105</v>
      </c>
      <c r="F77">
        <v>129</v>
      </c>
      <c r="G77" t="s">
        <v>748</v>
      </c>
      <c r="H77">
        <v>43</v>
      </c>
      <c r="I77">
        <v>39</v>
      </c>
      <c r="J77" t="s">
        <v>749</v>
      </c>
      <c r="K77">
        <v>42</v>
      </c>
      <c r="L77">
        <v>39</v>
      </c>
      <c r="M77" t="s">
        <v>750</v>
      </c>
      <c r="N77">
        <v>44</v>
      </c>
      <c r="O77">
        <v>42</v>
      </c>
    </row>
    <row r="78" spans="2:15" x14ac:dyDescent="0.35">
      <c r="B78">
        <v>1210</v>
      </c>
      <c r="C78" s="15">
        <v>45065</v>
      </c>
      <c r="D78">
        <v>3</v>
      </c>
      <c r="E78">
        <v>105</v>
      </c>
      <c r="F78">
        <v>134</v>
      </c>
      <c r="G78" t="s">
        <v>751</v>
      </c>
      <c r="H78">
        <v>66</v>
      </c>
      <c r="I78">
        <v>64</v>
      </c>
      <c r="J78" t="s">
        <v>176</v>
      </c>
      <c r="K78">
        <v>0</v>
      </c>
      <c r="L78">
        <v>0</v>
      </c>
      <c r="M78" t="s">
        <v>752</v>
      </c>
      <c r="N78">
        <v>68</v>
      </c>
      <c r="O78">
        <v>65</v>
      </c>
    </row>
    <row r="79" spans="2:15" x14ac:dyDescent="0.35">
      <c r="B79">
        <v>1211</v>
      </c>
      <c r="C79" s="15">
        <v>45066</v>
      </c>
      <c r="D79">
        <v>3</v>
      </c>
      <c r="E79">
        <v>105</v>
      </c>
      <c r="F79">
        <v>163</v>
      </c>
      <c r="G79" t="s">
        <v>753</v>
      </c>
      <c r="H79">
        <v>56</v>
      </c>
      <c r="I79">
        <v>53</v>
      </c>
      <c r="J79" t="s">
        <v>754</v>
      </c>
      <c r="K79">
        <v>52</v>
      </c>
      <c r="L79">
        <v>50</v>
      </c>
      <c r="M79" t="s">
        <v>755</v>
      </c>
      <c r="N79">
        <v>55</v>
      </c>
      <c r="O79">
        <v>52</v>
      </c>
    </row>
    <row r="80" spans="2:15" x14ac:dyDescent="0.35">
      <c r="B80">
        <v>1212</v>
      </c>
      <c r="C80" s="15">
        <v>45067</v>
      </c>
      <c r="D80">
        <v>3</v>
      </c>
      <c r="E80">
        <v>105</v>
      </c>
      <c r="F80">
        <v>0</v>
      </c>
      <c r="G80" t="s">
        <v>176</v>
      </c>
      <c r="H80">
        <v>0</v>
      </c>
      <c r="I80">
        <v>0</v>
      </c>
      <c r="J80" t="s">
        <v>176</v>
      </c>
      <c r="K80">
        <v>0</v>
      </c>
      <c r="L80">
        <v>0</v>
      </c>
      <c r="M80" t="s">
        <v>176</v>
      </c>
      <c r="N80">
        <v>0</v>
      </c>
      <c r="O80">
        <v>0</v>
      </c>
    </row>
    <row r="81" spans="2:15" x14ac:dyDescent="0.35">
      <c r="B81">
        <v>1213</v>
      </c>
      <c r="C81" s="15">
        <v>45068</v>
      </c>
      <c r="D81">
        <v>3</v>
      </c>
      <c r="E81">
        <v>105</v>
      </c>
      <c r="F81">
        <v>0</v>
      </c>
      <c r="G81" t="s">
        <v>176</v>
      </c>
      <c r="H81">
        <v>0</v>
      </c>
      <c r="I81">
        <v>0</v>
      </c>
      <c r="J81" t="s">
        <v>176</v>
      </c>
      <c r="K81">
        <v>0</v>
      </c>
      <c r="L81">
        <v>0</v>
      </c>
      <c r="M81" t="s">
        <v>176</v>
      </c>
      <c r="N81">
        <v>0</v>
      </c>
      <c r="O81">
        <v>0</v>
      </c>
    </row>
    <row r="82" spans="2:15" x14ac:dyDescent="0.35">
      <c r="B82">
        <v>1214</v>
      </c>
      <c r="C82" s="15">
        <v>45069</v>
      </c>
      <c r="D82">
        <v>3</v>
      </c>
      <c r="E82">
        <v>105</v>
      </c>
      <c r="F82">
        <v>181</v>
      </c>
      <c r="G82" t="s">
        <v>756</v>
      </c>
      <c r="H82">
        <v>62</v>
      </c>
      <c r="I82">
        <v>58</v>
      </c>
      <c r="J82" t="s">
        <v>757</v>
      </c>
      <c r="K82">
        <v>62</v>
      </c>
      <c r="L82">
        <v>58</v>
      </c>
      <c r="M82" t="s">
        <v>758</v>
      </c>
      <c r="N82">
        <v>57</v>
      </c>
      <c r="O82">
        <v>53</v>
      </c>
    </row>
    <row r="83" spans="2:15" x14ac:dyDescent="0.35">
      <c r="B83">
        <v>1215</v>
      </c>
      <c r="C83" s="15">
        <v>45070</v>
      </c>
      <c r="D83">
        <v>3</v>
      </c>
      <c r="E83">
        <v>105</v>
      </c>
      <c r="F83">
        <v>162</v>
      </c>
      <c r="G83" t="s">
        <v>759</v>
      </c>
      <c r="H83">
        <v>51</v>
      </c>
      <c r="I83">
        <v>48</v>
      </c>
      <c r="J83" t="s">
        <v>760</v>
      </c>
      <c r="K83">
        <v>54</v>
      </c>
      <c r="L83">
        <v>50</v>
      </c>
      <c r="M83" t="s">
        <v>761</v>
      </c>
      <c r="N83">
        <v>57</v>
      </c>
      <c r="O83">
        <v>54</v>
      </c>
    </row>
    <row r="84" spans="2:15" x14ac:dyDescent="0.35">
      <c r="B84">
        <v>1216</v>
      </c>
      <c r="C84" s="15">
        <v>45071</v>
      </c>
      <c r="D84">
        <v>3</v>
      </c>
      <c r="E84">
        <v>105</v>
      </c>
      <c r="F84">
        <v>149</v>
      </c>
      <c r="G84" t="s">
        <v>762</v>
      </c>
      <c r="H84">
        <v>47</v>
      </c>
      <c r="I84">
        <v>44</v>
      </c>
      <c r="J84" t="s">
        <v>763</v>
      </c>
      <c r="K84">
        <v>49</v>
      </c>
      <c r="L84">
        <v>45</v>
      </c>
      <c r="M84" t="s">
        <v>764</v>
      </c>
      <c r="N84">
        <v>53</v>
      </c>
      <c r="O84">
        <v>48</v>
      </c>
    </row>
    <row r="85" spans="2:15" x14ac:dyDescent="0.35">
      <c r="B85">
        <v>1217</v>
      </c>
      <c r="C85" s="15">
        <v>45072</v>
      </c>
      <c r="D85">
        <v>3</v>
      </c>
      <c r="E85">
        <v>105</v>
      </c>
      <c r="F85">
        <v>184</v>
      </c>
      <c r="G85" t="s">
        <v>765</v>
      </c>
      <c r="H85">
        <v>60</v>
      </c>
      <c r="I85">
        <v>58</v>
      </c>
      <c r="J85" t="s">
        <v>766</v>
      </c>
      <c r="K85">
        <v>58</v>
      </c>
      <c r="L85">
        <v>55</v>
      </c>
      <c r="M85" t="s">
        <v>767</v>
      </c>
      <c r="N85">
        <v>66</v>
      </c>
      <c r="O85">
        <v>62</v>
      </c>
    </row>
    <row r="86" spans="2:15" x14ac:dyDescent="0.35">
      <c r="B86">
        <v>1218</v>
      </c>
      <c r="C86" s="15">
        <v>45073</v>
      </c>
      <c r="D86">
        <v>3</v>
      </c>
      <c r="E86">
        <v>105</v>
      </c>
      <c r="F86">
        <v>139</v>
      </c>
      <c r="G86" t="s">
        <v>768</v>
      </c>
      <c r="H86">
        <v>71</v>
      </c>
      <c r="I86">
        <v>69</v>
      </c>
      <c r="J86" t="s">
        <v>176</v>
      </c>
      <c r="K86">
        <v>0</v>
      </c>
      <c r="L86">
        <v>0</v>
      </c>
      <c r="M86" t="s">
        <v>769</v>
      </c>
      <c r="N86">
        <v>68</v>
      </c>
      <c r="O86">
        <v>66</v>
      </c>
    </row>
    <row r="87" spans="2:15" x14ac:dyDescent="0.35">
      <c r="B87">
        <v>1219</v>
      </c>
      <c r="C87" s="15">
        <v>45074</v>
      </c>
      <c r="D87">
        <v>3</v>
      </c>
      <c r="E87">
        <v>105</v>
      </c>
      <c r="F87">
        <v>0</v>
      </c>
      <c r="G87" t="s">
        <v>176</v>
      </c>
      <c r="H87">
        <v>0</v>
      </c>
      <c r="I87">
        <v>0</v>
      </c>
      <c r="J87" t="s">
        <v>176</v>
      </c>
      <c r="K87">
        <v>0</v>
      </c>
      <c r="L87">
        <v>0</v>
      </c>
      <c r="M87" t="s">
        <v>176</v>
      </c>
      <c r="N87">
        <v>0</v>
      </c>
      <c r="O87">
        <v>0</v>
      </c>
    </row>
    <row r="88" spans="2:15" x14ac:dyDescent="0.35">
      <c r="B88">
        <v>1220</v>
      </c>
      <c r="C88" s="15">
        <v>45075</v>
      </c>
      <c r="D88">
        <v>3</v>
      </c>
      <c r="E88">
        <v>105</v>
      </c>
      <c r="F88">
        <v>0</v>
      </c>
      <c r="G88" t="s">
        <v>176</v>
      </c>
      <c r="H88">
        <v>0</v>
      </c>
      <c r="I88">
        <v>0</v>
      </c>
      <c r="J88" t="s">
        <v>176</v>
      </c>
      <c r="K88">
        <v>0</v>
      </c>
      <c r="L88">
        <v>0</v>
      </c>
      <c r="M88" t="s">
        <v>176</v>
      </c>
      <c r="N88">
        <v>0</v>
      </c>
      <c r="O88">
        <v>0</v>
      </c>
    </row>
    <row r="89" spans="2:15" x14ac:dyDescent="0.35">
      <c r="B89">
        <v>1221</v>
      </c>
      <c r="C89" s="15">
        <v>45076</v>
      </c>
      <c r="D89">
        <v>3</v>
      </c>
      <c r="E89">
        <v>105</v>
      </c>
      <c r="F89">
        <v>153</v>
      </c>
      <c r="G89" t="s">
        <v>770</v>
      </c>
      <c r="H89">
        <v>51</v>
      </c>
      <c r="I89">
        <v>48</v>
      </c>
      <c r="J89" t="s">
        <v>771</v>
      </c>
      <c r="K89">
        <v>53</v>
      </c>
      <c r="L89">
        <v>49</v>
      </c>
      <c r="M89" t="s">
        <v>772</v>
      </c>
      <c r="N89">
        <v>49</v>
      </c>
      <c r="O89">
        <v>45</v>
      </c>
    </row>
    <row r="90" spans="2:15" x14ac:dyDescent="0.35">
      <c r="B90">
        <v>1222</v>
      </c>
      <c r="C90" s="15">
        <v>45077</v>
      </c>
      <c r="D90">
        <v>3</v>
      </c>
      <c r="E90">
        <v>105</v>
      </c>
      <c r="F90">
        <v>183</v>
      </c>
      <c r="G90" t="s">
        <v>773</v>
      </c>
      <c r="H90">
        <v>60</v>
      </c>
      <c r="I90">
        <v>57</v>
      </c>
      <c r="J90" t="s">
        <v>774</v>
      </c>
      <c r="K90">
        <v>59</v>
      </c>
      <c r="L90">
        <v>56</v>
      </c>
      <c r="M90" t="s">
        <v>775</v>
      </c>
      <c r="N90">
        <v>64</v>
      </c>
      <c r="O90">
        <v>60</v>
      </c>
    </row>
    <row r="91" spans="2:15" x14ac:dyDescent="0.35">
      <c r="B91">
        <v>1223</v>
      </c>
      <c r="C91" s="15">
        <v>45078</v>
      </c>
      <c r="D91">
        <v>3</v>
      </c>
      <c r="E91">
        <v>105</v>
      </c>
      <c r="F91">
        <v>183</v>
      </c>
      <c r="G91" t="s">
        <v>776</v>
      </c>
      <c r="H91">
        <v>61</v>
      </c>
      <c r="I91">
        <v>58</v>
      </c>
      <c r="J91" t="s">
        <v>777</v>
      </c>
      <c r="K91">
        <v>62</v>
      </c>
      <c r="L91">
        <v>59</v>
      </c>
      <c r="M91" t="s">
        <v>778</v>
      </c>
      <c r="N91">
        <v>60</v>
      </c>
      <c r="O91">
        <v>55</v>
      </c>
    </row>
    <row r="92" spans="2:15" x14ac:dyDescent="0.35">
      <c r="B92">
        <v>1224</v>
      </c>
      <c r="C92" s="15">
        <v>45079</v>
      </c>
      <c r="D92">
        <v>3</v>
      </c>
      <c r="E92">
        <v>105</v>
      </c>
      <c r="F92">
        <v>147</v>
      </c>
      <c r="G92" t="s">
        <v>176</v>
      </c>
      <c r="H92">
        <v>0</v>
      </c>
      <c r="I92">
        <v>0</v>
      </c>
      <c r="J92" t="s">
        <v>779</v>
      </c>
      <c r="K92">
        <v>72</v>
      </c>
      <c r="L92">
        <v>70</v>
      </c>
      <c r="M92" t="s">
        <v>780</v>
      </c>
      <c r="N92">
        <v>75</v>
      </c>
      <c r="O92">
        <v>74</v>
      </c>
    </row>
    <row r="93" spans="2:15" x14ac:dyDescent="0.35">
      <c r="B93">
        <v>1225</v>
      </c>
      <c r="C93" s="15">
        <v>45080</v>
      </c>
      <c r="D93">
        <v>3</v>
      </c>
      <c r="E93">
        <v>105</v>
      </c>
      <c r="F93">
        <v>144</v>
      </c>
      <c r="G93" t="s">
        <v>781</v>
      </c>
      <c r="H93">
        <v>49</v>
      </c>
      <c r="I93">
        <v>46</v>
      </c>
      <c r="J93" t="s">
        <v>782</v>
      </c>
      <c r="K93">
        <v>46</v>
      </c>
      <c r="L93">
        <v>45</v>
      </c>
      <c r="M93" t="s">
        <v>783</v>
      </c>
      <c r="N93">
        <v>49</v>
      </c>
      <c r="O93">
        <v>47</v>
      </c>
    </row>
    <row r="94" spans="2:15" x14ac:dyDescent="0.35">
      <c r="B94">
        <v>1226</v>
      </c>
      <c r="C94" s="15">
        <v>45081</v>
      </c>
      <c r="D94">
        <v>3</v>
      </c>
      <c r="E94">
        <v>105</v>
      </c>
      <c r="F94">
        <v>0</v>
      </c>
      <c r="G94" t="s">
        <v>176</v>
      </c>
      <c r="H94">
        <v>0</v>
      </c>
      <c r="I94">
        <v>0</v>
      </c>
      <c r="J94" t="s">
        <v>176</v>
      </c>
      <c r="K94">
        <v>0</v>
      </c>
      <c r="L94">
        <v>0</v>
      </c>
      <c r="M94" t="s">
        <v>176</v>
      </c>
      <c r="N94">
        <v>0</v>
      </c>
      <c r="O94">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A3EA-3980-43BE-8838-48407463CCEC}">
  <dimension ref="A1:C10"/>
  <sheetViews>
    <sheetView workbookViewId="0">
      <selection activeCell="A7" sqref="A7"/>
    </sheetView>
  </sheetViews>
  <sheetFormatPr defaultRowHeight="14.5" x14ac:dyDescent="0.35"/>
  <cols>
    <col min="3" max="3" width="76.1796875" customWidth="1"/>
  </cols>
  <sheetData>
    <row r="1" spans="1:3" x14ac:dyDescent="0.35">
      <c r="A1" t="s">
        <v>784</v>
      </c>
    </row>
    <row r="3" spans="1:3" x14ac:dyDescent="0.35">
      <c r="B3" t="s">
        <v>854</v>
      </c>
      <c r="C3" t="s">
        <v>140</v>
      </c>
    </row>
    <row r="4" spans="1:3" x14ac:dyDescent="0.35">
      <c r="B4" t="s">
        <v>803</v>
      </c>
      <c r="C4" s="19">
        <v>1</v>
      </c>
    </row>
    <row r="6" spans="1:3" x14ac:dyDescent="0.35">
      <c r="B6">
        <v>1</v>
      </c>
      <c r="C6" t="s">
        <v>835</v>
      </c>
    </row>
    <row r="7" spans="1:3" x14ac:dyDescent="0.35">
      <c r="B7">
        <v>2</v>
      </c>
      <c r="C7" s="18" t="s">
        <v>851</v>
      </c>
    </row>
    <row r="8" spans="1:3" x14ac:dyDescent="0.35">
      <c r="B8">
        <v>3</v>
      </c>
      <c r="C8" t="s">
        <v>849</v>
      </c>
    </row>
    <row r="9" spans="1:3" x14ac:dyDescent="0.35">
      <c r="B9">
        <v>4</v>
      </c>
      <c r="C9" s="18" t="s">
        <v>836</v>
      </c>
    </row>
    <row r="10" spans="1:3" ht="26.5" customHeight="1" x14ac:dyDescent="0.35">
      <c r="B10">
        <v>5</v>
      </c>
      <c r="C10" s="46" t="s">
        <v>852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023E-866C-4712-ADFB-B36253B60AA3}">
  <dimension ref="A1:L61"/>
  <sheetViews>
    <sheetView tabSelected="1" zoomScale="73" workbookViewId="0">
      <selection activeCell="A11" sqref="A11"/>
    </sheetView>
  </sheetViews>
  <sheetFormatPr defaultRowHeight="14.5" x14ac:dyDescent="0.35"/>
  <cols>
    <col min="1" max="1" width="98.54296875" customWidth="1"/>
    <col min="4" max="4" width="24.81640625" customWidth="1"/>
    <col min="5" max="5" width="25" customWidth="1"/>
    <col min="6" max="6" width="22.54296875" customWidth="1"/>
    <col min="7" max="7" width="23.1796875" customWidth="1"/>
    <col min="8" max="8" width="23.6328125" customWidth="1"/>
    <col min="9" max="9" width="22.54296875" customWidth="1"/>
    <col min="10" max="10" width="23.6328125" customWidth="1"/>
    <col min="11" max="11" width="22.7265625" customWidth="1"/>
    <col min="12" max="12" width="9.6328125" customWidth="1"/>
  </cols>
  <sheetData>
    <row r="1" spans="1:12" ht="15.5" x14ac:dyDescent="0.35">
      <c r="A1" s="47" t="s">
        <v>872</v>
      </c>
      <c r="F1" t="s">
        <v>799</v>
      </c>
      <c r="G1" t="s">
        <v>800</v>
      </c>
    </row>
    <row r="2" spans="1:12" ht="15.5" x14ac:dyDescent="0.35">
      <c r="A2" s="47" t="s">
        <v>853</v>
      </c>
    </row>
    <row r="8" spans="1:12" x14ac:dyDescent="0.35">
      <c r="A8" s="2"/>
      <c r="D8" s="2" t="s">
        <v>795</v>
      </c>
    </row>
    <row r="9" spans="1:12" x14ac:dyDescent="0.35">
      <c r="E9" t="s">
        <v>797</v>
      </c>
      <c r="F9" t="s">
        <v>786</v>
      </c>
      <c r="G9" t="s">
        <v>787</v>
      </c>
      <c r="H9" t="s">
        <v>788</v>
      </c>
      <c r="I9" t="s">
        <v>789</v>
      </c>
      <c r="J9" t="s">
        <v>790</v>
      </c>
      <c r="K9" t="s">
        <v>791</v>
      </c>
      <c r="L9" t="s">
        <v>792</v>
      </c>
    </row>
    <row r="10" spans="1:12" x14ac:dyDescent="0.35">
      <c r="E10" t="s">
        <v>796</v>
      </c>
      <c r="F10" s="19">
        <v>82</v>
      </c>
      <c r="G10" s="19">
        <v>84.72</v>
      </c>
      <c r="H10" s="19">
        <v>87.68</v>
      </c>
      <c r="I10" s="19">
        <v>99.17</v>
      </c>
      <c r="J10" s="19">
        <v>52.23</v>
      </c>
      <c r="K10" s="19">
        <v>63.28</v>
      </c>
      <c r="L10" s="19">
        <f>SUM(F10:K10)</f>
        <v>469.08000000000004</v>
      </c>
    </row>
    <row r="11" spans="1:12" x14ac:dyDescent="0.35">
      <c r="E11" t="s">
        <v>793</v>
      </c>
      <c r="F11" s="20">
        <f>F10/L10</f>
        <v>0.17481026690543189</v>
      </c>
      <c r="G11" s="20">
        <f>G10/L10</f>
        <v>0.18060885136863647</v>
      </c>
      <c r="H11" s="20">
        <f>H10/L10</f>
        <v>0.18691907563741791</v>
      </c>
      <c r="I11" s="20">
        <f>I10/L10</f>
        <v>0.21141383132941075</v>
      </c>
      <c r="J11" s="20">
        <f>J10/L10</f>
        <v>0.11134561268866716</v>
      </c>
      <c r="K11" s="20">
        <f>K10/L10</f>
        <v>0.13490236207043574</v>
      </c>
    </row>
    <row r="16" spans="1:12" ht="18.5" x14ac:dyDescent="0.45">
      <c r="D16" s="41" t="s">
        <v>798</v>
      </c>
    </row>
    <row r="41" spans="5:5" x14ac:dyDescent="0.35">
      <c r="E41" s="19"/>
    </row>
    <row r="61" spans="4:5" ht="18.5" x14ac:dyDescent="0.45">
      <c r="D61" s="41" t="s">
        <v>801</v>
      </c>
      <c r="E61" s="1"/>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ACB1-6F7A-488B-8BB6-50C419115C25}">
  <dimension ref="A1:H42"/>
  <sheetViews>
    <sheetView zoomScale="61" workbookViewId="0">
      <selection activeCell="A2" sqref="A2"/>
    </sheetView>
  </sheetViews>
  <sheetFormatPr defaultRowHeight="14.5" x14ac:dyDescent="0.35"/>
  <cols>
    <col min="1" max="1" width="125" customWidth="1"/>
    <col min="4" max="4" width="21.7265625" customWidth="1"/>
    <col min="5" max="5" width="16.81640625" customWidth="1"/>
    <col min="6" max="6" width="22.36328125" customWidth="1"/>
    <col min="7" max="7" width="52.90625" customWidth="1"/>
    <col min="8" max="8" width="22.08984375" customWidth="1"/>
  </cols>
  <sheetData>
    <row r="1" spans="1:8" x14ac:dyDescent="0.35">
      <c r="A1" t="s">
        <v>855</v>
      </c>
      <c r="F1" t="s">
        <v>799</v>
      </c>
      <c r="G1" t="s">
        <v>857</v>
      </c>
    </row>
    <row r="2" spans="1:8" x14ac:dyDescent="0.35">
      <c r="A2" t="s">
        <v>856</v>
      </c>
    </row>
    <row r="6" spans="1:8" ht="18.5" x14ac:dyDescent="0.45">
      <c r="D6" t="s">
        <v>806</v>
      </c>
      <c r="H6" s="41" t="s">
        <v>816</v>
      </c>
    </row>
    <row r="8" spans="1:8" x14ac:dyDescent="0.35">
      <c r="E8" t="s">
        <v>797</v>
      </c>
      <c r="F8" t="s">
        <v>850</v>
      </c>
    </row>
    <row r="9" spans="1:8" x14ac:dyDescent="0.35">
      <c r="E9">
        <v>1</v>
      </c>
      <c r="F9">
        <v>214</v>
      </c>
    </row>
    <row r="10" spans="1:8" x14ac:dyDescent="0.35">
      <c r="E10">
        <v>2</v>
      </c>
      <c r="F10">
        <v>214</v>
      </c>
    </row>
    <row r="11" spans="1:8" x14ac:dyDescent="0.35">
      <c r="E11">
        <v>3</v>
      </c>
      <c r="F11">
        <v>212</v>
      </c>
    </row>
    <row r="12" spans="1:8" x14ac:dyDescent="0.35">
      <c r="E12">
        <v>4</v>
      </c>
      <c r="F12">
        <v>210</v>
      </c>
    </row>
    <row r="13" spans="1:8" x14ac:dyDescent="0.35">
      <c r="E13">
        <v>5</v>
      </c>
      <c r="F13">
        <v>208</v>
      </c>
    </row>
    <row r="14" spans="1:8" x14ac:dyDescent="0.35">
      <c r="E14">
        <v>6</v>
      </c>
      <c r="F14">
        <v>217</v>
      </c>
    </row>
    <row r="15" spans="1:8" x14ac:dyDescent="0.35">
      <c r="E15" t="s">
        <v>845</v>
      </c>
      <c r="F15">
        <f>SUM(F9:F14)</f>
        <v>1275</v>
      </c>
    </row>
    <row r="42" spans="8:8" ht="15.5" x14ac:dyDescent="0.35">
      <c r="H42" s="48" t="s">
        <v>801</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1C291-8427-454A-853B-B000B933DE1B}">
  <dimension ref="A1:O65"/>
  <sheetViews>
    <sheetView zoomScale="71" workbookViewId="0">
      <selection activeCell="A2" sqref="A2"/>
    </sheetView>
  </sheetViews>
  <sheetFormatPr defaultRowHeight="14.5" x14ac:dyDescent="0.35"/>
  <cols>
    <col min="1" max="1" width="92.81640625" customWidth="1"/>
    <col min="2" max="2" width="69.08984375" customWidth="1"/>
    <col min="3" max="3" width="33.7265625" customWidth="1"/>
    <col min="4" max="4" width="77.26953125" customWidth="1"/>
    <col min="5" max="5" width="17.08984375" customWidth="1"/>
    <col min="6" max="7" width="13.90625" customWidth="1"/>
    <col min="8" max="8" width="16.08984375" customWidth="1"/>
    <col min="9" max="9" width="18.1796875" customWidth="1"/>
    <col min="10" max="10" width="12.453125" customWidth="1"/>
    <col min="11" max="11" width="13.1796875" customWidth="1"/>
    <col min="13" max="13" width="12.453125" customWidth="1"/>
    <col min="15" max="15" width="18.453125" customWidth="1"/>
  </cols>
  <sheetData>
    <row r="1" spans="1:15" ht="18.5" x14ac:dyDescent="0.45">
      <c r="A1" s="1" t="s">
        <v>873</v>
      </c>
      <c r="C1" t="s">
        <v>799</v>
      </c>
      <c r="D1" t="s">
        <v>858</v>
      </c>
    </row>
    <row r="2" spans="1:15" ht="75" customHeight="1" x14ac:dyDescent="0.45">
      <c r="A2" s="49" t="s">
        <v>859</v>
      </c>
    </row>
    <row r="8" spans="1:15" x14ac:dyDescent="0.35">
      <c r="L8" s="21"/>
    </row>
    <row r="9" spans="1:15" x14ac:dyDescent="0.35">
      <c r="L9" s="21"/>
    </row>
    <row r="10" spans="1:15" x14ac:dyDescent="0.35">
      <c r="L10" s="21"/>
    </row>
    <row r="11" spans="1:15" ht="18.5" x14ac:dyDescent="0.45">
      <c r="C11" s="41" t="s">
        <v>806</v>
      </c>
      <c r="L11" s="21"/>
    </row>
    <row r="12" spans="1:15" x14ac:dyDescent="0.35">
      <c r="L12" s="21"/>
    </row>
    <row r="13" spans="1:15" x14ac:dyDescent="0.35">
      <c r="D13" t="s">
        <v>794</v>
      </c>
      <c r="L13" s="21"/>
    </row>
    <row r="14" spans="1:15" x14ac:dyDescent="0.35">
      <c r="C14" t="s">
        <v>814</v>
      </c>
      <c r="D14" s="25" t="s">
        <v>807</v>
      </c>
      <c r="E14" s="25" t="s">
        <v>808</v>
      </c>
      <c r="F14" s="25" t="s">
        <v>809</v>
      </c>
      <c r="G14" s="25" t="s">
        <v>810</v>
      </c>
      <c r="H14" s="25" t="s">
        <v>811</v>
      </c>
      <c r="I14" s="26" t="s">
        <v>812</v>
      </c>
      <c r="L14" s="21"/>
    </row>
    <row r="15" spans="1:15" x14ac:dyDescent="0.35">
      <c r="D15" s="24">
        <v>0</v>
      </c>
      <c r="E15" s="24">
        <v>46890.5</v>
      </c>
      <c r="F15" s="24">
        <v>46890.5</v>
      </c>
      <c r="G15" s="24">
        <v>37512.400000000001</v>
      </c>
      <c r="H15" s="24">
        <v>0</v>
      </c>
      <c r="I15" s="27">
        <v>0</v>
      </c>
      <c r="L15" s="21"/>
    </row>
    <row r="16" spans="1:15" ht="18.5" x14ac:dyDescent="0.45">
      <c r="D16" s="28">
        <v>132940.80000000002</v>
      </c>
      <c r="E16" s="28">
        <v>132940.80000000002</v>
      </c>
      <c r="F16" s="28">
        <v>132940.80000000002</v>
      </c>
      <c r="G16" s="28">
        <v>149558.40000000002</v>
      </c>
      <c r="H16" s="28">
        <v>99705.600000000006</v>
      </c>
      <c r="I16" s="29">
        <v>132940.80000000002</v>
      </c>
      <c r="L16" s="21"/>
      <c r="O16" s="41" t="s">
        <v>816</v>
      </c>
    </row>
    <row r="17" spans="3:12" x14ac:dyDescent="0.35">
      <c r="D17" s="24">
        <v>105840</v>
      </c>
      <c r="E17" s="24">
        <v>105840</v>
      </c>
      <c r="F17" s="24">
        <v>0</v>
      </c>
      <c r="G17" s="24">
        <v>60480</v>
      </c>
      <c r="H17" s="24">
        <v>60480</v>
      </c>
      <c r="I17" s="27">
        <v>90720</v>
      </c>
      <c r="L17" s="21"/>
    </row>
    <row r="18" spans="3:12" x14ac:dyDescent="0.35">
      <c r="D18" s="28">
        <v>59212.800000000003</v>
      </c>
      <c r="E18" s="28">
        <v>74016</v>
      </c>
      <c r="F18" s="28">
        <v>59212.800000000003</v>
      </c>
      <c r="G18" s="28">
        <v>59212.800000000003</v>
      </c>
      <c r="H18" s="28">
        <v>74016</v>
      </c>
      <c r="I18" s="29">
        <v>88819.200000000012</v>
      </c>
      <c r="L18" s="21"/>
    </row>
    <row r="19" spans="3:12" x14ac:dyDescent="0.35">
      <c r="D19" s="24">
        <v>104630.40000000001</v>
      </c>
      <c r="E19" s="24">
        <v>89683.200000000012</v>
      </c>
      <c r="F19" s="24">
        <v>89683.200000000012</v>
      </c>
      <c r="G19" s="24">
        <v>89683.200000000012</v>
      </c>
      <c r="H19" s="24">
        <v>104630.40000000001</v>
      </c>
      <c r="I19" s="27">
        <v>119577.60000000001</v>
      </c>
      <c r="L19" s="21"/>
    </row>
    <row r="20" spans="3:12" x14ac:dyDescent="0.35">
      <c r="D20" s="28">
        <v>33584.400000000001</v>
      </c>
      <c r="E20" s="28">
        <v>33584.400000000001</v>
      </c>
      <c r="F20" s="28">
        <v>33584.400000000001</v>
      </c>
      <c r="G20" s="28">
        <v>33584.400000000001</v>
      </c>
      <c r="H20" s="28">
        <v>0</v>
      </c>
      <c r="I20" s="29">
        <v>0</v>
      </c>
      <c r="L20" s="21"/>
    </row>
    <row r="21" spans="3:12" x14ac:dyDescent="0.35">
      <c r="D21" s="24">
        <v>83808.000000000015</v>
      </c>
      <c r="E21" s="24">
        <v>100569.60000000001</v>
      </c>
      <c r="F21" s="24">
        <v>134092.80000000002</v>
      </c>
      <c r="G21" s="24">
        <v>150854.40000000002</v>
      </c>
      <c r="H21" s="24">
        <v>134092.80000000002</v>
      </c>
      <c r="I21" s="27">
        <v>117331.20000000001</v>
      </c>
      <c r="L21" s="21"/>
    </row>
    <row r="22" spans="3:12" x14ac:dyDescent="0.35">
      <c r="D22" s="28">
        <v>32111.4</v>
      </c>
      <c r="E22" s="28">
        <v>42815.200000000004</v>
      </c>
      <c r="F22" s="28">
        <v>32111.4</v>
      </c>
      <c r="G22" s="28">
        <v>32111.4</v>
      </c>
      <c r="H22" s="28">
        <v>0</v>
      </c>
      <c r="I22" s="29">
        <v>0</v>
      </c>
      <c r="L22" s="21"/>
    </row>
    <row r="23" spans="3:12" x14ac:dyDescent="0.35">
      <c r="D23" s="24">
        <v>106963.20000000001</v>
      </c>
      <c r="E23" s="24">
        <v>106963.20000000001</v>
      </c>
      <c r="F23" s="24">
        <v>124790.40000000001</v>
      </c>
      <c r="G23" s="24">
        <v>124790.40000000001</v>
      </c>
      <c r="H23" s="24">
        <v>71308.800000000003</v>
      </c>
      <c r="I23" s="27">
        <v>106963.20000000001</v>
      </c>
      <c r="L23" s="21"/>
    </row>
    <row r="24" spans="3:12" x14ac:dyDescent="0.35">
      <c r="C24" t="s">
        <v>813</v>
      </c>
      <c r="D24" s="21">
        <f t="shared" ref="D24:I24" si="0">SUM(D15:D23)</f>
        <v>659091</v>
      </c>
      <c r="E24" s="21">
        <f t="shared" si="0"/>
        <v>733302.90000000014</v>
      </c>
      <c r="F24" s="21">
        <f t="shared" si="0"/>
        <v>653306.30000000016</v>
      </c>
      <c r="G24" s="21">
        <f t="shared" si="0"/>
        <v>737787.40000000014</v>
      </c>
      <c r="H24" s="21">
        <f t="shared" si="0"/>
        <v>544233.60000000009</v>
      </c>
      <c r="I24" s="21">
        <f t="shared" si="0"/>
        <v>656352</v>
      </c>
      <c r="L24" s="21"/>
    </row>
    <row r="25" spans="3:12" x14ac:dyDescent="0.35">
      <c r="C25" t="s">
        <v>815</v>
      </c>
      <c r="D25" s="21">
        <f t="shared" ref="D25:I25" si="1">AVERAGE(D15:D23)</f>
        <v>73232.333333333328</v>
      </c>
      <c r="E25" s="21">
        <f t="shared" si="1"/>
        <v>81478.10000000002</v>
      </c>
      <c r="F25" s="21">
        <f t="shared" si="1"/>
        <v>72589.588888888902</v>
      </c>
      <c r="G25" s="21">
        <f t="shared" si="1"/>
        <v>81976.377777777787</v>
      </c>
      <c r="H25" s="21">
        <f t="shared" si="1"/>
        <v>60470.400000000009</v>
      </c>
      <c r="I25" s="21">
        <f t="shared" si="1"/>
        <v>72928</v>
      </c>
      <c r="L25" s="21"/>
    </row>
    <row r="26" spans="3:12" x14ac:dyDescent="0.35">
      <c r="L26" s="21"/>
    </row>
    <row r="27" spans="3:12" x14ac:dyDescent="0.35">
      <c r="L27" s="21"/>
    </row>
    <row r="28" spans="3:12" x14ac:dyDescent="0.35">
      <c r="L28" s="21"/>
    </row>
    <row r="29" spans="3:12" x14ac:dyDescent="0.35">
      <c r="L29" s="21"/>
    </row>
    <row r="30" spans="3:12" x14ac:dyDescent="0.35">
      <c r="L30" s="21"/>
    </row>
    <row r="31" spans="3:12" x14ac:dyDescent="0.35">
      <c r="L31" s="21"/>
    </row>
    <row r="32" spans="3:12" x14ac:dyDescent="0.35">
      <c r="L32" s="21"/>
    </row>
    <row r="33" spans="12:12" x14ac:dyDescent="0.35">
      <c r="L33" s="21"/>
    </row>
    <row r="34" spans="12:12" x14ac:dyDescent="0.35">
      <c r="L34" s="21"/>
    </row>
    <row r="35" spans="12:12" x14ac:dyDescent="0.35">
      <c r="L35" s="21"/>
    </row>
    <row r="36" spans="12:12" x14ac:dyDescent="0.35">
      <c r="L36" s="21"/>
    </row>
    <row r="37" spans="12:12" x14ac:dyDescent="0.35">
      <c r="L37" s="21"/>
    </row>
    <row r="38" spans="12:12" x14ac:dyDescent="0.35">
      <c r="L38" s="21"/>
    </row>
    <row r="39" spans="12:12" x14ac:dyDescent="0.35">
      <c r="L39" s="21"/>
    </row>
    <row r="40" spans="12:12" x14ac:dyDescent="0.35">
      <c r="L40" s="21"/>
    </row>
    <row r="41" spans="12:12" x14ac:dyDescent="0.35">
      <c r="L41" s="21"/>
    </row>
    <row r="42" spans="12:12" x14ac:dyDescent="0.35">
      <c r="L42" s="21"/>
    </row>
    <row r="43" spans="12:12" x14ac:dyDescent="0.35">
      <c r="L43" s="21"/>
    </row>
    <row r="44" spans="12:12" x14ac:dyDescent="0.35">
      <c r="L44" s="21"/>
    </row>
    <row r="45" spans="12:12" x14ac:dyDescent="0.35">
      <c r="L45" s="21"/>
    </row>
    <row r="46" spans="12:12" x14ac:dyDescent="0.35">
      <c r="L46" s="21"/>
    </row>
    <row r="47" spans="12:12" x14ac:dyDescent="0.35">
      <c r="L47" s="21"/>
    </row>
    <row r="48" spans="12:12" x14ac:dyDescent="0.35">
      <c r="L48" s="21"/>
    </row>
    <row r="49" spans="12:15" x14ac:dyDescent="0.35">
      <c r="L49" s="21"/>
    </row>
    <row r="50" spans="12:15" x14ac:dyDescent="0.35">
      <c r="L50" s="21"/>
    </row>
    <row r="51" spans="12:15" x14ac:dyDescent="0.35">
      <c r="L51" s="21"/>
    </row>
    <row r="52" spans="12:15" x14ac:dyDescent="0.35">
      <c r="L52" s="21"/>
    </row>
    <row r="53" spans="12:15" x14ac:dyDescent="0.35">
      <c r="L53" s="21"/>
    </row>
    <row r="54" spans="12:15" x14ac:dyDescent="0.35">
      <c r="L54" s="21"/>
    </row>
    <row r="55" spans="12:15" x14ac:dyDescent="0.35">
      <c r="L55" s="21"/>
      <c r="O55" s="2" t="s">
        <v>801</v>
      </c>
    </row>
    <row r="56" spans="12:15" x14ac:dyDescent="0.35">
      <c r="L56" s="21"/>
    </row>
    <row r="57" spans="12:15" x14ac:dyDescent="0.35">
      <c r="L57" s="21"/>
    </row>
    <row r="58" spans="12:15" x14ac:dyDescent="0.35">
      <c r="L58" s="21"/>
    </row>
    <row r="59" spans="12:15" x14ac:dyDescent="0.35">
      <c r="L59" s="21"/>
    </row>
    <row r="60" spans="12:15" x14ac:dyDescent="0.35">
      <c r="L60" s="21"/>
    </row>
    <row r="61" spans="12:15" x14ac:dyDescent="0.35">
      <c r="L61" s="21"/>
    </row>
    <row r="62" spans="12:15" x14ac:dyDescent="0.35">
      <c r="L62" s="21"/>
    </row>
    <row r="63" spans="12:15" x14ac:dyDescent="0.35">
      <c r="L63" s="21"/>
    </row>
    <row r="64" spans="12:15" x14ac:dyDescent="0.35">
      <c r="L64" s="21"/>
    </row>
    <row r="65" spans="12:12" x14ac:dyDescent="0.35">
      <c r="L65"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ReadMeFirst</vt:lpstr>
      <vt:lpstr>Other Lists</vt:lpstr>
      <vt:lpstr>Inspect DM</vt:lpstr>
      <vt:lpstr>A Batches</vt:lpstr>
      <vt:lpstr>B Batches</vt:lpstr>
      <vt:lpstr>5 whys</vt:lpstr>
      <vt:lpstr>1 Why</vt:lpstr>
      <vt:lpstr>2 Why</vt:lpstr>
      <vt:lpstr>3 Why</vt:lpstr>
      <vt:lpstr>4 Why</vt:lpstr>
      <vt:lpstr>5 Why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Nixon</dc:creator>
  <cp:lastModifiedBy>kanishk kemwal</cp:lastModifiedBy>
  <dcterms:created xsi:type="dcterms:W3CDTF">2024-04-02T18:09:52Z</dcterms:created>
  <dcterms:modified xsi:type="dcterms:W3CDTF">2024-05-09T15:53:13Z</dcterms:modified>
</cp:coreProperties>
</file>