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950285FD-6B97-4F6A-8152-54F70876371D}" xr6:coauthVersionLast="47" xr6:coauthVersionMax="47" xr10:uidLastSave="{00000000-0000-0000-0000-000000000000}"/>
  <bookViews>
    <workbookView minimized="1" xWindow="0" yWindow="140" windowWidth="19180" windowHeight="10070" xr2:uid="{00000000-000D-0000-FFFF-FFFF00000000}"/>
  </bookViews>
  <sheets>
    <sheet name="Uber Tax" sheetId="1" r:id="rId1"/>
    <sheet name="Sheet1" sheetId="7" r:id="rId2"/>
    <sheet name="Vehicle expense" sheetId="5" r:id="rId3"/>
    <sheet name="Home office expense" sheetId="6" r:id="rId4"/>
    <sheet name="PlanRent" sheetId="2" r:id="rId5"/>
    <sheet name="Transfer" sheetId="3" r:id="rId6"/>
  </sheets>
  <definedNames>
    <definedName name="_xlnm._FilterDatabase" localSheetId="0" hidden="1">'Uber Tax'!$A$2:$K$89</definedName>
    <definedName name="instruction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MFLT6ItILvGsSzogdQT+brEP14g=="/>
    </ext>
  </extLst>
</workbook>
</file>

<file path=xl/calcChain.xml><?xml version="1.0" encoding="utf-8"?>
<calcChain xmlns="http://schemas.openxmlformats.org/spreadsheetml/2006/main">
  <c r="C40" i="5" l="1"/>
  <c r="B40" i="5"/>
  <c r="C38" i="5"/>
  <c r="B38" i="5"/>
  <c r="T4" i="5"/>
  <c r="E25" i="5"/>
  <c r="E24" i="5"/>
  <c r="E23" i="5"/>
  <c r="D23" i="5"/>
  <c r="D10" i="5"/>
  <c r="O33" i="1"/>
  <c r="G6" i="1"/>
  <c r="J6" i="1" s="1"/>
  <c r="F6" i="1"/>
  <c r="O25" i="1"/>
  <c r="P25" i="1" s="1"/>
  <c r="P26" i="1"/>
  <c r="P27" i="1"/>
  <c r="P28" i="1"/>
  <c r="P29" i="1"/>
  <c r="P30" i="1"/>
  <c r="P31" i="1"/>
  <c r="P32" i="1"/>
  <c r="P34" i="1"/>
  <c r="N37" i="1"/>
  <c r="C19" i="3"/>
  <c r="F7" i="3"/>
  <c r="F6" i="3"/>
  <c r="F5" i="3"/>
  <c r="F4" i="3"/>
  <c r="F3" i="3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G19" i="2"/>
  <c r="G20" i="2" s="1"/>
  <c r="K18" i="2"/>
  <c r="G18" i="2"/>
  <c r="K17" i="2"/>
  <c r="K16" i="2"/>
  <c r="K15" i="2"/>
  <c r="J15" i="2"/>
  <c r="J16" i="2" s="1"/>
  <c r="I15" i="2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F15" i="2"/>
  <c r="L14" i="2"/>
  <c r="K14" i="2"/>
  <c r="F14" i="2"/>
  <c r="F11" i="2"/>
  <c r="F10" i="2"/>
  <c r="F9" i="2"/>
  <c r="K6" i="2"/>
  <c r="K7" i="2" s="1"/>
  <c r="J6" i="2"/>
  <c r="I6" i="2"/>
  <c r="K5" i="2"/>
  <c r="I5" i="2" s="1"/>
  <c r="K4" i="2"/>
  <c r="J4" i="2"/>
  <c r="L4" i="2" s="1"/>
  <c r="I4" i="2"/>
  <c r="J3" i="2"/>
  <c r="I3" i="2"/>
  <c r="C3" i="2"/>
  <c r="E4" i="2" s="1"/>
  <c r="Q21" i="1"/>
  <c r="O21" i="1"/>
  <c r="Q20" i="1"/>
  <c r="Q19" i="1"/>
  <c r="Q18" i="1"/>
  <c r="Q17" i="1"/>
  <c r="Q16" i="1"/>
  <c r="Q15" i="1"/>
  <c r="G7" i="1"/>
  <c r="J7" i="1" s="1"/>
  <c r="F7" i="1"/>
  <c r="F8" i="1" s="1"/>
  <c r="F9" i="1" s="1"/>
  <c r="F10" i="1" s="1"/>
  <c r="F11" i="1" s="1"/>
  <c r="J1" i="1"/>
  <c r="D19" i="1" s="1"/>
  <c r="O37" i="1" l="1"/>
  <c r="N39" i="1" s="1"/>
  <c r="N40" i="1" s="1"/>
  <c r="P33" i="1"/>
  <c r="P37" i="1" s="1"/>
  <c r="N38" i="1"/>
  <c r="D81" i="1"/>
  <c r="D84" i="1"/>
  <c r="D89" i="1"/>
  <c r="D78" i="1"/>
  <c r="D16" i="1"/>
  <c r="D66" i="1"/>
  <c r="D24" i="1"/>
  <c r="D12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D34" i="1"/>
  <c r="D44" i="1"/>
  <c r="D49" i="1"/>
  <c r="D30" i="1"/>
  <c r="D58" i="1"/>
  <c r="J17" i="2"/>
  <c r="L16" i="2"/>
  <c r="K8" i="2"/>
  <c r="I7" i="2"/>
  <c r="J7" i="2"/>
  <c r="L7" i="2" s="1"/>
  <c r="L15" i="2"/>
  <c r="J5" i="2"/>
  <c r="L5" i="2" s="1"/>
  <c r="D38" i="1"/>
  <c r="D72" i="1"/>
  <c r="D69" i="1"/>
  <c r="D46" i="1"/>
  <c r="G8" i="1"/>
  <c r="D22" i="1"/>
  <c r="D52" i="1"/>
  <c r="D41" i="1"/>
  <c r="D61" i="1"/>
  <c r="N41" i="1" l="1"/>
  <c r="G9" i="1"/>
  <c r="J9" i="1" s="1"/>
  <c r="J8" i="1"/>
  <c r="F22" i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7" i="1" s="1"/>
  <c r="F58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L17" i="2"/>
  <c r="J18" i="2"/>
  <c r="L6" i="2"/>
  <c r="J8" i="2"/>
  <c r="L8" i="2" s="1"/>
  <c r="I8" i="2"/>
  <c r="K9" i="2"/>
  <c r="G10" i="1" l="1"/>
  <c r="J10" i="1" s="1"/>
  <c r="F75" i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J19" i="2"/>
  <c r="L18" i="2"/>
  <c r="K10" i="2"/>
  <c r="J9" i="2"/>
  <c r="L9" i="2" s="1"/>
  <c r="I9" i="2"/>
  <c r="G11" i="1" l="1"/>
  <c r="J11" i="1" s="1"/>
  <c r="G3" i="2"/>
  <c r="K11" i="2"/>
  <c r="J10" i="2"/>
  <c r="L10" i="2" s="1"/>
  <c r="I10" i="2"/>
  <c r="J20" i="2"/>
  <c r="L19" i="2"/>
  <c r="G12" i="1" l="1"/>
  <c r="J12" i="1" s="1"/>
  <c r="J21" i="2"/>
  <c r="L20" i="2"/>
  <c r="J11" i="2"/>
  <c r="L11" i="2" s="1"/>
  <c r="I11" i="2"/>
  <c r="K12" i="2"/>
  <c r="G13" i="1" l="1"/>
  <c r="J13" i="1" s="1"/>
  <c r="J12" i="2"/>
  <c r="L12" i="2" s="1"/>
  <c r="I12" i="2"/>
  <c r="J22" i="2"/>
  <c r="L21" i="2"/>
  <c r="G14" i="1" l="1"/>
  <c r="J14" i="1" s="1"/>
  <c r="J23" i="2"/>
  <c r="L22" i="2"/>
  <c r="G15" i="1" l="1"/>
  <c r="J15" i="1" s="1"/>
  <c r="J24" i="2"/>
  <c r="L23" i="2"/>
  <c r="G16" i="1" l="1"/>
  <c r="J16" i="1" s="1"/>
  <c r="J25" i="2"/>
  <c r="L24" i="2"/>
  <c r="G17" i="1" l="1"/>
  <c r="J17" i="1" s="1"/>
  <c r="J26" i="2"/>
  <c r="L25" i="2"/>
  <c r="G18" i="1" l="1"/>
  <c r="J18" i="1" s="1"/>
  <c r="L26" i="2"/>
  <c r="J27" i="2"/>
  <c r="G19" i="1" l="1"/>
  <c r="J19" i="1" s="1"/>
  <c r="J28" i="2"/>
  <c r="L27" i="2"/>
  <c r="G20" i="1" l="1"/>
  <c r="J20" i="1" s="1"/>
  <c r="J29" i="2"/>
  <c r="L28" i="2"/>
  <c r="G21" i="1" l="1"/>
  <c r="J21" i="1" s="1"/>
  <c r="J30" i="2"/>
  <c r="L29" i="2"/>
  <c r="G22" i="1" l="1"/>
  <c r="J22" i="1" s="1"/>
  <c r="J31" i="2"/>
  <c r="L30" i="2"/>
  <c r="G23" i="1" l="1"/>
  <c r="J23" i="1" s="1"/>
  <c r="L31" i="2"/>
  <c r="J32" i="2"/>
  <c r="G24" i="1" l="1"/>
  <c r="J24" i="1" s="1"/>
  <c r="J33" i="2"/>
  <c r="L32" i="2"/>
  <c r="G25" i="1" l="1"/>
  <c r="J25" i="1" s="1"/>
  <c r="J34" i="2"/>
  <c r="L34" i="2" s="1"/>
  <c r="M34" i="2" s="1"/>
  <c r="L33" i="2"/>
  <c r="G26" i="1" l="1"/>
  <c r="J26" i="1" s="1"/>
  <c r="G27" i="1" l="1"/>
  <c r="J27" i="1" s="1"/>
  <c r="G28" i="1" l="1"/>
  <c r="J28" i="1" s="1"/>
  <c r="G29" i="1" l="1"/>
  <c r="J29" i="1" s="1"/>
  <c r="G30" i="1" l="1"/>
  <c r="J30" i="1" s="1"/>
  <c r="G31" i="1" l="1"/>
  <c r="J31" i="1" s="1"/>
  <c r="G32" i="1" l="1"/>
  <c r="J32" i="1" s="1"/>
  <c r="G33" i="1" l="1"/>
  <c r="J33" i="1" s="1"/>
  <c r="G34" i="1" l="1"/>
  <c r="J34" i="1" s="1"/>
  <c r="G35" i="1" l="1"/>
  <c r="J35" i="1" s="1"/>
  <c r="G36" i="1" l="1"/>
  <c r="J36" i="1" s="1"/>
  <c r="G37" i="1" l="1"/>
  <c r="J37" i="1" s="1"/>
  <c r="G38" i="1" l="1"/>
  <c r="J38" i="1" s="1"/>
  <c r="G39" i="1"/>
  <c r="J39" i="1" s="1"/>
  <c r="G40" i="1" l="1"/>
  <c r="J40" i="1" s="1"/>
  <c r="G41" i="1" l="1"/>
  <c r="J41" i="1" s="1"/>
  <c r="G42" i="1" l="1"/>
  <c r="J42" i="1" s="1"/>
  <c r="G43" i="1" l="1"/>
  <c r="J43" i="1" s="1"/>
  <c r="G44" i="1" l="1"/>
  <c r="J44" i="1" s="1"/>
  <c r="G45" i="1" l="1"/>
  <c r="J45" i="1" s="1"/>
  <c r="G46" i="1" l="1"/>
  <c r="J46" i="1" s="1"/>
  <c r="G47" i="1" l="1"/>
  <c r="J47" i="1" s="1"/>
  <c r="G48" i="1" l="1"/>
  <c r="J48" i="1" s="1"/>
  <c r="G49" i="1" l="1"/>
  <c r="J49" i="1" s="1"/>
  <c r="G50" i="1" l="1"/>
  <c r="J50" i="1" s="1"/>
  <c r="G51" i="1" l="1"/>
  <c r="J51" i="1" s="1"/>
  <c r="G52" i="1" l="1"/>
  <c r="G53" i="1" l="1"/>
  <c r="J53" i="1" s="1"/>
  <c r="J52" i="1"/>
  <c r="G54" i="1"/>
  <c r="J54" i="1" s="1"/>
  <c r="G55" i="1" l="1"/>
  <c r="J55" i="1" s="1"/>
  <c r="G57" i="1" l="1"/>
  <c r="J57" i="1" s="1"/>
  <c r="G58" i="1" l="1"/>
  <c r="J58" i="1" s="1"/>
  <c r="G60" i="1" l="1"/>
  <c r="J60" i="1" s="1"/>
  <c r="G61" i="1" l="1"/>
  <c r="J61" i="1" s="1"/>
  <c r="G62" i="1" l="1"/>
  <c r="J62" i="1" s="1"/>
  <c r="G63" i="1" l="1"/>
  <c r="J63" i="1" s="1"/>
  <c r="G64" i="1" l="1"/>
  <c r="J64" i="1" s="1"/>
  <c r="G65" i="1" l="1"/>
  <c r="J65" i="1" s="1"/>
  <c r="G66" i="1" l="1"/>
  <c r="J66" i="1" s="1"/>
  <c r="G67" i="1" l="1"/>
  <c r="J67" i="1" s="1"/>
  <c r="G68" i="1" l="1"/>
  <c r="J68" i="1" s="1"/>
  <c r="G69" i="1" l="1"/>
  <c r="J69" i="1" s="1"/>
  <c r="G70" i="1" l="1"/>
  <c r="J70" i="1" s="1"/>
  <c r="G71" i="1" l="1"/>
  <c r="J71" i="1" s="1"/>
  <c r="G72" i="1" l="1"/>
  <c r="J72" i="1" s="1"/>
  <c r="G73" i="1" l="1"/>
  <c r="J73" i="1" s="1"/>
  <c r="G74" i="1" l="1"/>
  <c r="J74" i="1" l="1"/>
  <c r="G75" i="1"/>
  <c r="G76" i="1" l="1"/>
  <c r="J75" i="1"/>
  <c r="G77" i="1" l="1"/>
  <c r="J76" i="1"/>
  <c r="G78" i="1" l="1"/>
  <c r="J77" i="1"/>
  <c r="J78" i="1" l="1"/>
  <c r="G79" i="1"/>
  <c r="J79" i="1" l="1"/>
  <c r="G80" i="1"/>
  <c r="J80" i="1" l="1"/>
  <c r="G81" i="1"/>
  <c r="J81" i="1" l="1"/>
  <c r="G82" i="1"/>
  <c r="J82" i="1" l="1"/>
  <c r="G83" i="1"/>
  <c r="J83" i="1" l="1"/>
  <c r="G84" i="1"/>
  <c r="J84" i="1" l="1"/>
  <c r="G85" i="1"/>
  <c r="J85" i="1" l="1"/>
  <c r="G86" i="1"/>
  <c r="J86" i="1" l="1"/>
  <c r="G87" i="1"/>
  <c r="J87" i="1" l="1"/>
  <c r="G88" i="1"/>
  <c r="J88" i="1" l="1"/>
  <c r="G89" i="1"/>
  <c r="J89" i="1" s="1"/>
</calcChain>
</file>

<file path=xl/sharedStrings.xml><?xml version="1.0" encoding="utf-8"?>
<sst xmlns="http://schemas.openxmlformats.org/spreadsheetml/2006/main" count="306" uniqueCount="147">
  <si>
    <t>date</t>
  </si>
  <si>
    <t>payout</t>
  </si>
  <si>
    <t>income</t>
  </si>
  <si>
    <t>expense</t>
  </si>
  <si>
    <t>tax</t>
  </si>
  <si>
    <t>total</t>
  </si>
  <si>
    <t>total including payout</t>
  </si>
  <si>
    <t>description</t>
  </si>
  <si>
    <t>supplier</t>
  </si>
  <si>
    <t>thai baht</t>
  </si>
  <si>
    <t>Uber Eats</t>
  </si>
  <si>
    <t>fuel</t>
  </si>
  <si>
    <t>Npd Port Hills Road</t>
  </si>
  <si>
    <t>elec</t>
  </si>
  <si>
    <t>Spark</t>
  </si>
  <si>
    <t>$20 rollover value pack</t>
  </si>
  <si>
    <t>25/7/22 - 1/8/22</t>
  </si>
  <si>
    <t>received</t>
  </si>
  <si>
    <t>Gull Awatea</t>
  </si>
  <si>
    <t>credit card changes</t>
  </si>
  <si>
    <t>1/8/22 - 8/8/22</t>
  </si>
  <si>
    <t>Bp Connect Bush Inn</t>
  </si>
  <si>
    <t>340.9 from last</t>
  </si>
  <si>
    <t>8/8/22 - 15/8/22</t>
  </si>
  <si>
    <t>Npd Lincoln Road</t>
  </si>
  <si>
    <t>161.7 from last</t>
  </si>
  <si>
    <t>@255.9 for 19.54L</t>
  </si>
  <si>
    <t>15/8/22 - 22/8/22</t>
  </si>
  <si>
    <t>22/8/22 - 29/8/22</t>
  </si>
  <si>
    <t>Challenge Halswell Road</t>
  </si>
  <si>
    <t>TransferWise</t>
  </si>
  <si>
    <t>physical + elec</t>
  </si>
  <si>
    <t>29/8/22 - 5/9/22</t>
  </si>
  <si>
    <t>physical</t>
  </si>
  <si>
    <t>Kiwi Fuels Fitzgerald</t>
  </si>
  <si>
    <t>5/9/22 - 12/9/22</t>
  </si>
  <si>
    <t>Z Carlton Corner Papanui</t>
  </si>
  <si>
    <t>12/9/22 - 19/9/22</t>
  </si>
  <si>
    <t>Gull South Hagley</t>
  </si>
  <si>
    <t>19/9/22 - 26/9/22</t>
  </si>
  <si>
    <t>phone top up</t>
  </si>
  <si>
    <t>26/9/22 - 3/10/22</t>
  </si>
  <si>
    <t>3/10/22 - 10/10/22</t>
  </si>
  <si>
    <t>Mobil Riccarton</t>
  </si>
  <si>
    <t>10/10/22 - 17/10/22</t>
  </si>
  <si>
    <t>Npd Stanmore Road</t>
  </si>
  <si>
    <t>17/10/22 - 24/10/22</t>
  </si>
  <si>
    <t>24/10/22 - 31/10/22</t>
  </si>
  <si>
    <t>31/10/22 - 07/11/22</t>
  </si>
  <si>
    <t>battery replacement</t>
  </si>
  <si>
    <t>JW Motors</t>
  </si>
  <si>
    <t>06/02/23 - 13/02/23</t>
  </si>
  <si>
    <t>13/02/23 - 20/02/23</t>
  </si>
  <si>
    <t>Npd Wigram</t>
  </si>
  <si>
    <t>20/02/23 - 27/02/23</t>
  </si>
  <si>
    <t>Tai Tapu Challenge</t>
  </si>
  <si>
    <t>Kiwi Fuels Ltd Waitomo Cranford St</t>
  </si>
  <si>
    <t>27/02/23 - 06/03/23</t>
  </si>
  <si>
    <t>paid</t>
  </si>
  <si>
    <t>fis</t>
  </si>
  <si>
    <t>ถ้าส่ง 5000 NZD</t>
  </si>
  <si>
    <t>to thai baht</t>
  </si>
  <si>
    <t>diff</t>
  </si>
  <si>
    <t>paid to transferwise</t>
  </si>
  <si>
    <t>when transfer money</t>
  </si>
  <si>
    <t>nzd (inc fee)</t>
  </si>
  <si>
    <t>rate</t>
  </si>
  <si>
    <t>thb</t>
  </si>
  <si>
    <t>total NZD fee - not fixed - based on % - roughly 0.0295%</t>
  </si>
  <si>
    <t>if add nzd to balance</t>
  </si>
  <si>
    <t>NZD fee</t>
  </si>
  <si>
    <t xml:space="preserve"> </t>
  </si>
  <si>
    <t>หนี้</t>
  </si>
  <si>
    <t>ดอกเบี้ยต่อเดือน</t>
  </si>
  <si>
    <t>transfer to thai baht</t>
  </si>
  <si>
    <t>fixed thai fee</t>
  </si>
  <si>
    <t>fee diff</t>
  </si>
  <si>
    <t>if convert similar rate</t>
  </si>
  <si>
    <t>*appear like fee reduces as the amount is higher</t>
  </si>
  <si>
    <t>save</t>
  </si>
  <si>
    <t>*not saving by much when adding balance. maybe more if not transfer at once</t>
  </si>
  <si>
    <t>*can collect at good rate and transfer once</t>
  </si>
  <si>
    <t>linda exchange rate = 21.25 = lower one/buy</t>
  </si>
  <si>
    <t>transferwise</t>
  </si>
  <si>
    <t>police verification</t>
  </si>
  <si>
    <t>13/03/23 - 20/03/23</t>
  </si>
  <si>
    <t>27/03/23 - 03/04/23</t>
  </si>
  <si>
    <t>03/04/23 - 10/04/23</t>
  </si>
  <si>
    <t>Z Woolston</t>
  </si>
  <si>
    <t>fuel from tank</t>
  </si>
  <si>
    <t>car insurance</t>
  </si>
  <si>
    <t>phone bill</t>
  </si>
  <si>
    <t>Receipt?</t>
  </si>
  <si>
    <t>31/03/2023 financial year (01/04/2022-31/03/2023)</t>
  </si>
  <si>
    <t>Ami insurance</t>
  </si>
  <si>
    <t>phone top up - $5 data boost, $0.98, $0.49 call to customer, $5 data boost, $1.6 smart prepaid, $1 on fly data</t>
  </si>
  <si>
    <t>total income</t>
  </si>
  <si>
    <t>total expense</t>
  </si>
  <si>
    <t>total profit</t>
  </si>
  <si>
    <t>without tax</t>
  </si>
  <si>
    <t>without tax + maintainence</t>
  </si>
  <si>
    <t>WOF</t>
  </si>
  <si>
    <t>Hawdon Motors</t>
  </si>
  <si>
    <t>petrol engine oil</t>
  </si>
  <si>
    <t>The Warehouse Riccarton</t>
  </si>
  <si>
    <t>car battery</t>
  </si>
  <si>
    <t>PB Tech Hornby</t>
  </si>
  <si>
    <t>Method 1: Claiming 25% of the vehicle running cost</t>
  </si>
  <si>
    <t>Method 2: Keep a log book</t>
  </si>
  <si>
    <t>Method 3: Adding up the actual costs</t>
  </si>
  <si>
    <t>Can claim:</t>
  </si>
  <si>
    <t>(Distance travelled for business / Total distance travelled) x 100 = Percentage of vehicle use for business</t>
  </si>
  <si>
    <t>Logbooks remain valid for three years, as long as the vehicle’s business use doesn’t change by more than 20 per cent in that time.</t>
  </si>
  <si>
    <t>(Total km x Your vehicle’s tier-one rate) x Work-related portion = Tier-one deduction</t>
  </si>
  <si>
    <t>From the logbook:</t>
  </si>
  <si>
    <t>Find the vehicle tier rate</t>
  </si>
  <si>
    <t>https://www.ird.govt.nz/income-tax/income-tax-for-businesses-and-organisations/types-of-business-expenses/claiming-vehicle-expenses/kilometre-rates-2021-2022</t>
  </si>
  <si>
    <t>The kilometre rate method:</t>
  </si>
  <si>
    <t>Example:</t>
  </si>
  <si>
    <t>Tier one</t>
  </si>
  <si>
    <t>Example: if your diesel vehicle travelled 30,000 km across the financial year, and your logbook showed 60 per cent was for business use, then:</t>
  </si>
  <si>
    <t>You do not need to consider GST and the rates include vehicle depreciation, so don’t claim a separate depreciation deduction for the vehicle.</t>
  </si>
  <si>
    <t>Actual costs method:</t>
  </si>
  <si>
    <t>keep track of the total costs of running your vehicle</t>
  </si>
  <si>
    <t>Method 1:</t>
  </si>
  <si>
    <t>Method 2:</t>
  </si>
  <si>
    <t>Method 3:</t>
  </si>
  <si>
    <t>Vehicle related expenses</t>
  </si>
  <si>
    <t>petrol, oil, repairs, maintenance, insurance, registration, tolls and parking</t>
  </si>
  <si>
    <t>keep logbook over 90 day period</t>
  </si>
  <si>
    <t>keep logbook over 90 day</t>
  </si>
  <si>
    <t>For example, if over the course of the financial year you have spent $25,000 in actual costs on a vehicle, and your logbook shows that 70 per cent of the vehicle’s use is work-related, then you can calculate your claimable cost as:</t>
  </si>
  <si>
    <t>If you also bought the vehicle in the same financial year and paid GST on the purchase price, you could also claim a GST deduction using the following formula:</t>
  </si>
  <si>
    <t>Honda Cars</t>
  </si>
  <si>
    <t>Services</t>
  </si>
  <si>
    <t>Bought car</t>
  </si>
  <si>
    <t>Vehicle Licensing</t>
  </si>
  <si>
    <t>https://www.prospa.co.nz/blog/what-work-related-car-expenses-can-you-claim</t>
  </si>
  <si>
    <t>Internet</t>
  </si>
  <si>
    <t>Power</t>
  </si>
  <si>
    <t>To calculate this you should start by recording the times that you are working from home over a 4 week period. This will give you a clear indication of how much you are using your home for your business versus personal use.</t>
  </si>
  <si>
    <t>For example: You record the hours you spend working from home and establish that over the four-week period, you are working an average of 5 hours a week from home. There are 168 hours a week in total (24 hours/day x 7 days/week).</t>
  </si>
  <si>
    <t>In this instance you are eligible to claim 3% of your home running costs as business expenses.</t>
  </si>
  <si>
    <t>Note: It is extremely unusual to have a home office percentage greater than 25%. IRD are regularly checking with customers regarding home office expense claims so you may be asked to verify how you calculated the home office percentage you are claiming for.</t>
  </si>
  <si>
    <t>physical cash</t>
  </si>
  <si>
    <t>1apr - 31mar</t>
  </si>
  <si>
    <t>Total milege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</si>
</sst>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"/>
    <numFmt numFmtId="165" formatCode="d/m/yy"/>
    <numFmt numFmtId="166" formatCode="#,##0.0000"/>
  </numFmts>
  <fonts count="22">
    <font>
      <sz val="10"/>
      <color rgb="FF000000"/>
      <name val="Verdana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  <scheme val="minor"/>
    </font>
    <font>
      <b/>
      <sz val="10"/>
      <color theme="1"/>
      <name val="Verdana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color rgb="FF494949"/>
      <name val="Arial"/>
      <family val="2"/>
    </font>
    <font>
      <sz val="10"/>
      <color theme="1"/>
      <name val="Arial"/>
      <family val="2"/>
    </font>
    <font>
      <sz val="10"/>
      <color rgb="FF494949"/>
      <name val="Myriad-pro"/>
    </font>
    <font>
      <sz val="12"/>
      <color theme="1"/>
      <name val="Averta"/>
    </font>
    <font>
      <sz val="12"/>
      <color rgb="FF5D7079"/>
      <name val="Averta"/>
    </font>
    <font>
      <sz val="12"/>
      <color rgb="FF37517E"/>
      <name val="Averta"/>
    </font>
    <font>
      <sz val="10"/>
      <color rgb="FF000000"/>
      <name val="Roboto"/>
    </font>
    <font>
      <sz val="12"/>
      <color rgb="FF37517E"/>
      <name val="Arial"/>
      <family val="2"/>
    </font>
    <font>
      <sz val="10"/>
      <color theme="1"/>
      <name val="Verdana"/>
      <family val="2"/>
    </font>
    <font>
      <sz val="10"/>
      <color rgb="FF000000"/>
      <name val="Verdana"/>
      <family val="2"/>
      <scheme val="minor"/>
    </font>
    <font>
      <b/>
      <sz val="10"/>
      <color rgb="FF000000"/>
      <name val="Verdana"/>
      <family val="2"/>
      <scheme val="minor"/>
    </font>
    <font>
      <sz val="10"/>
      <color theme="1"/>
      <name val="Verdana"/>
      <family val="2"/>
      <scheme val="minor"/>
    </font>
    <font>
      <b/>
      <sz val="10"/>
      <color theme="1"/>
      <name val="Verdana"/>
      <family val="2"/>
    </font>
    <font>
      <b/>
      <sz val="12"/>
      <color rgb="FF121F3A"/>
      <name val="Segoe UI"/>
      <family val="2"/>
    </font>
    <font>
      <b/>
      <sz val="10"/>
      <color theme="1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1" xfId="0" applyFont="1" applyBorder="1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0" borderId="3" xfId="0" applyFont="1" applyBorder="1"/>
    <xf numFmtId="0" fontId="7" fillId="2" borderId="0" xfId="0" applyFont="1" applyFill="1" applyAlignment="1">
      <alignment horizontal="right"/>
    </xf>
    <xf numFmtId="0" fontId="7" fillId="2" borderId="2" xfId="0" applyFont="1" applyFill="1" applyBorder="1" applyAlignment="1">
      <alignment horizontal="right"/>
    </xf>
    <xf numFmtId="0" fontId="8" fillId="0" borderId="0" xfId="0" applyFont="1"/>
    <xf numFmtId="0" fontId="2" fillId="0" borderId="0" xfId="0" applyFont="1"/>
    <xf numFmtId="4" fontId="7" fillId="2" borderId="2" xfId="0" applyNumberFormat="1" applyFont="1" applyFill="1" applyBorder="1" applyAlignment="1">
      <alignment horizontal="right"/>
    </xf>
    <xf numFmtId="4" fontId="1" fillId="0" borderId="0" xfId="0" applyNumberFormat="1" applyFont="1"/>
    <xf numFmtId="3" fontId="9" fillId="2" borderId="0" xfId="0" applyNumberFormat="1" applyFont="1" applyFill="1"/>
    <xf numFmtId="4" fontId="3" fillId="0" borderId="0" xfId="0" applyNumberFormat="1" applyFont="1"/>
    <xf numFmtId="0" fontId="10" fillId="2" borderId="0" xfId="0" applyFont="1" applyFill="1" applyAlignment="1">
      <alignment horizontal="left"/>
    </xf>
    <xf numFmtId="3" fontId="3" fillId="0" borderId="0" xfId="0" applyNumberFormat="1" applyFont="1"/>
    <xf numFmtId="0" fontId="11" fillId="2" borderId="0" xfId="0" applyFont="1" applyFill="1" applyAlignment="1">
      <alignment horizontal="left"/>
    </xf>
    <xf numFmtId="166" fontId="3" fillId="0" borderId="0" xfId="0" applyNumberFormat="1" applyFont="1"/>
    <xf numFmtId="0" fontId="12" fillId="2" borderId="0" xfId="0" applyFont="1" applyFill="1" applyAlignment="1">
      <alignment horizontal="left"/>
    </xf>
    <xf numFmtId="10" fontId="2" fillId="0" borderId="0" xfId="0" applyNumberFormat="1" applyFont="1"/>
    <xf numFmtId="0" fontId="13" fillId="2" borderId="2" xfId="0" applyFont="1" applyFill="1" applyBorder="1"/>
    <xf numFmtId="0" fontId="11" fillId="2" borderId="0" xfId="0" applyFont="1" applyFill="1"/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2" borderId="0" xfId="0" applyFont="1" applyFill="1" applyAlignment="1">
      <alignment horizontal="left"/>
    </xf>
    <xf numFmtId="165" fontId="1" fillId="0" borderId="0" xfId="0" applyNumberFormat="1" applyFont="1"/>
    <xf numFmtId="0" fontId="15" fillId="0" borderId="0" xfId="0" applyFont="1"/>
    <xf numFmtId="14" fontId="1" fillId="0" borderId="0" xfId="0" applyNumberFormat="1" applyFont="1" applyAlignment="1">
      <alignment horizontal="left"/>
    </xf>
    <xf numFmtId="0" fontId="17" fillId="0" borderId="0" xfId="0" applyFont="1"/>
    <xf numFmtId="0" fontId="16" fillId="0" borderId="0" xfId="0" applyFont="1"/>
    <xf numFmtId="0" fontId="18" fillId="0" borderId="0" xfId="0" applyFont="1"/>
    <xf numFmtId="14" fontId="2" fillId="0" borderId="0" xfId="0" applyNumberFormat="1" applyFont="1" applyAlignment="1">
      <alignment horizontal="left"/>
    </xf>
    <xf numFmtId="14" fontId="15" fillId="0" borderId="0" xfId="0" applyNumberFormat="1" applyFont="1" applyAlignment="1">
      <alignment horizontal="left"/>
    </xf>
    <xf numFmtId="0" fontId="15" fillId="0" borderId="2" xfId="0" applyFont="1" applyBorder="1"/>
    <xf numFmtId="0" fontId="19" fillId="0" borderId="5" xfId="0" applyFont="1" applyBorder="1"/>
    <xf numFmtId="0" fontId="19" fillId="0" borderId="6" xfId="0" applyFont="1" applyBorder="1"/>
    <xf numFmtId="14" fontId="20" fillId="0" borderId="0" xfId="0" applyNumberFormat="1" applyFont="1"/>
    <xf numFmtId="14" fontId="19" fillId="0" borderId="4" xfId="0" applyNumberFormat="1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14" fontId="4" fillId="0" borderId="0" xfId="0" applyNumberFormat="1" applyFont="1"/>
    <xf numFmtId="14" fontId="3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14" fontId="6" fillId="0" borderId="0" xfId="0" applyNumberFormat="1" applyFont="1"/>
    <xf numFmtId="14" fontId="0" fillId="0" borderId="0" xfId="0" applyNumberFormat="1"/>
    <xf numFmtId="14" fontId="19" fillId="0" borderId="0" xfId="0" applyNumberFormat="1" applyFont="1" applyAlignment="1">
      <alignment horizontal="left"/>
    </xf>
    <xf numFmtId="17" fontId="0" fillId="0" borderId="0" xfId="0" applyNumberFormat="1"/>
    <xf numFmtId="14" fontId="19" fillId="0" borderId="2" xfId="0" applyNumberFormat="1" applyFont="1" applyBorder="1" applyAlignment="1">
      <alignment horizontal="left"/>
    </xf>
    <xf numFmtId="0" fontId="19" fillId="0" borderId="2" xfId="0" applyFont="1" applyBorder="1"/>
    <xf numFmtId="0" fontId="21" fillId="0" borderId="0" xfId="0" applyFont="1"/>
    <xf numFmtId="0" fontId="0" fillId="0" borderId="2" xfId="0" applyBorder="1"/>
    <xf numFmtId="0" fontId="17" fillId="0" borderId="2" xfId="0" applyFont="1" applyBorder="1"/>
    <xf numFmtId="0" fontId="16" fillId="0" borderId="2" xfId="0" applyFont="1" applyBorder="1"/>
    <xf numFmtId="14" fontId="15" fillId="0" borderId="2" xfId="0" applyNumberFormat="1" applyFont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Income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'Uber Tax'!$M$25:$M$34</c:f>
              <c:numCache>
                <c:formatCode>mmm\-yy</c:formatCode>
                <c:ptCount val="10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</c:numCache>
            </c:numRef>
          </c:cat>
          <c:val>
            <c:numRef>
              <c:f>'Uber Tax'!$N$25:$N$34</c:f>
              <c:numCache>
                <c:formatCode>General</c:formatCode>
                <c:ptCount val="10"/>
                <c:pt idx="0">
                  <c:v>0</c:v>
                </c:pt>
                <c:pt idx="1">
                  <c:v>1412.01</c:v>
                </c:pt>
                <c:pt idx="2">
                  <c:v>972.02</c:v>
                </c:pt>
                <c:pt idx="3">
                  <c:v>1390.3</c:v>
                </c:pt>
                <c:pt idx="4">
                  <c:v>139.09</c:v>
                </c:pt>
                <c:pt idx="5">
                  <c:v>0</c:v>
                </c:pt>
                <c:pt idx="6">
                  <c:v>0</c:v>
                </c:pt>
                <c:pt idx="7">
                  <c:v>418.24</c:v>
                </c:pt>
                <c:pt idx="8">
                  <c:v>286.77999999999997</c:v>
                </c:pt>
                <c:pt idx="9">
                  <c:v>322.99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3-4771-BF1C-AB349574EF61}"/>
            </c:ext>
          </c:extLst>
        </c:ser>
        <c:ser>
          <c:idx val="1"/>
          <c:order val="1"/>
          <c:tx>
            <c:v>Expense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'Uber Tax'!$M$25:$M$34</c:f>
              <c:numCache>
                <c:formatCode>mmm\-yy</c:formatCode>
                <c:ptCount val="10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</c:numCache>
            </c:numRef>
          </c:cat>
          <c:val>
            <c:numRef>
              <c:f>'Uber Tax'!$O$25:$O$34</c:f>
              <c:numCache>
                <c:formatCode>General</c:formatCode>
                <c:ptCount val="10"/>
                <c:pt idx="0">
                  <c:v>201.97</c:v>
                </c:pt>
                <c:pt idx="1">
                  <c:v>613.27</c:v>
                </c:pt>
                <c:pt idx="2">
                  <c:v>513.59</c:v>
                </c:pt>
                <c:pt idx="3">
                  <c:v>504.53</c:v>
                </c:pt>
                <c:pt idx="4">
                  <c:v>184.18</c:v>
                </c:pt>
                <c:pt idx="5">
                  <c:v>64.97</c:v>
                </c:pt>
                <c:pt idx="6">
                  <c:v>0</c:v>
                </c:pt>
                <c:pt idx="7">
                  <c:v>287.06</c:v>
                </c:pt>
                <c:pt idx="8">
                  <c:v>206.42</c:v>
                </c:pt>
                <c:pt idx="9">
                  <c:v>195.03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3-4771-BF1C-AB349574EF61}"/>
            </c:ext>
          </c:extLst>
        </c:ser>
        <c:ser>
          <c:idx val="2"/>
          <c:order val="2"/>
          <c:tx>
            <c:v>Profit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'Uber Tax'!$M$25:$M$34</c:f>
              <c:numCache>
                <c:formatCode>mmm\-yy</c:formatCode>
                <c:ptCount val="10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</c:numCache>
            </c:numRef>
          </c:cat>
          <c:val>
            <c:numRef>
              <c:f>'Uber Tax'!$P$25:$P$34</c:f>
              <c:numCache>
                <c:formatCode>General</c:formatCode>
                <c:ptCount val="10"/>
                <c:pt idx="0">
                  <c:v>-201.97</c:v>
                </c:pt>
                <c:pt idx="1">
                  <c:v>798.74</c:v>
                </c:pt>
                <c:pt idx="2">
                  <c:v>458.42999999999995</c:v>
                </c:pt>
                <c:pt idx="3">
                  <c:v>885.77</c:v>
                </c:pt>
                <c:pt idx="4">
                  <c:v>-45.09</c:v>
                </c:pt>
                <c:pt idx="5">
                  <c:v>-64.97</c:v>
                </c:pt>
                <c:pt idx="6">
                  <c:v>0</c:v>
                </c:pt>
                <c:pt idx="7">
                  <c:v>131.18</c:v>
                </c:pt>
                <c:pt idx="8">
                  <c:v>80.359999999999985</c:v>
                </c:pt>
                <c:pt idx="9">
                  <c:v>127.96000000000001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3-4771-BF1C-AB349574E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668896"/>
        <c:axId val="748675136"/>
      </c:lineChart>
      <c:dateAx>
        <c:axId val="7486688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75136"/>
        <c:crosses val="autoZero"/>
        <c:auto val="1"/>
        <c:lblOffset val="100"/>
        <c:baseTimeUnit val="months"/>
      </c:dateAx>
      <c:valAx>
        <c:axId val="7486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6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104775</xdr:colOff>
      <xdr:row>23</xdr:row>
      <xdr:rowOff>138112</xdr:rowOff>
    </xdr:from>
    <xdr:to>
      <xdr:col>21</xdr:col>
      <xdr:colOff>390525</xdr:colOff>
      <xdr:row>37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144062-BC35-8389-CC9A-06455E815E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10"/>
  <sheetViews>
    <sheetView tabSelected="1" topLeftCell="A52" workbookViewId="0">
      <selection activeCell="C81" sqref="C4:C81"/>
    </sheetView>
  </sheetViews>
  <sheetFormatPr defaultColWidth="11.25" defaultRowHeight="15" customHeight="1"/>
  <cols>
    <col min="1" max="1" width="20" style="45" customWidth="1"/>
    <col min="2" max="6" width="11.25" customWidth="1"/>
    <col min="7" max="7" width="14.75" customWidth="1"/>
    <col min="8" max="8" width="16.5" customWidth="1"/>
    <col min="9" max="9" width="17.5" customWidth="1"/>
    <col min="13" max="13" width="14" customWidth="1"/>
  </cols>
  <sheetData>
    <row r="1" spans="1:17" ht="15" customHeight="1">
      <c r="A1" s="38" t="s">
        <v>93</v>
      </c>
      <c r="J1" s="2">
        <f>33/100</f>
        <v>0.33</v>
      </c>
    </row>
    <row r="2" spans="1:17" ht="15.75" customHeight="1">
      <c r="A2" s="39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7" t="s">
        <v>92</v>
      </c>
    </row>
    <row r="3" spans="1:17" ht="15.75" customHeight="1">
      <c r="A3" s="48"/>
      <c r="B3" s="49"/>
      <c r="C3" s="49"/>
      <c r="D3" s="49"/>
      <c r="E3" s="49"/>
      <c r="F3" s="49"/>
      <c r="G3" s="49"/>
      <c r="H3" s="35" t="s">
        <v>135</v>
      </c>
      <c r="I3" s="49"/>
      <c r="J3" s="49"/>
      <c r="K3" s="49"/>
    </row>
    <row r="4" spans="1:17" ht="15.75" customHeight="1">
      <c r="A4" s="48"/>
      <c r="B4" s="49"/>
      <c r="C4" s="49"/>
      <c r="D4" s="49"/>
      <c r="E4" s="49"/>
      <c r="F4" s="49"/>
      <c r="G4" s="49"/>
      <c r="H4" s="31" t="s">
        <v>136</v>
      </c>
      <c r="I4" s="49"/>
      <c r="J4" s="49"/>
      <c r="K4" s="49"/>
    </row>
    <row r="5" spans="1:17" ht="15.75" customHeight="1">
      <c r="A5" s="54">
        <v>44708</v>
      </c>
      <c r="B5" s="49"/>
      <c r="C5" s="49"/>
      <c r="D5" s="35">
        <v>397.28</v>
      </c>
      <c r="E5" s="49"/>
      <c r="F5" s="49"/>
      <c r="G5" s="49"/>
      <c r="H5" s="35" t="s">
        <v>134</v>
      </c>
      <c r="I5" s="35" t="s">
        <v>133</v>
      </c>
      <c r="J5" s="49"/>
      <c r="K5" s="49" t="s">
        <v>33</v>
      </c>
    </row>
    <row r="6" spans="1:17" ht="15.75" customHeight="1">
      <c r="A6" s="54">
        <v>44716</v>
      </c>
      <c r="B6" s="49"/>
      <c r="C6" s="49"/>
      <c r="D6" s="35">
        <v>40</v>
      </c>
      <c r="E6" s="49"/>
      <c r="F6" s="2">
        <f>(C6-D6)</f>
        <v>-40</v>
      </c>
      <c r="G6" s="2">
        <f>(C6-D6-B6)</f>
        <v>-40</v>
      </c>
      <c r="H6" s="35" t="s">
        <v>101</v>
      </c>
      <c r="I6" s="35" t="s">
        <v>102</v>
      </c>
      <c r="J6" s="2">
        <f t="shared" ref="J6:J72" si="0">22.04*G6</f>
        <v>-881.59999999999991</v>
      </c>
      <c r="K6" s="49" t="s">
        <v>33</v>
      </c>
    </row>
    <row r="7" spans="1:17" ht="15.75" customHeight="1">
      <c r="A7" s="29">
        <v>45096</v>
      </c>
      <c r="B7" s="2"/>
      <c r="C7" s="2"/>
      <c r="D7" s="2">
        <v>37</v>
      </c>
      <c r="F7" s="2">
        <f>(C7-D7)</f>
        <v>-37</v>
      </c>
      <c r="G7" s="2">
        <f>(C7-D7-B7)</f>
        <v>-37</v>
      </c>
      <c r="H7" s="28" t="s">
        <v>84</v>
      </c>
      <c r="I7" s="2" t="s">
        <v>10</v>
      </c>
      <c r="J7" s="2">
        <f t="shared" si="0"/>
        <v>-815.48</v>
      </c>
    </row>
    <row r="8" spans="1:17" ht="15.75" customHeight="1">
      <c r="A8" s="29">
        <v>44765</v>
      </c>
      <c r="B8" s="2"/>
      <c r="C8" s="2"/>
      <c r="D8" s="2">
        <v>50</v>
      </c>
      <c r="F8" s="2">
        <f t="shared" ref="F8:F82" si="1">(C8-D8)+F7</f>
        <v>-87</v>
      </c>
      <c r="G8" s="2">
        <f t="shared" ref="G8:G73" si="2">(C8-D8-B8)+G7</f>
        <v>-87</v>
      </c>
      <c r="H8" s="2" t="s">
        <v>11</v>
      </c>
      <c r="I8" s="2" t="s">
        <v>12</v>
      </c>
      <c r="J8" s="2">
        <f t="shared" si="0"/>
        <v>-1917.48</v>
      </c>
      <c r="K8" s="2" t="s">
        <v>13</v>
      </c>
    </row>
    <row r="9" spans="1:17" ht="15.75" customHeight="1">
      <c r="A9" s="29">
        <v>44773</v>
      </c>
      <c r="B9" s="2"/>
      <c r="C9" s="2"/>
      <c r="D9" s="2">
        <v>10</v>
      </c>
      <c r="F9" s="2">
        <f t="shared" si="1"/>
        <v>-97</v>
      </c>
      <c r="G9" s="2">
        <f t="shared" si="2"/>
        <v>-97</v>
      </c>
      <c r="H9" s="28" t="s">
        <v>95</v>
      </c>
      <c r="I9" s="28" t="s">
        <v>14</v>
      </c>
      <c r="J9" s="2">
        <f t="shared" si="0"/>
        <v>-2137.88</v>
      </c>
      <c r="K9" s="2"/>
    </row>
    <row r="10" spans="1:17" ht="15.75" customHeight="1">
      <c r="A10" s="34">
        <v>44770</v>
      </c>
      <c r="B10" s="2"/>
      <c r="D10" s="2">
        <v>64.97</v>
      </c>
      <c r="F10" s="2">
        <f t="shared" si="1"/>
        <v>-161.97</v>
      </c>
      <c r="G10" s="2">
        <f t="shared" si="2"/>
        <v>-161.97</v>
      </c>
      <c r="H10" s="28" t="s">
        <v>90</v>
      </c>
      <c r="I10" s="32" t="s">
        <v>94</v>
      </c>
      <c r="J10" s="2">
        <f t="shared" si="0"/>
        <v>-3569.8188</v>
      </c>
    </row>
    <row r="11" spans="1:17" ht="15.75" customHeight="1">
      <c r="A11" s="33" t="s">
        <v>16</v>
      </c>
      <c r="B11" s="2"/>
      <c r="C11" s="2">
        <v>25.33</v>
      </c>
      <c r="D11" s="2"/>
      <c r="F11" s="2">
        <f>(C11-D11)+F10</f>
        <v>-136.63999999999999</v>
      </c>
      <c r="G11" s="2">
        <f>(C11-D11-B11)+G10</f>
        <v>-136.63999999999999</v>
      </c>
      <c r="H11" s="2" t="s">
        <v>17</v>
      </c>
      <c r="I11" s="2" t="s">
        <v>10</v>
      </c>
      <c r="J11" s="2">
        <f t="shared" si="0"/>
        <v>-3011.5455999999995</v>
      </c>
    </row>
    <row r="12" spans="1:17" ht="15.75" customHeight="1">
      <c r="A12" s="29">
        <v>44775</v>
      </c>
      <c r="B12" s="2"/>
      <c r="C12" s="2"/>
      <c r="D12" s="2">
        <f>C11*J1</f>
        <v>8.3589000000000002</v>
      </c>
      <c r="F12" s="2">
        <f t="shared" si="1"/>
        <v>-144.99889999999999</v>
      </c>
      <c r="G12" s="2">
        <f t="shared" si="2"/>
        <v>-144.99889999999999</v>
      </c>
      <c r="H12" s="2" t="s">
        <v>4</v>
      </c>
      <c r="I12" s="2" t="s">
        <v>10</v>
      </c>
      <c r="J12" s="2">
        <f t="shared" si="0"/>
        <v>-3195.7757559999995</v>
      </c>
    </row>
    <row r="13" spans="1:17" ht="15.75" customHeight="1">
      <c r="A13" s="29">
        <v>44776</v>
      </c>
      <c r="B13" s="2"/>
      <c r="C13" s="2"/>
      <c r="D13" s="2">
        <v>20</v>
      </c>
      <c r="F13" s="2">
        <f t="shared" si="1"/>
        <v>-164.99889999999999</v>
      </c>
      <c r="G13" s="2">
        <f t="shared" si="2"/>
        <v>-164.99889999999999</v>
      </c>
      <c r="H13" s="2" t="s">
        <v>15</v>
      </c>
      <c r="I13" s="2" t="s">
        <v>14</v>
      </c>
      <c r="J13" s="2">
        <f t="shared" si="0"/>
        <v>-3636.5757559999997</v>
      </c>
    </row>
    <row r="14" spans="1:17" ht="15.75" customHeight="1">
      <c r="A14" s="34">
        <v>44778</v>
      </c>
      <c r="B14" s="2"/>
      <c r="C14" s="2"/>
      <c r="D14" s="2">
        <v>50</v>
      </c>
      <c r="E14" s="2">
        <v>6.52</v>
      </c>
      <c r="F14" s="2">
        <f t="shared" si="1"/>
        <v>-214.99889999999999</v>
      </c>
      <c r="G14" s="2">
        <f t="shared" si="2"/>
        <v>-214.99889999999999</v>
      </c>
      <c r="H14" s="2" t="s">
        <v>11</v>
      </c>
      <c r="I14" s="2" t="s">
        <v>18</v>
      </c>
      <c r="J14" s="2">
        <f t="shared" si="0"/>
        <v>-4738.5757559999993</v>
      </c>
      <c r="K14" s="2" t="s">
        <v>13</v>
      </c>
      <c r="L14" s="2" t="s">
        <v>19</v>
      </c>
      <c r="P14" s="3"/>
    </row>
    <row r="15" spans="1:17" ht="15.75" customHeight="1">
      <c r="A15" s="33" t="s">
        <v>20</v>
      </c>
      <c r="B15" s="2"/>
      <c r="C15" s="2">
        <v>346.51</v>
      </c>
      <c r="D15" s="2"/>
      <c r="F15" s="2">
        <f t="shared" si="1"/>
        <v>131.5111</v>
      </c>
      <c r="G15" s="2">
        <f t="shared" si="2"/>
        <v>131.5111</v>
      </c>
      <c r="H15" s="2" t="s">
        <v>17</v>
      </c>
      <c r="I15" s="2" t="s">
        <v>10</v>
      </c>
      <c r="J15" s="2">
        <f t="shared" si="0"/>
        <v>2898.5046439999996</v>
      </c>
      <c r="P15" s="3">
        <v>44788</v>
      </c>
      <c r="Q15" s="2">
        <f>3.5+1+3.3+3.1+2.7</f>
        <v>13.600000000000001</v>
      </c>
    </row>
    <row r="16" spans="1:17" ht="15.75" customHeight="1">
      <c r="A16" s="29">
        <v>44782</v>
      </c>
      <c r="B16" s="2"/>
      <c r="C16" s="2"/>
      <c r="D16" s="2">
        <f>C15*J1</f>
        <v>114.34830000000001</v>
      </c>
      <c r="F16" s="2">
        <f t="shared" si="1"/>
        <v>17.16279999999999</v>
      </c>
      <c r="G16" s="2">
        <f t="shared" si="2"/>
        <v>17.16279999999999</v>
      </c>
      <c r="H16" s="2" t="s">
        <v>4</v>
      </c>
      <c r="I16" s="2" t="s">
        <v>10</v>
      </c>
      <c r="J16" s="2">
        <f t="shared" si="0"/>
        <v>378.26811199999975</v>
      </c>
      <c r="P16" s="3">
        <v>44789</v>
      </c>
      <c r="Q16" s="2">
        <f>1.7+1.9</f>
        <v>3.5999999999999996</v>
      </c>
    </row>
    <row r="17" spans="1:17" ht="15.75" customHeight="1">
      <c r="A17" s="29">
        <v>44787</v>
      </c>
      <c r="B17" s="2"/>
      <c r="C17" s="2"/>
      <c r="D17" s="2">
        <v>15</v>
      </c>
      <c r="F17" s="2">
        <f t="shared" si="1"/>
        <v>2.1627999999999901</v>
      </c>
      <c r="G17" s="2">
        <f t="shared" si="2"/>
        <v>2.1627999999999901</v>
      </c>
      <c r="H17" s="2" t="s">
        <v>11</v>
      </c>
      <c r="I17" s="2" t="s">
        <v>21</v>
      </c>
      <c r="J17" s="2">
        <f t="shared" si="0"/>
        <v>47.66811199999978</v>
      </c>
      <c r="L17" s="2" t="s">
        <v>22</v>
      </c>
      <c r="P17" s="3">
        <v>44790</v>
      </c>
      <c r="Q17" s="2">
        <f>6.4+7.3</f>
        <v>13.7</v>
      </c>
    </row>
    <row r="18" spans="1:17" ht="15.75" customHeight="1">
      <c r="A18" s="33" t="s">
        <v>23</v>
      </c>
      <c r="B18" s="2"/>
      <c r="C18" s="2">
        <v>298.58999999999997</v>
      </c>
      <c r="D18" s="2"/>
      <c r="F18" s="2">
        <f t="shared" si="1"/>
        <v>300.75279999999998</v>
      </c>
      <c r="G18" s="2">
        <f t="shared" si="2"/>
        <v>300.75279999999998</v>
      </c>
      <c r="H18" s="2" t="s">
        <v>17</v>
      </c>
      <c r="I18" s="2" t="s">
        <v>10</v>
      </c>
      <c r="J18" s="2">
        <f t="shared" si="0"/>
        <v>6628.5917119999995</v>
      </c>
      <c r="P18" s="3">
        <v>44791</v>
      </c>
      <c r="Q18" s="2">
        <f>4.9+5+1+1.1</f>
        <v>12</v>
      </c>
    </row>
    <row r="19" spans="1:17" ht="15.75" customHeight="1">
      <c r="A19" s="29">
        <v>44789</v>
      </c>
      <c r="D19" s="2">
        <f>C18*J1</f>
        <v>98.534700000000001</v>
      </c>
      <c r="F19" s="2">
        <f t="shared" si="1"/>
        <v>202.21809999999999</v>
      </c>
      <c r="G19" s="2">
        <f t="shared" si="2"/>
        <v>202.21809999999999</v>
      </c>
      <c r="H19" s="2" t="s">
        <v>4</v>
      </c>
      <c r="I19" s="2" t="s">
        <v>10</v>
      </c>
      <c r="J19" s="2">
        <f t="shared" si="0"/>
        <v>4456.8869239999995</v>
      </c>
      <c r="P19" s="3">
        <v>44792</v>
      </c>
      <c r="Q19" s="2">
        <f>5+1.8+9.9+2.1+2.8+1.9+1.1+8.6+1.2</f>
        <v>34.400000000000006</v>
      </c>
    </row>
    <row r="20" spans="1:17" ht="15.75" customHeight="1">
      <c r="A20" s="29">
        <v>44793</v>
      </c>
      <c r="D20" s="2">
        <v>47.66</v>
      </c>
      <c r="F20" s="2">
        <f t="shared" si="1"/>
        <v>154.5581</v>
      </c>
      <c r="G20" s="2">
        <f t="shared" si="2"/>
        <v>154.5581</v>
      </c>
      <c r="H20" s="2" t="s">
        <v>11</v>
      </c>
      <c r="I20" s="2" t="s">
        <v>24</v>
      </c>
      <c r="J20" s="2">
        <f t="shared" si="0"/>
        <v>3406.4605239999996</v>
      </c>
      <c r="K20" s="2" t="s">
        <v>13</v>
      </c>
      <c r="L20" s="2" t="s">
        <v>25</v>
      </c>
      <c r="M20" s="2" t="s">
        <v>26</v>
      </c>
      <c r="O20" s="2">
        <v>19.54</v>
      </c>
      <c r="P20" s="3">
        <v>44793</v>
      </c>
      <c r="Q20" s="2">
        <f>3.4+2.5+1.9+1.6+6.7+7.1+2.7+6.3</f>
        <v>32.200000000000003</v>
      </c>
    </row>
    <row r="21" spans="1:17" ht="15.75" customHeight="1">
      <c r="A21" s="33" t="s">
        <v>27</v>
      </c>
      <c r="B21" s="2"/>
      <c r="C21" s="2">
        <v>448.89</v>
      </c>
      <c r="F21" s="2">
        <f t="shared" si="1"/>
        <v>603.44809999999995</v>
      </c>
      <c r="G21" s="2">
        <f t="shared" si="2"/>
        <v>603.44809999999995</v>
      </c>
      <c r="H21" s="2" t="s">
        <v>17</v>
      </c>
      <c r="I21" s="2" t="s">
        <v>10</v>
      </c>
      <c r="J21" s="2">
        <f t="shared" si="0"/>
        <v>13299.996123999999</v>
      </c>
      <c r="O21" s="2">
        <f>340.9/O20</f>
        <v>17.446264073694984</v>
      </c>
      <c r="P21" s="3">
        <v>44794</v>
      </c>
      <c r="Q21" s="2">
        <f>3.4+3.3+2.1+1.4+1.3</f>
        <v>11.5</v>
      </c>
    </row>
    <row r="22" spans="1:17" ht="15.75" customHeight="1">
      <c r="A22" s="29">
        <v>44796</v>
      </c>
      <c r="B22" s="2"/>
      <c r="C22" s="2"/>
      <c r="D22" s="2">
        <f>C21*J1</f>
        <v>148.1337</v>
      </c>
      <c r="F22" s="2">
        <f t="shared" si="1"/>
        <v>455.31439999999998</v>
      </c>
      <c r="G22" s="2">
        <f t="shared" si="2"/>
        <v>455.31439999999998</v>
      </c>
      <c r="H22" s="2" t="s">
        <v>4</v>
      </c>
      <c r="I22" s="2" t="s">
        <v>10</v>
      </c>
      <c r="J22" s="2">
        <f t="shared" si="0"/>
        <v>10035.129375999999</v>
      </c>
    </row>
    <row r="23" spans="1:17" ht="15.75" customHeight="1">
      <c r="A23" s="33" t="s">
        <v>28</v>
      </c>
      <c r="B23" s="2"/>
      <c r="C23" s="2">
        <v>292.69</v>
      </c>
      <c r="F23" s="2">
        <f t="shared" si="1"/>
        <v>748.00440000000003</v>
      </c>
      <c r="G23" s="2">
        <f t="shared" si="2"/>
        <v>748.00440000000003</v>
      </c>
      <c r="H23" s="2" t="s">
        <v>17</v>
      </c>
      <c r="I23" s="2" t="s">
        <v>10</v>
      </c>
      <c r="J23" s="2">
        <f t="shared" si="0"/>
        <v>16486.016975999999</v>
      </c>
    </row>
    <row r="24" spans="1:17" ht="15.75" customHeight="1">
      <c r="A24" s="29">
        <v>44803</v>
      </c>
      <c r="B24" s="2"/>
      <c r="C24" s="2"/>
      <c r="D24" s="2">
        <f>C23*J1</f>
        <v>96.587699999999998</v>
      </c>
      <c r="F24" s="2">
        <f t="shared" si="1"/>
        <v>651.41669999999999</v>
      </c>
      <c r="G24" s="2">
        <f t="shared" si="2"/>
        <v>651.41669999999999</v>
      </c>
      <c r="H24" s="2" t="s">
        <v>4</v>
      </c>
      <c r="I24" s="2" t="s">
        <v>10</v>
      </c>
      <c r="J24" s="2">
        <f t="shared" si="0"/>
        <v>14357.224068</v>
      </c>
      <c r="N24" t="s">
        <v>96</v>
      </c>
      <c r="O24" t="s">
        <v>97</v>
      </c>
      <c r="P24" t="s">
        <v>98</v>
      </c>
    </row>
    <row r="25" spans="1:17" ht="15.75" customHeight="1">
      <c r="A25" s="29">
        <v>44803</v>
      </c>
      <c r="B25" s="2"/>
      <c r="C25" s="2"/>
      <c r="D25" s="2">
        <v>14.65</v>
      </c>
      <c r="F25" s="2">
        <f t="shared" si="1"/>
        <v>636.76670000000001</v>
      </c>
      <c r="G25" s="2">
        <f t="shared" si="2"/>
        <v>636.76670000000001</v>
      </c>
      <c r="H25" s="2" t="s">
        <v>11</v>
      </c>
      <c r="I25" s="2" t="s">
        <v>29</v>
      </c>
      <c r="J25" s="2">
        <f t="shared" si="0"/>
        <v>14034.338067999999</v>
      </c>
      <c r="K25" s="2" t="s">
        <v>13</v>
      </c>
      <c r="M25" s="47">
        <v>44743</v>
      </c>
      <c r="N25">
        <v>0</v>
      </c>
      <c r="O25">
        <f>161.97+40</f>
        <v>201.97</v>
      </c>
      <c r="P25">
        <f>N25-O25</f>
        <v>-201.97</v>
      </c>
    </row>
    <row r="26" spans="1:17" ht="15.75" customHeight="1">
      <c r="A26" s="40">
        <v>44804</v>
      </c>
      <c r="B26" s="1">
        <v>1012.96</v>
      </c>
      <c r="C26" s="1"/>
      <c r="D26" s="1"/>
      <c r="E26" s="1"/>
      <c r="F26" s="2">
        <f t="shared" si="1"/>
        <v>636.76670000000001</v>
      </c>
      <c r="G26" s="2">
        <f t="shared" si="2"/>
        <v>-376.19330000000002</v>
      </c>
      <c r="H26" s="1" t="s">
        <v>1</v>
      </c>
      <c r="I26" s="1" t="s">
        <v>30</v>
      </c>
      <c r="J26" s="2">
        <f t="shared" si="0"/>
        <v>-8291.3003320000007</v>
      </c>
      <c r="M26" s="47">
        <v>44774</v>
      </c>
      <c r="N26">
        <v>1412.01</v>
      </c>
      <c r="O26">
        <v>613.27</v>
      </c>
      <c r="P26">
        <f t="shared" ref="P26:P34" si="3">N26-O26</f>
        <v>798.74</v>
      </c>
    </row>
    <row r="27" spans="1:17" ht="15.75" customHeight="1">
      <c r="A27" s="29">
        <v>44805</v>
      </c>
      <c r="B27" s="2"/>
      <c r="C27" s="2"/>
      <c r="D27" s="2">
        <v>19.2</v>
      </c>
      <c r="F27" s="2">
        <f t="shared" si="1"/>
        <v>617.56669999999997</v>
      </c>
      <c r="G27" s="2">
        <f t="shared" si="2"/>
        <v>-395.39330000000001</v>
      </c>
      <c r="H27" s="28" t="s">
        <v>15</v>
      </c>
      <c r="I27" s="2" t="s">
        <v>14</v>
      </c>
      <c r="J27" s="2">
        <f t="shared" si="0"/>
        <v>-8714.4683320000004</v>
      </c>
      <c r="M27" s="47">
        <v>44805</v>
      </c>
      <c r="N27">
        <v>972.02</v>
      </c>
      <c r="O27">
        <v>513.59</v>
      </c>
      <c r="P27">
        <f t="shared" si="3"/>
        <v>458.42999999999995</v>
      </c>
    </row>
    <row r="28" spans="1:17" ht="15.75" customHeight="1">
      <c r="A28" s="29">
        <v>44806</v>
      </c>
      <c r="B28" s="2"/>
      <c r="C28" s="2"/>
      <c r="D28" s="2">
        <v>19.079999999999998</v>
      </c>
      <c r="E28" s="2">
        <v>2.4900000000000002</v>
      </c>
      <c r="F28" s="2">
        <f t="shared" si="1"/>
        <v>598.48669999999993</v>
      </c>
      <c r="G28" s="2">
        <f t="shared" si="2"/>
        <v>-414.47329999999999</v>
      </c>
      <c r="H28" s="2" t="s">
        <v>11</v>
      </c>
      <c r="I28" s="2" t="s">
        <v>24</v>
      </c>
      <c r="J28" s="2">
        <f t="shared" si="0"/>
        <v>-9134.991532</v>
      </c>
      <c r="K28" s="11" t="s">
        <v>31</v>
      </c>
      <c r="M28" s="47">
        <v>44835</v>
      </c>
      <c r="N28">
        <v>1390.3</v>
      </c>
      <c r="O28">
        <v>504.53</v>
      </c>
      <c r="P28">
        <f t="shared" si="3"/>
        <v>885.77</v>
      </c>
    </row>
    <row r="29" spans="1:17" ht="15.75" customHeight="1">
      <c r="A29" s="33" t="s">
        <v>32</v>
      </c>
      <c r="B29" s="2"/>
      <c r="C29" s="2">
        <v>396.75</v>
      </c>
      <c r="F29" s="2">
        <f t="shared" si="1"/>
        <v>995.23669999999993</v>
      </c>
      <c r="G29" s="2">
        <f t="shared" si="2"/>
        <v>-17.723299999999995</v>
      </c>
      <c r="H29" s="2" t="s">
        <v>17</v>
      </c>
      <c r="I29" s="2" t="s">
        <v>10</v>
      </c>
      <c r="J29" s="2">
        <f t="shared" si="0"/>
        <v>-390.62153199999989</v>
      </c>
      <c r="M29" s="47">
        <v>44866</v>
      </c>
      <c r="N29">
        <v>139.09</v>
      </c>
      <c r="O29">
        <v>184.18</v>
      </c>
      <c r="P29">
        <f t="shared" si="3"/>
        <v>-45.09</v>
      </c>
    </row>
    <row r="30" spans="1:17" ht="15.75" customHeight="1">
      <c r="A30" s="29">
        <v>44810</v>
      </c>
      <c r="D30" s="2">
        <f>C29*J1</f>
        <v>130.92750000000001</v>
      </c>
      <c r="F30" s="2">
        <f t="shared" si="1"/>
        <v>864.30919999999992</v>
      </c>
      <c r="G30" s="2">
        <f t="shared" si="2"/>
        <v>-148.6508</v>
      </c>
      <c r="H30" s="2" t="s">
        <v>4</v>
      </c>
      <c r="I30" s="2" t="s">
        <v>10</v>
      </c>
      <c r="J30" s="2">
        <f t="shared" si="0"/>
        <v>-3276.2636320000001</v>
      </c>
      <c r="M30" s="47">
        <v>44896</v>
      </c>
      <c r="N30">
        <v>0</v>
      </c>
      <c r="O30">
        <v>64.97</v>
      </c>
      <c r="P30">
        <f t="shared" si="3"/>
        <v>-64.97</v>
      </c>
    </row>
    <row r="31" spans="1:17" ht="15.75" customHeight="1">
      <c r="A31" s="29">
        <v>44811</v>
      </c>
      <c r="B31" s="2"/>
      <c r="C31" s="2"/>
      <c r="D31" s="2">
        <v>15</v>
      </c>
      <c r="F31" s="2">
        <f t="shared" si="1"/>
        <v>849.30919999999992</v>
      </c>
      <c r="G31" s="2">
        <f t="shared" si="2"/>
        <v>-163.6508</v>
      </c>
      <c r="H31" s="2" t="s">
        <v>11</v>
      </c>
      <c r="I31" s="2" t="s">
        <v>18</v>
      </c>
      <c r="J31" s="2">
        <f t="shared" si="0"/>
        <v>-3606.8636320000001</v>
      </c>
      <c r="K31" s="50" t="s">
        <v>33</v>
      </c>
      <c r="M31" s="47">
        <v>44927</v>
      </c>
      <c r="N31">
        <v>0</v>
      </c>
      <c r="O31">
        <v>0</v>
      </c>
      <c r="P31">
        <f t="shared" si="3"/>
        <v>0</v>
      </c>
    </row>
    <row r="32" spans="1:17" ht="15.75" customHeight="1">
      <c r="A32" s="29">
        <v>44815</v>
      </c>
      <c r="B32" s="2"/>
      <c r="C32" s="2"/>
      <c r="D32" s="2">
        <v>30</v>
      </c>
      <c r="F32" s="2">
        <f t="shared" si="1"/>
        <v>819.30919999999992</v>
      </c>
      <c r="G32" s="2">
        <f t="shared" si="2"/>
        <v>-193.6508</v>
      </c>
      <c r="H32" s="2" t="s">
        <v>11</v>
      </c>
      <c r="I32" s="2" t="s">
        <v>34</v>
      </c>
      <c r="J32" s="2">
        <f t="shared" si="0"/>
        <v>-4268.0636320000003</v>
      </c>
      <c r="K32" s="11" t="s">
        <v>33</v>
      </c>
      <c r="M32" s="47">
        <v>44958</v>
      </c>
      <c r="N32">
        <v>418.24</v>
      </c>
      <c r="O32">
        <v>287.06</v>
      </c>
      <c r="P32">
        <f t="shared" si="3"/>
        <v>131.18</v>
      </c>
    </row>
    <row r="33" spans="1:16" ht="15.75" customHeight="1">
      <c r="A33" s="33" t="s">
        <v>35</v>
      </c>
      <c r="B33" s="2"/>
      <c r="C33" s="2">
        <v>208.04</v>
      </c>
      <c r="F33" s="2">
        <f t="shared" si="1"/>
        <v>1027.3491999999999</v>
      </c>
      <c r="G33" s="2">
        <f t="shared" si="2"/>
        <v>14.389199999999988</v>
      </c>
      <c r="H33" s="2" t="s">
        <v>17</v>
      </c>
      <c r="I33" s="2" t="s">
        <v>10</v>
      </c>
      <c r="J33" s="2">
        <f t="shared" si="0"/>
        <v>317.13796799999972</v>
      </c>
      <c r="M33" s="47">
        <v>44986</v>
      </c>
      <c r="N33">
        <v>286.77999999999997</v>
      </c>
      <c r="O33">
        <f>175.64+27+3.78</f>
        <v>206.42</v>
      </c>
      <c r="P33">
        <f>N33-O33</f>
        <v>80.359999999999985</v>
      </c>
    </row>
    <row r="34" spans="1:16" ht="15.75" customHeight="1">
      <c r="A34" s="29">
        <v>44817</v>
      </c>
      <c r="D34" s="2">
        <f>C33*J1</f>
        <v>68.653199999999998</v>
      </c>
      <c r="F34" s="2">
        <f t="shared" si="1"/>
        <v>958.69599999999991</v>
      </c>
      <c r="G34" s="2">
        <f t="shared" si="2"/>
        <v>-54.26400000000001</v>
      </c>
      <c r="H34" s="2" t="s">
        <v>4</v>
      </c>
      <c r="I34" s="2" t="s">
        <v>10</v>
      </c>
      <c r="J34" s="2">
        <f t="shared" si="0"/>
        <v>-1195.9785600000002</v>
      </c>
      <c r="M34" s="47">
        <v>45017</v>
      </c>
      <c r="N34">
        <v>322.99</v>
      </c>
      <c r="O34">
        <v>195.03</v>
      </c>
      <c r="P34">
        <f t="shared" si="3"/>
        <v>127.96000000000001</v>
      </c>
    </row>
    <row r="35" spans="1:16" ht="15.75" customHeight="1">
      <c r="A35" s="29">
        <v>44822</v>
      </c>
      <c r="D35" s="2">
        <v>9.77</v>
      </c>
      <c r="F35" s="2">
        <f t="shared" si="1"/>
        <v>948.92599999999993</v>
      </c>
      <c r="G35" s="2">
        <f t="shared" si="2"/>
        <v>-64.034000000000006</v>
      </c>
      <c r="H35" s="2" t="s">
        <v>11</v>
      </c>
      <c r="I35" s="2" t="s">
        <v>36</v>
      </c>
      <c r="J35" s="2">
        <f t="shared" si="0"/>
        <v>-1411.30936</v>
      </c>
      <c r="K35" s="11" t="s">
        <v>33</v>
      </c>
      <c r="M35" s="2" t="s">
        <v>99</v>
      </c>
      <c r="O35">
        <v>1069.57</v>
      </c>
    </row>
    <row r="36" spans="1:16" ht="15.75" customHeight="1">
      <c r="A36" s="29">
        <v>44822</v>
      </c>
      <c r="D36" s="2">
        <v>9.77</v>
      </c>
      <c r="F36" s="2">
        <f t="shared" si="1"/>
        <v>939.15599999999995</v>
      </c>
      <c r="G36" s="2">
        <f t="shared" si="2"/>
        <v>-73.804000000000002</v>
      </c>
      <c r="H36" s="2" t="s">
        <v>11</v>
      </c>
      <c r="I36" s="2" t="s">
        <v>36</v>
      </c>
      <c r="J36" s="2">
        <f t="shared" si="0"/>
        <v>-1626.6401599999999</v>
      </c>
      <c r="K36" s="11" t="s">
        <v>33</v>
      </c>
      <c r="M36" t="s">
        <v>100</v>
      </c>
      <c r="O36">
        <v>804.66</v>
      </c>
    </row>
    <row r="37" spans="1:16" ht="15.75" customHeight="1">
      <c r="A37" s="33" t="s">
        <v>37</v>
      </c>
      <c r="C37" s="2">
        <v>190.19</v>
      </c>
      <c r="F37" s="2">
        <f t="shared" si="1"/>
        <v>1129.346</v>
      </c>
      <c r="G37" s="2">
        <f t="shared" si="2"/>
        <v>116.386</v>
      </c>
      <c r="H37" s="2" t="s">
        <v>17</v>
      </c>
      <c r="I37" s="2" t="s">
        <v>10</v>
      </c>
      <c r="J37" s="2">
        <f t="shared" si="0"/>
        <v>2565.1474399999997</v>
      </c>
      <c r="N37">
        <f>SUM(N25:N34)</f>
        <v>4941.4299999999994</v>
      </c>
      <c r="O37">
        <f>SUM(O25:O34)</f>
        <v>2771.02</v>
      </c>
      <c r="P37">
        <f>SUM(P25:P34)</f>
        <v>2170.41</v>
      </c>
    </row>
    <row r="38" spans="1:16" ht="15.75" customHeight="1">
      <c r="A38" s="29">
        <v>44824</v>
      </c>
      <c r="D38" s="2">
        <f>C37*J1</f>
        <v>62.762700000000002</v>
      </c>
      <c r="F38" s="2">
        <f t="shared" si="1"/>
        <v>1066.5833</v>
      </c>
      <c r="G38" s="2">
        <f t="shared" si="2"/>
        <v>53.623299999999993</v>
      </c>
      <c r="H38" s="2" t="s">
        <v>4</v>
      </c>
      <c r="I38" s="2" t="s">
        <v>10</v>
      </c>
      <c r="J38" s="2">
        <f t="shared" si="0"/>
        <v>1181.8575319999998</v>
      </c>
      <c r="M38" t="s">
        <v>4</v>
      </c>
      <c r="N38">
        <f>N37*J1</f>
        <v>1630.6718999999998</v>
      </c>
    </row>
    <row r="39" spans="1:16" ht="15.75" customHeight="1">
      <c r="A39" s="29">
        <v>44826</v>
      </c>
      <c r="D39" s="2">
        <v>70</v>
      </c>
      <c r="F39" s="2">
        <f t="shared" si="1"/>
        <v>996.58330000000001</v>
      </c>
      <c r="G39" s="2">
        <f t="shared" si="2"/>
        <v>-16.376700000000007</v>
      </c>
      <c r="H39" s="2" t="s">
        <v>11</v>
      </c>
      <c r="I39" s="2" t="s">
        <v>38</v>
      </c>
      <c r="J39" s="2">
        <f t="shared" si="0"/>
        <v>-360.94246800000013</v>
      </c>
      <c r="K39" s="11" t="s">
        <v>33</v>
      </c>
      <c r="N39">
        <f>N37-O37</f>
        <v>2170.4099999999994</v>
      </c>
    </row>
    <row r="40" spans="1:16" ht="15.75" customHeight="1">
      <c r="A40" s="33" t="s">
        <v>39</v>
      </c>
      <c r="C40" s="2">
        <v>177.04</v>
      </c>
      <c r="F40" s="2">
        <f t="shared" si="1"/>
        <v>1173.6233</v>
      </c>
      <c r="G40" s="2">
        <f t="shared" si="2"/>
        <v>160.66329999999999</v>
      </c>
      <c r="H40" s="2" t="s">
        <v>17</v>
      </c>
      <c r="I40" s="2" t="s">
        <v>10</v>
      </c>
      <c r="J40" s="2">
        <f t="shared" si="0"/>
        <v>3541.0191319999999</v>
      </c>
      <c r="N40">
        <f>N39*J1</f>
        <v>716.23529999999982</v>
      </c>
    </row>
    <row r="41" spans="1:16" ht="15.75" customHeight="1">
      <c r="A41" s="29">
        <v>44831</v>
      </c>
      <c r="D41" s="2">
        <f>C40*J1</f>
        <v>58.423200000000001</v>
      </c>
      <c r="F41" s="2">
        <f t="shared" si="1"/>
        <v>1115.2001</v>
      </c>
      <c r="G41" s="2">
        <f t="shared" si="2"/>
        <v>102.24009999999998</v>
      </c>
      <c r="H41" s="2" t="s">
        <v>4</v>
      </c>
      <c r="I41" s="2" t="s">
        <v>10</v>
      </c>
      <c r="J41" s="2">
        <f t="shared" si="0"/>
        <v>2253.3718039999994</v>
      </c>
      <c r="N41">
        <f>N38-N40</f>
        <v>914.4366</v>
      </c>
    </row>
    <row r="42" spans="1:16" ht="15.75" customHeight="1">
      <c r="A42" s="29">
        <v>44834</v>
      </c>
      <c r="D42" s="2">
        <v>20</v>
      </c>
      <c r="F42" s="2">
        <f t="shared" si="1"/>
        <v>1095.2001</v>
      </c>
      <c r="G42" s="2">
        <f t="shared" si="2"/>
        <v>82.240099999999984</v>
      </c>
      <c r="H42" s="4" t="s">
        <v>40</v>
      </c>
      <c r="I42" s="28" t="s">
        <v>14</v>
      </c>
      <c r="J42" s="2">
        <f t="shared" si="0"/>
        <v>1812.5718039999995</v>
      </c>
    </row>
    <row r="43" spans="1:16" ht="15.75" customHeight="1">
      <c r="A43" s="41" t="s">
        <v>41</v>
      </c>
      <c r="C43" s="4">
        <v>232.55</v>
      </c>
      <c r="F43" s="2">
        <f t="shared" si="1"/>
        <v>1327.7501</v>
      </c>
      <c r="G43" s="2">
        <f t="shared" si="2"/>
        <v>314.7901</v>
      </c>
      <c r="H43" s="4" t="s">
        <v>17</v>
      </c>
      <c r="I43" s="4" t="s">
        <v>10</v>
      </c>
      <c r="J43" s="2">
        <f t="shared" si="0"/>
        <v>6937.9738039999993</v>
      </c>
    </row>
    <row r="44" spans="1:16" ht="15.75" customHeight="1">
      <c r="A44" s="42">
        <v>44838</v>
      </c>
      <c r="D44" s="4">
        <f>C43*J1</f>
        <v>76.741500000000002</v>
      </c>
      <c r="F44" s="2">
        <f t="shared" si="1"/>
        <v>1251.0085999999999</v>
      </c>
      <c r="G44" s="2">
        <f t="shared" si="2"/>
        <v>238.04859999999999</v>
      </c>
      <c r="H44" s="4" t="s">
        <v>4</v>
      </c>
      <c r="I44" s="4" t="s">
        <v>10</v>
      </c>
      <c r="J44" s="2">
        <f t="shared" si="0"/>
        <v>5246.591144</v>
      </c>
    </row>
    <row r="45" spans="1:16" ht="15.75" customHeight="1">
      <c r="A45" s="33" t="s">
        <v>42</v>
      </c>
      <c r="C45" s="4">
        <v>311.55</v>
      </c>
      <c r="F45" s="2">
        <f t="shared" si="1"/>
        <v>1562.5585999999998</v>
      </c>
      <c r="G45" s="2">
        <f t="shared" si="2"/>
        <v>549.59860000000003</v>
      </c>
      <c r="H45" s="4" t="s">
        <v>17</v>
      </c>
      <c r="I45" s="4" t="s">
        <v>10</v>
      </c>
      <c r="J45" s="2">
        <f t="shared" si="0"/>
        <v>12113.153144</v>
      </c>
    </row>
    <row r="46" spans="1:16" ht="15.75" customHeight="1">
      <c r="A46" s="43">
        <v>44845</v>
      </c>
      <c r="B46" s="5"/>
      <c r="C46" s="5"/>
      <c r="D46" s="4">
        <f>C45*J1</f>
        <v>102.81150000000001</v>
      </c>
      <c r="F46" s="2">
        <f t="shared" si="1"/>
        <v>1459.7470999999998</v>
      </c>
      <c r="G46" s="2">
        <f t="shared" si="2"/>
        <v>446.78710000000001</v>
      </c>
      <c r="H46" s="4" t="s">
        <v>4</v>
      </c>
      <c r="I46" s="4" t="s">
        <v>10</v>
      </c>
      <c r="J46" s="2">
        <f t="shared" si="0"/>
        <v>9847.1876840000004</v>
      </c>
    </row>
    <row r="47" spans="1:16" ht="15.75" customHeight="1">
      <c r="A47" s="29">
        <v>44845</v>
      </c>
      <c r="D47" s="6">
        <v>39.04</v>
      </c>
      <c r="E47" s="4">
        <v>5.09</v>
      </c>
      <c r="F47" s="2">
        <f t="shared" si="1"/>
        <v>1420.7070999999999</v>
      </c>
      <c r="G47" s="2">
        <f t="shared" si="2"/>
        <v>407.74709999999999</v>
      </c>
      <c r="H47" s="4" t="s">
        <v>11</v>
      </c>
      <c r="I47" s="4" t="s">
        <v>43</v>
      </c>
      <c r="J47" s="2">
        <f t="shared" si="0"/>
        <v>8986.7460839999985</v>
      </c>
      <c r="K47" s="55" t="s">
        <v>33</v>
      </c>
    </row>
    <row r="48" spans="1:16" ht="15.75" customHeight="1">
      <c r="A48" s="41" t="s">
        <v>44</v>
      </c>
      <c r="C48" s="4">
        <v>217.9</v>
      </c>
      <c r="F48" s="2">
        <f t="shared" si="1"/>
        <v>1638.6070999999999</v>
      </c>
      <c r="G48" s="2">
        <f t="shared" si="2"/>
        <v>625.64710000000002</v>
      </c>
      <c r="H48" s="4" t="s">
        <v>17</v>
      </c>
      <c r="I48" s="4" t="s">
        <v>10</v>
      </c>
      <c r="J48" s="2">
        <f t="shared" si="0"/>
        <v>13789.262084</v>
      </c>
    </row>
    <row r="49" spans="1:11" ht="15.75" customHeight="1">
      <c r="A49" s="29">
        <v>44852</v>
      </c>
      <c r="D49" s="4">
        <f>C48*J1</f>
        <v>71.907000000000011</v>
      </c>
      <c r="F49" s="2">
        <f t="shared" si="1"/>
        <v>1566.7001</v>
      </c>
      <c r="G49" s="2">
        <f t="shared" si="2"/>
        <v>553.74009999999998</v>
      </c>
      <c r="H49" s="4" t="s">
        <v>4</v>
      </c>
      <c r="I49" s="4" t="s">
        <v>10</v>
      </c>
      <c r="J49" s="2">
        <f t="shared" si="0"/>
        <v>12204.431804</v>
      </c>
    </row>
    <row r="50" spans="1:11" ht="15.75" customHeight="1">
      <c r="A50" s="29">
        <v>44852</v>
      </c>
      <c r="D50" s="4">
        <v>50</v>
      </c>
      <c r="F50" s="2">
        <f t="shared" si="1"/>
        <v>1516.7001</v>
      </c>
      <c r="G50" s="2">
        <f t="shared" si="2"/>
        <v>503.74009999999998</v>
      </c>
      <c r="H50" s="4" t="s">
        <v>11</v>
      </c>
      <c r="I50" s="4" t="s">
        <v>45</v>
      </c>
      <c r="J50" s="2">
        <f t="shared" si="0"/>
        <v>11102.431804</v>
      </c>
      <c r="K50" s="30" t="s">
        <v>33</v>
      </c>
    </row>
    <row r="51" spans="1:11" ht="15.75" customHeight="1">
      <c r="A51" s="41" t="s">
        <v>46</v>
      </c>
      <c r="C51" s="4">
        <v>209.26</v>
      </c>
      <c r="F51" s="2">
        <f t="shared" si="1"/>
        <v>1725.9601</v>
      </c>
      <c r="G51" s="2">
        <f t="shared" si="2"/>
        <v>713.00009999999997</v>
      </c>
      <c r="H51" s="4" t="s">
        <v>17</v>
      </c>
      <c r="I51" s="4" t="s">
        <v>10</v>
      </c>
      <c r="J51" s="2">
        <f t="shared" si="0"/>
        <v>15714.522203999999</v>
      </c>
    </row>
    <row r="52" spans="1:11" ht="15.75" customHeight="1">
      <c r="A52" s="29">
        <v>44859</v>
      </c>
      <c r="D52" s="4">
        <f>J1*C51</f>
        <v>69.055800000000005</v>
      </c>
      <c r="F52" s="2">
        <f t="shared" si="1"/>
        <v>1656.9042999999999</v>
      </c>
      <c r="G52" s="2">
        <f t="shared" si="2"/>
        <v>643.9443</v>
      </c>
      <c r="H52" s="4" t="s">
        <v>4</v>
      </c>
      <c r="I52" s="4" t="s">
        <v>10</v>
      </c>
      <c r="J52" s="2">
        <f t="shared" si="0"/>
        <v>14192.532372</v>
      </c>
    </row>
    <row r="53" spans="1:11" ht="15.75" customHeight="1">
      <c r="A53" s="29">
        <v>44861</v>
      </c>
      <c r="D53" s="4">
        <v>10</v>
      </c>
      <c r="F53" s="2">
        <f t="shared" si="1"/>
        <v>1646.9042999999999</v>
      </c>
      <c r="G53" s="2">
        <f t="shared" si="2"/>
        <v>633.9443</v>
      </c>
      <c r="H53" s="32" t="s">
        <v>40</v>
      </c>
      <c r="I53" s="32" t="s">
        <v>14</v>
      </c>
      <c r="J53" s="2">
        <f t="shared" si="0"/>
        <v>13972.132372</v>
      </c>
    </row>
    <row r="54" spans="1:11" ht="15.75" customHeight="1">
      <c r="A54" s="29">
        <v>44862</v>
      </c>
      <c r="D54">
        <v>64.97</v>
      </c>
      <c r="F54" s="2">
        <f t="shared" si="1"/>
        <v>1581.9342999999999</v>
      </c>
      <c r="G54" s="2">
        <f t="shared" si="2"/>
        <v>568.97429999999997</v>
      </c>
      <c r="H54" s="32" t="s">
        <v>90</v>
      </c>
      <c r="I54" s="32" t="s">
        <v>94</v>
      </c>
      <c r="J54" s="2">
        <f t="shared" si="0"/>
        <v>12540.193571999998</v>
      </c>
    </row>
    <row r="55" spans="1:11" ht="15.75" customHeight="1">
      <c r="A55" s="29">
        <v>44863</v>
      </c>
      <c r="D55">
        <v>20</v>
      </c>
      <c r="F55" s="2">
        <f>(C55-D55)+F54</f>
        <v>1561.9342999999999</v>
      </c>
      <c r="G55" s="2">
        <f>(C55-D55-B55)+G54</f>
        <v>548.97429999999997</v>
      </c>
      <c r="H55" s="32" t="s">
        <v>40</v>
      </c>
      <c r="I55" s="32" t="s">
        <v>14</v>
      </c>
      <c r="J55" s="2">
        <f t="shared" si="0"/>
        <v>12099.393571999999</v>
      </c>
    </row>
    <row r="56" spans="1:11" ht="15.75" customHeight="1">
      <c r="A56" s="29">
        <v>44864</v>
      </c>
      <c r="D56">
        <v>20</v>
      </c>
      <c r="F56" s="2"/>
      <c r="G56" s="2"/>
      <c r="H56" s="4" t="s">
        <v>11</v>
      </c>
      <c r="I56" s="4" t="s">
        <v>43</v>
      </c>
      <c r="J56" s="2"/>
      <c r="K56" s="30" t="s">
        <v>33</v>
      </c>
    </row>
    <row r="57" spans="1:11" ht="15.75" customHeight="1">
      <c r="A57" s="44" t="s">
        <v>47</v>
      </c>
      <c r="B57" s="5"/>
      <c r="C57" s="6">
        <v>419.04</v>
      </c>
      <c r="D57" s="5"/>
      <c r="E57" s="5"/>
      <c r="F57" s="2">
        <f>(C57-D57)+F55</f>
        <v>1980.9742999999999</v>
      </c>
      <c r="G57" s="2">
        <f>(C57-D57-B57)+G55</f>
        <v>968.01430000000005</v>
      </c>
      <c r="H57" s="5" t="s">
        <v>17</v>
      </c>
      <c r="I57" s="5" t="s">
        <v>10</v>
      </c>
      <c r="J57" s="2">
        <f t="shared" si="0"/>
        <v>21335.035172</v>
      </c>
    </row>
    <row r="58" spans="1:11" ht="15.75" customHeight="1">
      <c r="A58" s="29">
        <v>44866</v>
      </c>
      <c r="D58" s="4">
        <f>J1*C57</f>
        <v>138.28320000000002</v>
      </c>
      <c r="F58" s="2">
        <f t="shared" si="1"/>
        <v>1842.6910999999998</v>
      </c>
      <c r="G58" s="2">
        <f t="shared" si="2"/>
        <v>829.73109999999997</v>
      </c>
      <c r="H58" s="4" t="s">
        <v>4</v>
      </c>
      <c r="I58" s="5" t="s">
        <v>10</v>
      </c>
      <c r="J58" s="2">
        <f t="shared" si="0"/>
        <v>18287.273443999999</v>
      </c>
    </row>
    <row r="59" spans="1:11" ht="15.75" customHeight="1">
      <c r="A59" s="29">
        <v>44869</v>
      </c>
      <c r="D59" s="4">
        <v>40</v>
      </c>
      <c r="E59">
        <v>5.09</v>
      </c>
      <c r="F59" s="2"/>
      <c r="G59" s="2"/>
      <c r="H59" s="4" t="s">
        <v>11</v>
      </c>
      <c r="I59" s="2" t="s">
        <v>43</v>
      </c>
      <c r="J59" s="2"/>
      <c r="K59" s="30" t="s">
        <v>144</v>
      </c>
    </row>
    <row r="60" spans="1:11" ht="15.75" customHeight="1">
      <c r="A60" s="44" t="s">
        <v>48</v>
      </c>
      <c r="B60" s="5"/>
      <c r="C60" s="6">
        <v>139.09</v>
      </c>
      <c r="D60" s="5"/>
      <c r="E60" s="5"/>
      <c r="F60" s="2">
        <f>(C60-D60)+F58</f>
        <v>1981.7810999999997</v>
      </c>
      <c r="G60" s="2">
        <f>(C60-D60-B60)+G58</f>
        <v>968.8211</v>
      </c>
      <c r="H60" s="5" t="s">
        <v>17</v>
      </c>
      <c r="I60" s="5" t="s">
        <v>10</v>
      </c>
      <c r="J60" s="2">
        <f t="shared" si="0"/>
        <v>21352.817043999999</v>
      </c>
    </row>
    <row r="61" spans="1:11" ht="15.75" customHeight="1">
      <c r="A61" s="29">
        <v>44873</v>
      </c>
      <c r="D61" s="4">
        <f>J1*C60</f>
        <v>45.899700000000003</v>
      </c>
      <c r="F61" s="2">
        <f t="shared" si="1"/>
        <v>1935.8813999999998</v>
      </c>
      <c r="G61" s="2">
        <f t="shared" si="2"/>
        <v>922.92139999999995</v>
      </c>
      <c r="H61" s="4" t="s">
        <v>4</v>
      </c>
      <c r="I61" s="5" t="s">
        <v>10</v>
      </c>
      <c r="J61" s="2">
        <f t="shared" si="0"/>
        <v>20341.187655999998</v>
      </c>
    </row>
    <row r="62" spans="1:11" ht="15.75" customHeight="1">
      <c r="A62" s="29">
        <v>44956</v>
      </c>
      <c r="D62" s="4">
        <v>64.97</v>
      </c>
      <c r="F62" s="2">
        <f t="shared" si="1"/>
        <v>1870.9113999999997</v>
      </c>
      <c r="G62" s="2">
        <f t="shared" si="2"/>
        <v>857.95139999999992</v>
      </c>
      <c r="H62" s="32" t="s">
        <v>90</v>
      </c>
      <c r="I62" s="28" t="s">
        <v>94</v>
      </c>
      <c r="J62" s="2">
        <f t="shared" si="0"/>
        <v>18909.248855999998</v>
      </c>
    </row>
    <row r="63" spans="1:11" ht="15.75" customHeight="1">
      <c r="A63" s="29">
        <v>44961</v>
      </c>
      <c r="D63" s="4">
        <v>70</v>
      </c>
      <c r="F63" s="2">
        <f t="shared" si="1"/>
        <v>1800.9113999999997</v>
      </c>
      <c r="G63" s="2">
        <f t="shared" si="2"/>
        <v>787.95139999999992</v>
      </c>
      <c r="H63" s="4" t="s">
        <v>49</v>
      </c>
      <c r="I63" s="4" t="s">
        <v>50</v>
      </c>
      <c r="J63" s="2">
        <f t="shared" si="0"/>
        <v>17366.448855999999</v>
      </c>
      <c r="K63" s="50" t="s">
        <v>33</v>
      </c>
    </row>
    <row r="64" spans="1:11" ht="15.75" customHeight="1">
      <c r="A64" s="29">
        <v>44963</v>
      </c>
      <c r="D64" s="4">
        <v>25</v>
      </c>
      <c r="F64" s="2">
        <f t="shared" si="1"/>
        <v>1775.9113999999997</v>
      </c>
      <c r="G64" s="2">
        <f t="shared" si="2"/>
        <v>762.95139999999992</v>
      </c>
      <c r="H64" s="32" t="s">
        <v>40</v>
      </c>
      <c r="I64" s="32" t="s">
        <v>14</v>
      </c>
      <c r="J64" s="2">
        <f t="shared" si="0"/>
        <v>16815.448855999999</v>
      </c>
      <c r="K64" s="4"/>
    </row>
    <row r="65" spans="1:11" ht="15.75" customHeight="1">
      <c r="A65" s="44" t="s">
        <v>51</v>
      </c>
      <c r="B65" s="5"/>
      <c r="C65" s="6">
        <v>51.73</v>
      </c>
      <c r="D65" s="5"/>
      <c r="E65" s="5"/>
      <c r="F65" s="2">
        <f t="shared" si="1"/>
        <v>1827.6413999999997</v>
      </c>
      <c r="G65" s="2">
        <f t="shared" si="2"/>
        <v>814.68139999999994</v>
      </c>
      <c r="H65" s="5" t="s">
        <v>17</v>
      </c>
      <c r="I65" s="5" t="s">
        <v>10</v>
      </c>
      <c r="J65" s="2">
        <f t="shared" si="0"/>
        <v>17955.578055999998</v>
      </c>
    </row>
    <row r="66" spans="1:11" ht="15.75" customHeight="1">
      <c r="A66" s="29">
        <v>44971</v>
      </c>
      <c r="D66" s="4">
        <f>J1*C65</f>
        <v>17.070899999999998</v>
      </c>
      <c r="F66" s="2">
        <f t="shared" si="1"/>
        <v>1810.5704999999998</v>
      </c>
      <c r="G66" s="2">
        <f t="shared" si="2"/>
        <v>797.61049999999989</v>
      </c>
      <c r="H66" s="4" t="s">
        <v>4</v>
      </c>
      <c r="I66" s="5" t="s">
        <v>10</v>
      </c>
      <c r="J66" s="2">
        <f t="shared" si="0"/>
        <v>17579.335419999996</v>
      </c>
    </row>
    <row r="67" spans="1:11" ht="15.75" customHeight="1">
      <c r="A67" s="29">
        <v>44973</v>
      </c>
      <c r="D67" s="4">
        <v>19.04</v>
      </c>
      <c r="F67" s="2">
        <f t="shared" si="1"/>
        <v>1791.5304999999998</v>
      </c>
      <c r="G67" s="2">
        <f t="shared" si="2"/>
        <v>778.57049999999992</v>
      </c>
      <c r="H67" s="4" t="s">
        <v>11</v>
      </c>
      <c r="I67" s="4" t="s">
        <v>24</v>
      </c>
      <c r="J67" s="2">
        <f t="shared" si="0"/>
        <v>17159.693819999997</v>
      </c>
    </row>
    <row r="68" spans="1:11" ht="15.75" customHeight="1">
      <c r="A68" s="44" t="s">
        <v>52</v>
      </c>
      <c r="B68" s="5"/>
      <c r="C68" s="6">
        <v>211.31</v>
      </c>
      <c r="D68" s="5"/>
      <c r="E68" s="5"/>
      <c r="F68" s="2">
        <f t="shared" si="1"/>
        <v>2002.8404999999998</v>
      </c>
      <c r="G68" s="2">
        <f t="shared" si="2"/>
        <v>989.88049999999998</v>
      </c>
      <c r="H68" s="5" t="s">
        <v>17</v>
      </c>
      <c r="I68" s="5" t="s">
        <v>10</v>
      </c>
      <c r="J68" s="2">
        <f t="shared" si="0"/>
        <v>21816.966219999998</v>
      </c>
    </row>
    <row r="69" spans="1:11" ht="15.75" customHeight="1">
      <c r="A69" s="29">
        <v>44978</v>
      </c>
      <c r="D69" s="4">
        <f>J1*C68</f>
        <v>69.732300000000009</v>
      </c>
      <c r="F69" s="2">
        <f t="shared" si="1"/>
        <v>1933.1081999999997</v>
      </c>
      <c r="G69" s="2">
        <f t="shared" si="2"/>
        <v>920.14819999999997</v>
      </c>
      <c r="H69" s="4" t="s">
        <v>4</v>
      </c>
      <c r="I69" s="5" t="s">
        <v>10</v>
      </c>
      <c r="J69" s="2">
        <f t="shared" si="0"/>
        <v>20280.066327999997</v>
      </c>
    </row>
    <row r="70" spans="1:11" ht="15.75" customHeight="1">
      <c r="A70" s="29">
        <v>44979</v>
      </c>
      <c r="D70" s="5">
        <v>20</v>
      </c>
      <c r="F70" s="2">
        <f t="shared" si="1"/>
        <v>1913.1081999999997</v>
      </c>
      <c r="G70" s="2">
        <f t="shared" si="2"/>
        <v>900.14819999999997</v>
      </c>
      <c r="H70" s="4" t="s">
        <v>11</v>
      </c>
      <c r="I70" s="4" t="s">
        <v>53</v>
      </c>
      <c r="J70" s="2">
        <f t="shared" si="0"/>
        <v>19839.266327999998</v>
      </c>
      <c r="K70" s="50" t="s">
        <v>33</v>
      </c>
    </row>
    <row r="71" spans="1:11" ht="15.75" customHeight="1">
      <c r="A71" s="44" t="s">
        <v>54</v>
      </c>
      <c r="B71" s="5"/>
      <c r="C71" s="6">
        <v>155.19999999999999</v>
      </c>
      <c r="D71" s="5"/>
      <c r="E71" s="5"/>
      <c r="F71" s="2">
        <f t="shared" si="1"/>
        <v>2068.3081999999995</v>
      </c>
      <c r="G71" s="2">
        <f t="shared" si="2"/>
        <v>1055.3481999999999</v>
      </c>
      <c r="H71" s="5" t="s">
        <v>17</v>
      </c>
      <c r="I71" s="5" t="s">
        <v>10</v>
      </c>
      <c r="J71" s="2">
        <f t="shared" si="0"/>
        <v>23259.874327999998</v>
      </c>
    </row>
    <row r="72" spans="1:11" ht="15.75" customHeight="1">
      <c r="A72" s="29">
        <v>44985</v>
      </c>
      <c r="D72" s="4">
        <f>J1*C71</f>
        <v>51.216000000000001</v>
      </c>
      <c r="F72" s="2">
        <f t="shared" si="1"/>
        <v>2017.0921999999996</v>
      </c>
      <c r="G72" s="2">
        <f t="shared" si="2"/>
        <v>1004.1321999999999</v>
      </c>
      <c r="H72" s="4" t="s">
        <v>4</v>
      </c>
      <c r="I72" s="5" t="s">
        <v>10</v>
      </c>
      <c r="J72" s="2">
        <f t="shared" si="0"/>
        <v>22131.073687999997</v>
      </c>
    </row>
    <row r="73" spans="1:11" ht="15.75" customHeight="1">
      <c r="A73" s="29">
        <v>44985</v>
      </c>
      <c r="D73" s="4">
        <v>15</v>
      </c>
      <c r="F73" s="2">
        <f t="shared" si="1"/>
        <v>2002.0921999999996</v>
      </c>
      <c r="G73" s="2">
        <f t="shared" si="2"/>
        <v>989.1321999999999</v>
      </c>
      <c r="H73" s="4" t="s">
        <v>11</v>
      </c>
      <c r="I73" s="4" t="s">
        <v>55</v>
      </c>
      <c r="J73" s="2">
        <f t="shared" ref="J73:J89" si="4">22.04*G73</f>
        <v>21800.473687999998</v>
      </c>
      <c r="K73" s="50" t="s">
        <v>33</v>
      </c>
    </row>
    <row r="74" spans="1:11" ht="15.75" customHeight="1">
      <c r="A74" s="29">
        <v>44986</v>
      </c>
      <c r="C74" s="4"/>
      <c r="D74" s="4">
        <v>20</v>
      </c>
      <c r="E74" s="4">
        <v>2.61</v>
      </c>
      <c r="F74" s="2">
        <f t="shared" si="1"/>
        <v>1982.0921999999996</v>
      </c>
      <c r="G74" s="2">
        <f t="shared" ref="G74:G89" si="5">(C74-D74-B74)+G73</f>
        <v>969.1321999999999</v>
      </c>
      <c r="H74" s="4" t="s">
        <v>11</v>
      </c>
      <c r="I74" s="4" t="s">
        <v>18</v>
      </c>
      <c r="J74" s="2">
        <f t="shared" si="4"/>
        <v>21359.673687999995</v>
      </c>
      <c r="K74" s="50" t="s">
        <v>33</v>
      </c>
    </row>
    <row r="75" spans="1:11" ht="15.75" customHeight="1">
      <c r="A75" s="29">
        <v>44989</v>
      </c>
      <c r="C75" s="4"/>
      <c r="D75" s="4">
        <v>3.78</v>
      </c>
      <c r="E75" s="4">
        <v>0.49</v>
      </c>
      <c r="F75" s="2">
        <f t="shared" si="1"/>
        <v>1978.3121999999996</v>
      </c>
      <c r="G75" s="2">
        <f t="shared" si="5"/>
        <v>965.35219999999993</v>
      </c>
      <c r="H75" s="32" t="s">
        <v>105</v>
      </c>
      <c r="I75" s="32" t="s">
        <v>106</v>
      </c>
      <c r="J75" s="2">
        <f t="shared" si="4"/>
        <v>21276.362487999999</v>
      </c>
      <c r="K75" s="50" t="s">
        <v>33</v>
      </c>
    </row>
    <row r="76" spans="1:11" ht="15.75" customHeight="1">
      <c r="A76" s="29">
        <v>44991</v>
      </c>
      <c r="C76" s="4"/>
      <c r="D76" s="4">
        <v>45</v>
      </c>
      <c r="E76" s="4">
        <v>5.87</v>
      </c>
      <c r="F76" s="2">
        <f t="shared" si="1"/>
        <v>1933.3121999999996</v>
      </c>
      <c r="G76" s="2">
        <f t="shared" si="5"/>
        <v>920.35219999999993</v>
      </c>
      <c r="H76" s="4" t="s">
        <v>11</v>
      </c>
      <c r="I76" s="4" t="s">
        <v>56</v>
      </c>
      <c r="J76" s="2">
        <f t="shared" si="4"/>
        <v>20284.562487999996</v>
      </c>
      <c r="K76" s="50" t="s">
        <v>33</v>
      </c>
    </row>
    <row r="77" spans="1:11" ht="15.75" customHeight="1">
      <c r="A77" s="44" t="s">
        <v>57</v>
      </c>
      <c r="C77" s="4">
        <v>220.61</v>
      </c>
      <c r="F77" s="2">
        <f t="shared" si="1"/>
        <v>2153.9221999999995</v>
      </c>
      <c r="G77" s="2">
        <f t="shared" si="5"/>
        <v>1140.9621999999999</v>
      </c>
      <c r="H77" s="4" t="s">
        <v>17</v>
      </c>
      <c r="I77" s="32" t="s">
        <v>10</v>
      </c>
      <c r="J77" s="2">
        <f t="shared" si="4"/>
        <v>25146.806887999999</v>
      </c>
    </row>
    <row r="78" spans="1:11" ht="15.75" customHeight="1">
      <c r="A78" s="29">
        <v>44992</v>
      </c>
      <c r="D78" s="4">
        <f>J1*C77</f>
        <v>72.801300000000012</v>
      </c>
      <c r="F78" s="2">
        <f t="shared" si="1"/>
        <v>2081.1208999999994</v>
      </c>
      <c r="G78" s="2">
        <f t="shared" si="5"/>
        <v>1068.1608999999999</v>
      </c>
      <c r="H78" s="4" t="s">
        <v>4</v>
      </c>
      <c r="I78" s="32" t="s">
        <v>10</v>
      </c>
      <c r="J78" s="2">
        <f t="shared" si="4"/>
        <v>23542.266235999996</v>
      </c>
    </row>
    <row r="79" spans="1:11" ht="15.75" customHeight="1">
      <c r="A79" s="29">
        <v>44997</v>
      </c>
      <c r="D79" s="4">
        <v>16</v>
      </c>
      <c r="F79" s="2">
        <f t="shared" si="1"/>
        <v>2065.1208999999994</v>
      </c>
      <c r="G79" s="2">
        <f t="shared" si="5"/>
        <v>1052.1608999999999</v>
      </c>
      <c r="H79" s="32" t="s">
        <v>40</v>
      </c>
      <c r="I79" s="32" t="s">
        <v>14</v>
      </c>
      <c r="J79" s="2">
        <f t="shared" si="4"/>
        <v>23189.626235999996</v>
      </c>
    </row>
    <row r="80" spans="1:11" ht="15.75" customHeight="1">
      <c r="A80" s="46" t="s">
        <v>85</v>
      </c>
      <c r="C80">
        <v>66.17</v>
      </c>
      <c r="F80" s="2">
        <f t="shared" si="1"/>
        <v>2131.2908999999995</v>
      </c>
      <c r="G80" s="2">
        <f t="shared" si="5"/>
        <v>1118.3308999999999</v>
      </c>
      <c r="H80" s="4" t="s">
        <v>17</v>
      </c>
      <c r="I80" s="32" t="s">
        <v>10</v>
      </c>
      <c r="J80" s="2">
        <f t="shared" si="4"/>
        <v>24648.013035999997</v>
      </c>
    </row>
    <row r="81" spans="1:11" ht="15.75" customHeight="1">
      <c r="A81" s="29">
        <v>45006</v>
      </c>
      <c r="D81">
        <f>J1*C80</f>
        <v>21.836100000000002</v>
      </c>
      <c r="F81" s="2">
        <f t="shared" si="1"/>
        <v>2109.4547999999995</v>
      </c>
      <c r="G81" s="2">
        <f t="shared" si="5"/>
        <v>1096.4947999999999</v>
      </c>
      <c r="H81" s="4" t="s">
        <v>4</v>
      </c>
      <c r="I81" s="32" t="s">
        <v>10</v>
      </c>
      <c r="J81" s="2">
        <f t="shared" si="4"/>
        <v>24166.745391999997</v>
      </c>
    </row>
    <row r="82" spans="1:11" ht="15.75" customHeight="1">
      <c r="A82" s="29">
        <v>45006</v>
      </c>
      <c r="D82">
        <v>27</v>
      </c>
      <c r="F82" s="2">
        <f t="shared" si="1"/>
        <v>2082.4547999999995</v>
      </c>
      <c r="G82" s="2">
        <f t="shared" si="5"/>
        <v>1069.4947999999999</v>
      </c>
      <c r="H82" s="4" t="s">
        <v>103</v>
      </c>
      <c r="I82" s="32" t="s">
        <v>104</v>
      </c>
      <c r="J82" s="2">
        <f t="shared" si="4"/>
        <v>23571.665391999999</v>
      </c>
      <c r="K82" s="30" t="s">
        <v>33</v>
      </c>
    </row>
    <row r="83" spans="1:11" ht="15.75" customHeight="1">
      <c r="A83" s="46" t="s">
        <v>86</v>
      </c>
      <c r="C83">
        <v>143.99</v>
      </c>
      <c r="F83" s="2">
        <f t="shared" ref="F83:F89" si="6">(C83-D83)+F82</f>
        <v>2226.4447999999993</v>
      </c>
      <c r="G83" s="2">
        <f t="shared" si="5"/>
        <v>1213.4848</v>
      </c>
      <c r="H83" s="4" t="s">
        <v>17</v>
      </c>
      <c r="I83" s="32" t="s">
        <v>10</v>
      </c>
      <c r="J83" s="2">
        <f t="shared" si="4"/>
        <v>26745.204991999999</v>
      </c>
    </row>
    <row r="84" spans="1:11" ht="15.75" customHeight="1">
      <c r="A84" s="29">
        <v>45020</v>
      </c>
      <c r="D84">
        <f>J1*C83</f>
        <v>47.516700000000007</v>
      </c>
      <c r="F84" s="2">
        <f t="shared" si="6"/>
        <v>2178.9280999999992</v>
      </c>
      <c r="G84" s="2">
        <f t="shared" si="5"/>
        <v>1165.9681</v>
      </c>
      <c r="H84" s="4" t="s">
        <v>4</v>
      </c>
      <c r="I84" s="32" t="s">
        <v>10</v>
      </c>
      <c r="J84" s="2">
        <f t="shared" si="4"/>
        <v>25697.936924000001</v>
      </c>
    </row>
    <row r="85" spans="1:11" ht="15.75" customHeight="1">
      <c r="A85" s="29">
        <v>45022</v>
      </c>
      <c r="D85">
        <v>25</v>
      </c>
      <c r="F85" s="2">
        <f t="shared" si="6"/>
        <v>2153.9280999999992</v>
      </c>
      <c r="G85" s="2">
        <f t="shared" si="5"/>
        <v>1140.9681</v>
      </c>
      <c r="H85" s="31" t="s">
        <v>11</v>
      </c>
      <c r="I85" s="31" t="s">
        <v>18</v>
      </c>
      <c r="J85" s="2">
        <f t="shared" si="4"/>
        <v>25146.936924000001</v>
      </c>
    </row>
    <row r="86" spans="1:11" ht="15.75" customHeight="1">
      <c r="A86" s="29">
        <v>45023</v>
      </c>
      <c r="D86">
        <v>43.45</v>
      </c>
      <c r="F86" s="2">
        <f t="shared" si="6"/>
        <v>2110.4780999999994</v>
      </c>
      <c r="G86" s="2">
        <f t="shared" si="5"/>
        <v>1097.5181</v>
      </c>
      <c r="H86" s="31" t="s">
        <v>89</v>
      </c>
      <c r="I86" s="31" t="s">
        <v>88</v>
      </c>
      <c r="J86" s="2">
        <f t="shared" si="4"/>
        <v>24189.298923999999</v>
      </c>
      <c r="K86" s="30" t="s">
        <v>33</v>
      </c>
    </row>
    <row r="87" spans="1:11" ht="15.75" customHeight="1">
      <c r="A87" s="29">
        <v>45026</v>
      </c>
      <c r="D87">
        <v>20</v>
      </c>
      <c r="F87" s="2">
        <f t="shared" si="6"/>
        <v>2090.4780999999994</v>
      </c>
      <c r="G87" s="2">
        <f t="shared" si="5"/>
        <v>1077.5181</v>
      </c>
      <c r="H87" s="31" t="s">
        <v>40</v>
      </c>
      <c r="I87" s="28" t="s">
        <v>14</v>
      </c>
      <c r="J87" s="2">
        <f t="shared" si="4"/>
        <v>23748.498924</v>
      </c>
    </row>
    <row r="88" spans="1:11" ht="15.75" customHeight="1">
      <c r="A88" s="46" t="s">
        <v>87</v>
      </c>
      <c r="C88">
        <v>179</v>
      </c>
      <c r="F88" s="2">
        <f t="shared" si="6"/>
        <v>2269.4780999999994</v>
      </c>
      <c r="G88" s="2">
        <f t="shared" si="5"/>
        <v>1256.5181</v>
      </c>
      <c r="H88" s="32" t="s">
        <v>17</v>
      </c>
      <c r="I88" s="32" t="s">
        <v>10</v>
      </c>
      <c r="J88" s="2">
        <f t="shared" si="4"/>
        <v>27693.658923999999</v>
      </c>
    </row>
    <row r="89" spans="1:11" ht="15.75" customHeight="1">
      <c r="A89" s="34"/>
      <c r="D89">
        <f>J1*C88</f>
        <v>59.07</v>
      </c>
      <c r="F89" s="2">
        <f t="shared" si="6"/>
        <v>2210.4080999999992</v>
      </c>
      <c r="G89" s="2">
        <f t="shared" si="5"/>
        <v>1197.4481000000001</v>
      </c>
      <c r="H89" s="31" t="s">
        <v>4</v>
      </c>
      <c r="I89" s="32" t="s">
        <v>10</v>
      </c>
      <c r="J89" s="2">
        <f t="shared" si="4"/>
        <v>26391.756124</v>
      </c>
    </row>
    <row r="90" spans="1:11" ht="15.75" customHeight="1">
      <c r="A90" s="29"/>
    </row>
    <row r="91" spans="1:11" ht="15.75" customHeight="1">
      <c r="A91" s="29"/>
    </row>
    <row r="92" spans="1:11" ht="15.75" customHeight="1">
      <c r="A92" s="29"/>
    </row>
    <row r="93" spans="1:11" ht="15.75" customHeight="1">
      <c r="A93" s="29"/>
    </row>
    <row r="94" spans="1:11" ht="15.75" customHeight="1">
      <c r="A94" s="29"/>
    </row>
    <row r="95" spans="1:11" ht="15.75" customHeight="1">
      <c r="A95" s="29"/>
    </row>
    <row r="96" spans="1:11" ht="15.75" customHeight="1">
      <c r="A96" s="29"/>
    </row>
    <row r="97" spans="1:8" ht="15.75" customHeight="1">
      <c r="A97" s="29"/>
    </row>
    <row r="98" spans="1:8" ht="15.75" customHeight="1">
      <c r="A98" s="29"/>
    </row>
    <row r="99" spans="1:8" ht="15.75" customHeight="1">
      <c r="A99" s="29"/>
    </row>
    <row r="100" spans="1:8" ht="15.75" customHeight="1">
      <c r="A100" s="29"/>
    </row>
    <row r="101" spans="1:8" ht="15.75" customHeight="1">
      <c r="A101" s="29"/>
    </row>
    <row r="102" spans="1:8" ht="15.75" customHeight="1">
      <c r="A102" s="29"/>
    </row>
    <row r="103" spans="1:8" ht="15.75" customHeight="1">
      <c r="A103" s="29"/>
    </row>
    <row r="104" spans="1:8" ht="15.75" customHeight="1">
      <c r="A104" s="29"/>
      <c r="C104" s="7"/>
      <c r="D104" s="7"/>
      <c r="E104" s="7"/>
      <c r="F104" s="7"/>
      <c r="G104" s="7"/>
      <c r="H104" s="7"/>
    </row>
    <row r="105" spans="1:8" ht="15.75" customHeight="1">
      <c r="A105" s="29"/>
      <c r="C105" s="7"/>
      <c r="D105" s="7"/>
      <c r="E105" s="7"/>
      <c r="F105" s="7"/>
      <c r="G105" s="7"/>
      <c r="H105" s="7"/>
    </row>
    <row r="106" spans="1:8" ht="15.75" customHeight="1">
      <c r="A106" s="29"/>
      <c r="C106" s="7"/>
      <c r="D106" s="7"/>
      <c r="E106" s="7"/>
      <c r="F106" s="7"/>
      <c r="G106" s="7"/>
      <c r="H106" s="7"/>
    </row>
    <row r="107" spans="1:8" ht="15.75" customHeight="1">
      <c r="A107" s="29"/>
      <c r="C107" s="7"/>
      <c r="D107" s="7"/>
      <c r="E107" s="7"/>
      <c r="F107" s="7"/>
      <c r="G107" s="7"/>
      <c r="H107" s="7"/>
    </row>
    <row r="108" spans="1:8" ht="15.75" customHeight="1">
      <c r="A108" s="29"/>
      <c r="C108" s="7"/>
      <c r="D108" s="7"/>
      <c r="E108" s="7"/>
      <c r="F108" s="7"/>
      <c r="G108" s="7"/>
      <c r="H108" s="7"/>
    </row>
    <row r="109" spans="1:8" ht="15.75" customHeight="1">
      <c r="A109" s="29"/>
      <c r="C109" s="7"/>
      <c r="D109" s="7"/>
      <c r="E109" s="7"/>
      <c r="F109" s="7"/>
      <c r="G109" s="7"/>
      <c r="H109" s="7"/>
    </row>
    <row r="110" spans="1:8" ht="15.75" customHeight="1">
      <c r="A110" s="29"/>
      <c r="C110" s="7"/>
      <c r="D110" s="7"/>
      <c r="E110" s="7"/>
      <c r="F110" s="7"/>
      <c r="G110" s="7"/>
      <c r="H110" s="7"/>
    </row>
    <row r="111" spans="1:8" ht="15.75" customHeight="1">
      <c r="A111" s="29"/>
      <c r="C111" s="7"/>
      <c r="D111" s="7"/>
      <c r="E111" s="7"/>
      <c r="F111" s="7"/>
      <c r="G111" s="7"/>
      <c r="H111" s="7"/>
    </row>
    <row r="112" spans="1:8" ht="15.75" customHeight="1">
      <c r="A112" s="29"/>
      <c r="C112" s="7"/>
      <c r="D112" s="7"/>
      <c r="E112" s="7"/>
      <c r="F112" s="7"/>
      <c r="G112" s="7"/>
      <c r="H112" s="7"/>
    </row>
    <row r="113" spans="1:8" ht="15.75" customHeight="1">
      <c r="A113" s="29"/>
      <c r="C113" s="7"/>
      <c r="D113" s="7"/>
      <c r="E113" s="7"/>
      <c r="F113" s="7"/>
      <c r="G113" s="7"/>
      <c r="H113" s="7"/>
    </row>
    <row r="114" spans="1:8" ht="15.75" customHeight="1">
      <c r="A114" s="29"/>
      <c r="C114" s="7"/>
      <c r="D114" s="7"/>
      <c r="E114" s="7"/>
      <c r="F114" s="7"/>
      <c r="G114" s="7"/>
      <c r="H114" s="7"/>
    </row>
    <row r="115" spans="1:8" ht="15.75" customHeight="1">
      <c r="A115" s="29"/>
      <c r="C115" s="7"/>
      <c r="D115" s="7"/>
      <c r="E115" s="7"/>
      <c r="F115" s="7"/>
      <c r="G115" s="7"/>
      <c r="H115" s="7"/>
    </row>
    <row r="116" spans="1:8" ht="15.75" customHeight="1">
      <c r="A116" s="29"/>
      <c r="C116" s="7"/>
      <c r="D116" s="7"/>
      <c r="E116" s="7"/>
      <c r="F116" s="7"/>
      <c r="G116" s="7"/>
      <c r="H116" s="7"/>
    </row>
    <row r="117" spans="1:8" ht="15.75" customHeight="1">
      <c r="A117" s="29"/>
      <c r="C117" s="7"/>
      <c r="D117" s="7"/>
      <c r="E117" s="7"/>
      <c r="F117" s="7"/>
      <c r="G117" s="7"/>
      <c r="H117" s="7"/>
    </row>
    <row r="118" spans="1:8" ht="15.75" customHeight="1">
      <c r="A118" s="29"/>
      <c r="C118" s="7"/>
      <c r="D118" s="7"/>
      <c r="E118" s="7"/>
      <c r="F118" s="7"/>
      <c r="G118" s="7"/>
      <c r="H118" s="7"/>
    </row>
    <row r="119" spans="1:8" ht="15.75" customHeight="1">
      <c r="A119" s="29"/>
      <c r="C119" s="7"/>
      <c r="D119" s="7"/>
      <c r="E119" s="7"/>
      <c r="F119" s="7"/>
      <c r="G119" s="7"/>
      <c r="H119" s="7"/>
    </row>
    <row r="120" spans="1:8" ht="15.75" customHeight="1">
      <c r="A120" s="29"/>
      <c r="C120" s="7"/>
      <c r="D120" s="7"/>
      <c r="E120" s="7"/>
      <c r="F120" s="7"/>
      <c r="G120" s="7"/>
      <c r="H120" s="7"/>
    </row>
    <row r="121" spans="1:8" ht="15.75" customHeight="1">
      <c r="A121" s="29"/>
      <c r="C121" s="7"/>
      <c r="D121" s="7"/>
      <c r="E121" s="7"/>
      <c r="F121" s="7"/>
      <c r="G121" s="7"/>
      <c r="H121" s="7"/>
    </row>
    <row r="122" spans="1:8" ht="15.75" customHeight="1">
      <c r="A122" s="29"/>
      <c r="C122" s="7"/>
      <c r="D122" s="7"/>
      <c r="E122" s="7"/>
      <c r="F122" s="7"/>
      <c r="G122" s="7"/>
      <c r="H122" s="7"/>
    </row>
    <row r="123" spans="1:8" ht="15.75" customHeight="1">
      <c r="A123" s="29"/>
      <c r="C123" s="7"/>
      <c r="D123" s="7"/>
      <c r="E123" s="7"/>
      <c r="F123" s="7"/>
      <c r="G123" s="7"/>
      <c r="H123" s="7"/>
    </row>
    <row r="124" spans="1:8" ht="15.75" customHeight="1">
      <c r="A124" s="29"/>
      <c r="C124" s="7"/>
      <c r="D124" s="7"/>
      <c r="E124" s="7"/>
      <c r="F124" s="7"/>
      <c r="G124" s="7"/>
      <c r="H124" s="7"/>
    </row>
    <row r="125" spans="1:8" ht="15.75" customHeight="1">
      <c r="A125" s="29"/>
      <c r="C125" s="7"/>
      <c r="D125" s="7"/>
      <c r="E125" s="7"/>
      <c r="F125" s="7"/>
      <c r="G125" s="7"/>
      <c r="H125" s="7"/>
    </row>
    <row r="126" spans="1:8" ht="15.75" customHeight="1">
      <c r="A126" s="29"/>
      <c r="C126" s="7"/>
      <c r="D126" s="7"/>
      <c r="E126" s="7"/>
      <c r="F126" s="7"/>
      <c r="G126" s="7"/>
      <c r="H126" s="7"/>
    </row>
    <row r="127" spans="1:8" ht="15.75" customHeight="1">
      <c r="A127" s="29"/>
      <c r="C127" s="7"/>
      <c r="D127" s="7"/>
      <c r="E127" s="7"/>
      <c r="F127" s="7"/>
      <c r="G127" s="7"/>
      <c r="H127" s="7"/>
    </row>
    <row r="128" spans="1:8" ht="15.75" customHeight="1">
      <c r="A128" s="29"/>
      <c r="C128" s="7"/>
      <c r="D128" s="7"/>
      <c r="E128" s="7"/>
      <c r="F128" s="7"/>
      <c r="G128" s="7"/>
      <c r="H128" s="7"/>
    </row>
    <row r="129" spans="1:8" ht="15.75" customHeight="1">
      <c r="A129" s="29"/>
      <c r="C129" s="7"/>
      <c r="D129" s="7"/>
      <c r="E129" s="7"/>
      <c r="F129" s="7"/>
      <c r="G129" s="7"/>
      <c r="H129" s="7"/>
    </row>
    <row r="130" spans="1:8" ht="15.75" customHeight="1">
      <c r="A130" s="29"/>
      <c r="C130" s="7"/>
      <c r="D130" s="7"/>
      <c r="E130" s="7"/>
      <c r="F130" s="7"/>
      <c r="G130" s="7"/>
      <c r="H130" s="7"/>
    </row>
    <row r="131" spans="1:8" ht="15.75" customHeight="1">
      <c r="A131" s="29"/>
      <c r="C131" s="7"/>
      <c r="D131" s="7"/>
      <c r="E131" s="7"/>
      <c r="F131" s="7"/>
      <c r="G131" s="7"/>
      <c r="H131" s="7"/>
    </row>
    <row r="132" spans="1:8" ht="15.75" customHeight="1">
      <c r="A132" s="29"/>
      <c r="C132" s="7"/>
      <c r="D132" s="7"/>
      <c r="E132" s="7"/>
      <c r="F132" s="7"/>
      <c r="G132" s="7"/>
      <c r="H132" s="7"/>
    </row>
    <row r="133" spans="1:8" ht="15.75" customHeight="1">
      <c r="A133" s="29"/>
      <c r="C133" s="7"/>
      <c r="D133" s="7"/>
      <c r="E133" s="7"/>
      <c r="F133" s="7"/>
      <c r="G133" s="7"/>
      <c r="H133" s="7"/>
    </row>
    <row r="134" spans="1:8" ht="15.75" customHeight="1">
      <c r="A134" s="29"/>
      <c r="C134" s="7"/>
      <c r="D134" s="7"/>
      <c r="E134" s="7"/>
      <c r="F134" s="7"/>
      <c r="G134" s="7"/>
      <c r="H134" s="7"/>
    </row>
    <row r="135" spans="1:8" ht="15.75" customHeight="1">
      <c r="A135" s="29"/>
      <c r="C135" s="7"/>
      <c r="D135" s="7"/>
      <c r="E135" s="7"/>
      <c r="F135" s="7"/>
      <c r="G135" s="7"/>
      <c r="H135" s="7"/>
    </row>
    <row r="136" spans="1:8" ht="15.75" customHeight="1">
      <c r="A136" s="29"/>
      <c r="C136" s="7"/>
      <c r="D136" s="7"/>
      <c r="E136" s="7"/>
      <c r="F136" s="7"/>
      <c r="G136" s="7"/>
      <c r="H136" s="7"/>
    </row>
    <row r="137" spans="1:8" ht="15.75" customHeight="1">
      <c r="A137" s="29"/>
      <c r="C137" s="7"/>
      <c r="D137" s="7"/>
      <c r="E137" s="7"/>
      <c r="F137" s="7"/>
      <c r="G137" s="7"/>
      <c r="H137" s="7"/>
    </row>
    <row r="138" spans="1:8" ht="15.75" customHeight="1">
      <c r="A138" s="29"/>
      <c r="C138" s="7"/>
      <c r="D138" s="7"/>
      <c r="E138" s="7"/>
      <c r="F138" s="7"/>
      <c r="G138" s="7"/>
      <c r="H138" s="7"/>
    </row>
    <row r="139" spans="1:8" ht="15.75" customHeight="1">
      <c r="A139" s="29"/>
      <c r="C139" s="7"/>
      <c r="D139" s="7"/>
      <c r="E139" s="7"/>
      <c r="F139" s="7"/>
      <c r="G139" s="7"/>
      <c r="H139" s="7"/>
    </row>
    <row r="140" spans="1:8" ht="15.75" customHeight="1">
      <c r="A140" s="29"/>
      <c r="C140" s="7"/>
      <c r="D140" s="7"/>
      <c r="E140" s="7"/>
      <c r="F140" s="7"/>
      <c r="G140" s="7"/>
      <c r="H140" s="7"/>
    </row>
    <row r="141" spans="1:8" ht="15.75" customHeight="1">
      <c r="A141" s="29"/>
      <c r="C141" s="7"/>
      <c r="D141" s="7"/>
      <c r="E141" s="7"/>
      <c r="F141" s="7"/>
      <c r="G141" s="7"/>
      <c r="H141" s="7"/>
    </row>
    <row r="142" spans="1:8" ht="15.75" customHeight="1">
      <c r="A142" s="29"/>
      <c r="C142" s="7"/>
      <c r="D142" s="7"/>
      <c r="E142" s="7"/>
      <c r="F142" s="7"/>
      <c r="G142" s="7"/>
      <c r="H142" s="7"/>
    </row>
    <row r="143" spans="1:8" ht="15.75" customHeight="1">
      <c r="A143" s="29"/>
      <c r="C143" s="7"/>
      <c r="D143" s="7"/>
      <c r="E143" s="7"/>
      <c r="F143" s="7"/>
      <c r="G143" s="7"/>
      <c r="H143" s="7"/>
    </row>
    <row r="144" spans="1:8" ht="15.75" customHeight="1">
      <c r="A144" s="29"/>
      <c r="C144" s="7"/>
      <c r="D144" s="7"/>
      <c r="E144" s="7"/>
      <c r="F144" s="7"/>
      <c r="G144" s="7"/>
      <c r="H144" s="7"/>
    </row>
    <row r="145" spans="1:8" ht="15.75" customHeight="1">
      <c r="A145" s="29"/>
      <c r="C145" s="7"/>
      <c r="D145" s="7"/>
      <c r="E145" s="7"/>
      <c r="F145" s="7"/>
      <c r="G145" s="7"/>
      <c r="H145" s="7"/>
    </row>
    <row r="146" spans="1:8" ht="15.75" customHeight="1">
      <c r="A146" s="29"/>
      <c r="C146" s="7"/>
      <c r="D146" s="7"/>
      <c r="E146" s="7"/>
      <c r="F146" s="7"/>
      <c r="G146" s="7"/>
      <c r="H146" s="7"/>
    </row>
    <row r="147" spans="1:8" ht="15.75" customHeight="1">
      <c r="A147" s="29"/>
      <c r="C147" s="7"/>
      <c r="D147" s="7"/>
      <c r="E147" s="7"/>
      <c r="F147" s="7"/>
      <c r="G147" s="7"/>
      <c r="H147" s="7"/>
    </row>
    <row r="148" spans="1:8" ht="15.75" customHeight="1">
      <c r="A148" s="29"/>
      <c r="C148" s="7"/>
      <c r="D148" s="7"/>
      <c r="E148" s="7"/>
      <c r="F148" s="7"/>
      <c r="G148" s="7"/>
      <c r="H148" s="7"/>
    </row>
    <row r="149" spans="1:8" ht="15.75" customHeight="1">
      <c r="A149" s="29"/>
      <c r="C149" s="7"/>
      <c r="D149" s="7"/>
      <c r="E149" s="7"/>
      <c r="F149" s="7"/>
      <c r="G149" s="7"/>
      <c r="H149" s="7"/>
    </row>
    <row r="150" spans="1:8" ht="15.75" customHeight="1">
      <c r="A150" s="29"/>
      <c r="C150" s="7"/>
      <c r="D150" s="7"/>
      <c r="E150" s="7"/>
      <c r="F150" s="7"/>
      <c r="G150" s="7"/>
      <c r="H150" s="7"/>
    </row>
    <row r="151" spans="1:8" ht="15.75" customHeight="1">
      <c r="A151" s="29"/>
      <c r="C151" s="7"/>
      <c r="D151" s="7"/>
      <c r="E151" s="7"/>
      <c r="F151" s="7"/>
      <c r="G151" s="7"/>
      <c r="H151" s="7"/>
    </row>
    <row r="152" spans="1:8" ht="15.75" customHeight="1">
      <c r="A152" s="29"/>
      <c r="C152" s="7"/>
      <c r="D152" s="7"/>
      <c r="E152" s="7"/>
      <c r="F152" s="7"/>
      <c r="G152" s="7"/>
      <c r="H152" s="7"/>
    </row>
    <row r="153" spans="1:8" ht="15.75" customHeight="1">
      <c r="A153" s="29"/>
      <c r="C153" s="7"/>
      <c r="D153" s="7"/>
      <c r="E153" s="7"/>
      <c r="F153" s="7"/>
      <c r="G153" s="7"/>
      <c r="H153" s="7"/>
    </row>
    <row r="154" spans="1:8" ht="15.75" customHeight="1">
      <c r="A154" s="29"/>
      <c r="C154" s="7"/>
      <c r="D154" s="7"/>
      <c r="E154" s="7"/>
      <c r="F154" s="7"/>
      <c r="G154" s="7"/>
      <c r="H154" s="7"/>
    </row>
    <row r="155" spans="1:8" ht="15.75" customHeight="1">
      <c r="A155" s="29"/>
      <c r="C155" s="7"/>
      <c r="D155" s="7"/>
      <c r="E155" s="7"/>
      <c r="F155" s="7"/>
      <c r="G155" s="7"/>
      <c r="H155" s="7"/>
    </row>
    <row r="156" spans="1:8" ht="15.75" customHeight="1">
      <c r="A156" s="29"/>
      <c r="C156" s="7"/>
      <c r="D156" s="7"/>
      <c r="E156" s="7"/>
      <c r="F156" s="7"/>
      <c r="G156" s="7"/>
      <c r="H156" s="7"/>
    </row>
    <row r="157" spans="1:8" ht="15.75" customHeight="1">
      <c r="A157" s="29"/>
      <c r="C157" s="7"/>
      <c r="D157" s="7"/>
      <c r="E157" s="7"/>
      <c r="F157" s="7"/>
      <c r="G157" s="7"/>
      <c r="H157" s="7"/>
    </row>
    <row r="158" spans="1:8" ht="15.75" customHeight="1">
      <c r="A158" s="29"/>
      <c r="C158" s="7"/>
      <c r="D158" s="7"/>
      <c r="E158" s="7"/>
      <c r="F158" s="7"/>
      <c r="G158" s="7"/>
      <c r="H158" s="7"/>
    </row>
    <row r="159" spans="1:8" ht="15.75" customHeight="1">
      <c r="A159" s="29"/>
      <c r="C159" s="7"/>
      <c r="D159" s="7"/>
      <c r="E159" s="7"/>
      <c r="F159" s="7"/>
      <c r="G159" s="7"/>
      <c r="H159" s="7"/>
    </row>
    <row r="160" spans="1:8" ht="15.75" customHeight="1">
      <c r="A160" s="29"/>
      <c r="C160" s="7"/>
      <c r="D160" s="7"/>
      <c r="E160" s="7"/>
      <c r="F160" s="7"/>
      <c r="G160" s="7"/>
      <c r="H160" s="7"/>
    </row>
    <row r="161" spans="1:8" ht="15.75" customHeight="1">
      <c r="A161" s="29"/>
      <c r="C161" s="7"/>
      <c r="D161" s="7"/>
      <c r="E161" s="7"/>
      <c r="F161" s="7"/>
      <c r="G161" s="7"/>
      <c r="H161" s="7"/>
    </row>
    <row r="162" spans="1:8" ht="15.75" customHeight="1">
      <c r="A162" s="29"/>
      <c r="C162" s="7"/>
      <c r="D162" s="7"/>
      <c r="E162" s="7"/>
      <c r="F162" s="7"/>
      <c r="G162" s="7"/>
      <c r="H162" s="7"/>
    </row>
    <row r="163" spans="1:8" ht="15.75" customHeight="1">
      <c r="A163" s="29"/>
      <c r="C163" s="7"/>
      <c r="D163" s="7"/>
      <c r="E163" s="7"/>
      <c r="F163" s="7"/>
      <c r="G163" s="7"/>
      <c r="H163" s="7"/>
    </row>
    <row r="164" spans="1:8" ht="15.75" customHeight="1">
      <c r="A164" s="29"/>
      <c r="C164" s="7"/>
      <c r="D164" s="7"/>
      <c r="E164" s="7"/>
      <c r="F164" s="7"/>
      <c r="G164" s="7"/>
      <c r="H164" s="7"/>
    </row>
    <row r="165" spans="1:8" ht="15.75" customHeight="1">
      <c r="A165" s="29"/>
      <c r="C165" s="7"/>
      <c r="D165" s="7"/>
      <c r="E165" s="7"/>
      <c r="F165" s="7"/>
      <c r="G165" s="7"/>
      <c r="H165" s="7"/>
    </row>
    <row r="166" spans="1:8" ht="15.75" customHeight="1">
      <c r="A166" s="29"/>
      <c r="C166" s="7"/>
      <c r="D166" s="7"/>
      <c r="E166" s="7"/>
      <c r="F166" s="7"/>
      <c r="G166" s="7"/>
      <c r="H166" s="7"/>
    </row>
    <row r="167" spans="1:8" ht="15.75" customHeight="1">
      <c r="A167" s="29"/>
      <c r="C167" s="7"/>
      <c r="D167" s="7"/>
      <c r="E167" s="7"/>
      <c r="F167" s="7"/>
      <c r="G167" s="7"/>
      <c r="H167" s="7"/>
    </row>
    <row r="168" spans="1:8" ht="15.75" customHeight="1">
      <c r="A168" s="29"/>
      <c r="C168" s="7"/>
      <c r="D168" s="7"/>
      <c r="E168" s="7"/>
      <c r="F168" s="7"/>
      <c r="G168" s="7"/>
      <c r="H168" s="7"/>
    </row>
    <row r="169" spans="1:8" ht="15.75" customHeight="1">
      <c r="A169" s="29"/>
      <c r="C169" s="7"/>
      <c r="D169" s="7"/>
      <c r="E169" s="7"/>
      <c r="F169" s="7"/>
      <c r="G169" s="7"/>
      <c r="H169" s="7"/>
    </row>
    <row r="170" spans="1:8" ht="15.75" customHeight="1">
      <c r="A170" s="29"/>
      <c r="C170" s="7"/>
      <c r="D170" s="7"/>
      <c r="E170" s="7"/>
      <c r="F170" s="7"/>
      <c r="G170" s="7"/>
      <c r="H170" s="7"/>
    </row>
    <row r="171" spans="1:8" ht="15.75" customHeight="1">
      <c r="A171" s="29"/>
      <c r="C171" s="7"/>
      <c r="D171" s="7"/>
      <c r="E171" s="7"/>
      <c r="F171" s="7"/>
      <c r="G171" s="7"/>
      <c r="H171" s="7"/>
    </row>
    <row r="172" spans="1:8" ht="15.75" customHeight="1">
      <c r="A172" s="29"/>
      <c r="C172" s="7"/>
      <c r="D172" s="7"/>
      <c r="E172" s="7"/>
      <c r="F172" s="7"/>
      <c r="G172" s="7"/>
      <c r="H172" s="7"/>
    </row>
    <row r="173" spans="1:8" ht="15.75" customHeight="1">
      <c r="A173" s="29"/>
      <c r="C173" s="7"/>
      <c r="D173" s="7"/>
      <c r="E173" s="7"/>
      <c r="F173" s="7"/>
      <c r="G173" s="7"/>
      <c r="H173" s="7"/>
    </row>
    <row r="174" spans="1:8" ht="15.75" customHeight="1">
      <c r="A174" s="29"/>
      <c r="C174" s="7"/>
      <c r="D174" s="7"/>
      <c r="E174" s="7"/>
      <c r="F174" s="7"/>
      <c r="G174" s="7"/>
      <c r="H174" s="7"/>
    </row>
    <row r="175" spans="1:8" ht="15.75" customHeight="1">
      <c r="A175" s="29"/>
      <c r="C175" s="7"/>
      <c r="D175" s="7"/>
      <c r="E175" s="7"/>
      <c r="F175" s="7"/>
      <c r="G175" s="7"/>
      <c r="H175" s="7"/>
    </row>
    <row r="176" spans="1:8" ht="15.75" customHeight="1">
      <c r="A176" s="29"/>
      <c r="C176" s="7"/>
      <c r="D176" s="7"/>
      <c r="E176" s="7"/>
      <c r="F176" s="7"/>
      <c r="G176" s="7"/>
      <c r="H176" s="7"/>
    </row>
    <row r="177" spans="1:8" ht="15.75" customHeight="1">
      <c r="A177" s="29"/>
      <c r="C177" s="7"/>
      <c r="D177" s="7"/>
      <c r="E177" s="7"/>
      <c r="F177" s="7"/>
      <c r="G177" s="7"/>
      <c r="H177" s="7"/>
    </row>
    <row r="178" spans="1:8" ht="15.75" customHeight="1">
      <c r="A178" s="29"/>
      <c r="C178" s="7"/>
      <c r="D178" s="7"/>
      <c r="E178" s="7"/>
      <c r="F178" s="7"/>
      <c r="G178" s="7"/>
      <c r="H178" s="7"/>
    </row>
    <row r="179" spans="1:8" ht="15.75" customHeight="1">
      <c r="A179" s="29"/>
      <c r="C179" s="7"/>
      <c r="D179" s="7"/>
      <c r="E179" s="7"/>
      <c r="F179" s="7"/>
      <c r="G179" s="7"/>
      <c r="H179" s="7"/>
    </row>
    <row r="180" spans="1:8" ht="15.75" customHeight="1">
      <c r="A180" s="29"/>
      <c r="C180" s="7"/>
      <c r="D180" s="7"/>
      <c r="E180" s="7"/>
      <c r="F180" s="7"/>
      <c r="G180" s="7"/>
      <c r="H180" s="7"/>
    </row>
    <row r="181" spans="1:8" ht="15.75" customHeight="1">
      <c r="A181" s="29"/>
      <c r="C181" s="7"/>
      <c r="D181" s="7"/>
      <c r="E181" s="7"/>
      <c r="F181" s="7"/>
      <c r="G181" s="7"/>
      <c r="H181" s="7"/>
    </row>
    <row r="182" spans="1:8" ht="15.75" customHeight="1">
      <c r="A182" s="29"/>
      <c r="C182" s="7"/>
      <c r="D182" s="7"/>
      <c r="E182" s="7"/>
      <c r="F182" s="7"/>
      <c r="G182" s="7"/>
      <c r="H182" s="7"/>
    </row>
    <row r="183" spans="1:8" ht="15.75" customHeight="1">
      <c r="A183" s="29"/>
      <c r="C183" s="7"/>
      <c r="D183" s="7"/>
      <c r="E183" s="7"/>
      <c r="F183" s="7"/>
      <c r="G183" s="7"/>
      <c r="H183" s="7"/>
    </row>
    <row r="184" spans="1:8" ht="15.75" customHeight="1">
      <c r="A184" s="29"/>
      <c r="C184" s="7"/>
      <c r="D184" s="7"/>
      <c r="E184" s="7"/>
      <c r="F184" s="7"/>
      <c r="G184" s="7"/>
      <c r="H184" s="7"/>
    </row>
    <row r="185" spans="1:8" ht="15.75" customHeight="1">
      <c r="A185" s="29"/>
      <c r="C185" s="7"/>
      <c r="D185" s="7"/>
      <c r="E185" s="7"/>
      <c r="F185" s="7"/>
      <c r="G185" s="7"/>
      <c r="H185" s="7"/>
    </row>
    <row r="186" spans="1:8" ht="15.75" customHeight="1">
      <c r="A186" s="29"/>
      <c r="C186" s="7"/>
      <c r="D186" s="7"/>
      <c r="E186" s="7"/>
      <c r="F186" s="7"/>
      <c r="G186" s="7"/>
      <c r="H186" s="7"/>
    </row>
    <row r="187" spans="1:8" ht="15.75" customHeight="1">
      <c r="A187" s="29"/>
      <c r="C187" s="7"/>
      <c r="D187" s="7"/>
      <c r="E187" s="7"/>
      <c r="F187" s="7"/>
      <c r="G187" s="7"/>
      <c r="H187" s="7"/>
    </row>
    <row r="188" spans="1:8" ht="15.75" customHeight="1">
      <c r="A188" s="29"/>
      <c r="C188" s="7"/>
      <c r="D188" s="7"/>
      <c r="E188" s="7"/>
      <c r="F188" s="7"/>
      <c r="G188" s="7"/>
      <c r="H188" s="7"/>
    </row>
    <row r="189" spans="1:8" ht="15.75" customHeight="1">
      <c r="A189" s="29"/>
      <c r="C189" s="7"/>
      <c r="D189" s="7"/>
      <c r="E189" s="7"/>
      <c r="F189" s="7"/>
      <c r="G189" s="7"/>
      <c r="H189" s="7"/>
    </row>
    <row r="190" spans="1:8" ht="15.75" customHeight="1">
      <c r="A190" s="29"/>
      <c r="C190" s="7"/>
      <c r="D190" s="7"/>
      <c r="E190" s="7"/>
      <c r="F190" s="7"/>
      <c r="G190" s="7"/>
      <c r="H190" s="7"/>
    </row>
    <row r="191" spans="1:8" ht="15.75" customHeight="1">
      <c r="A191" s="29"/>
      <c r="C191" s="7"/>
      <c r="D191" s="7"/>
      <c r="E191" s="7"/>
      <c r="F191" s="7"/>
      <c r="G191" s="7"/>
      <c r="H191" s="7"/>
    </row>
    <row r="192" spans="1:8" ht="15.75" customHeight="1">
      <c r="A192" s="29"/>
      <c r="C192" s="7"/>
      <c r="D192" s="7"/>
      <c r="E192" s="7"/>
      <c r="F192" s="7"/>
      <c r="G192" s="7"/>
      <c r="H192" s="7"/>
    </row>
    <row r="193" spans="1:8" ht="15.75" customHeight="1">
      <c r="A193" s="29"/>
      <c r="C193" s="7"/>
      <c r="D193" s="7"/>
      <c r="E193" s="7"/>
      <c r="F193" s="7"/>
      <c r="G193" s="7"/>
      <c r="H193" s="7"/>
    </row>
    <row r="194" spans="1:8" ht="15.75" customHeight="1">
      <c r="A194" s="29"/>
      <c r="C194" s="7"/>
      <c r="D194" s="7"/>
      <c r="E194" s="7"/>
      <c r="F194" s="7"/>
      <c r="G194" s="7"/>
      <c r="H194" s="7"/>
    </row>
    <row r="195" spans="1:8" ht="15.75" customHeight="1">
      <c r="A195" s="29"/>
      <c r="C195" s="7"/>
      <c r="D195" s="7"/>
      <c r="E195" s="7"/>
      <c r="F195" s="7"/>
      <c r="G195" s="7"/>
      <c r="H195" s="7"/>
    </row>
    <row r="196" spans="1:8" ht="15.75" customHeight="1">
      <c r="A196" s="29"/>
      <c r="C196" s="7"/>
      <c r="D196" s="7"/>
      <c r="E196" s="7"/>
      <c r="F196" s="7"/>
      <c r="G196" s="7"/>
      <c r="H196" s="7"/>
    </row>
    <row r="197" spans="1:8" ht="15.75" customHeight="1">
      <c r="A197" s="29"/>
      <c r="C197" s="7"/>
      <c r="D197" s="7"/>
      <c r="E197" s="7"/>
      <c r="F197" s="7"/>
      <c r="G197" s="7"/>
      <c r="H197" s="7"/>
    </row>
    <row r="198" spans="1:8" ht="15.75" customHeight="1">
      <c r="A198" s="29"/>
      <c r="C198" s="7"/>
      <c r="D198" s="7"/>
      <c r="E198" s="7"/>
      <c r="F198" s="7"/>
      <c r="G198" s="7"/>
      <c r="H198" s="7"/>
    </row>
    <row r="199" spans="1:8" ht="15.75" customHeight="1">
      <c r="A199" s="29"/>
      <c r="C199" s="7"/>
      <c r="D199" s="7"/>
      <c r="E199" s="7"/>
      <c r="F199" s="7"/>
      <c r="G199" s="7"/>
      <c r="H199" s="7"/>
    </row>
    <row r="200" spans="1:8" ht="15.75" customHeight="1">
      <c r="A200" s="29"/>
      <c r="C200" s="7"/>
      <c r="D200" s="7"/>
      <c r="E200" s="7"/>
      <c r="F200" s="7"/>
      <c r="G200" s="7"/>
      <c r="H200" s="7"/>
    </row>
    <row r="201" spans="1:8" ht="15.75" customHeight="1">
      <c r="A201" s="29"/>
      <c r="C201" s="7"/>
      <c r="D201" s="7"/>
      <c r="E201" s="7"/>
      <c r="F201" s="7"/>
      <c r="G201" s="7"/>
      <c r="H201" s="7"/>
    </row>
    <row r="202" spans="1:8" ht="15.75" customHeight="1">
      <c r="A202" s="29"/>
      <c r="C202" s="7"/>
      <c r="D202" s="7"/>
      <c r="E202" s="7"/>
      <c r="F202" s="7"/>
      <c r="G202" s="7"/>
      <c r="H202" s="7"/>
    </row>
    <row r="203" spans="1:8" ht="15.75" customHeight="1">
      <c r="A203" s="29"/>
      <c r="C203" s="7"/>
      <c r="D203" s="7"/>
      <c r="E203" s="7"/>
      <c r="F203" s="7"/>
      <c r="G203" s="7"/>
      <c r="H203" s="7"/>
    </row>
    <row r="204" spans="1:8" ht="15.75" customHeight="1">
      <c r="A204" s="29"/>
      <c r="C204" s="7"/>
      <c r="D204" s="7"/>
      <c r="E204" s="7"/>
      <c r="F204" s="7"/>
      <c r="G204" s="7"/>
      <c r="H204" s="7"/>
    </row>
    <row r="205" spans="1:8" ht="15.75" customHeight="1">
      <c r="A205" s="29"/>
      <c r="C205" s="7"/>
      <c r="D205" s="7"/>
      <c r="E205" s="7"/>
      <c r="F205" s="7"/>
      <c r="G205" s="7"/>
      <c r="H205" s="7"/>
    </row>
    <row r="206" spans="1:8" ht="15.75" customHeight="1">
      <c r="A206" s="29"/>
      <c r="C206" s="7"/>
      <c r="D206" s="7"/>
      <c r="E206" s="7"/>
      <c r="F206" s="7"/>
      <c r="G206" s="7"/>
      <c r="H206" s="7"/>
    </row>
    <row r="207" spans="1:8" ht="15.75" customHeight="1">
      <c r="A207" s="29"/>
      <c r="C207" s="7"/>
      <c r="D207" s="7"/>
      <c r="E207" s="7"/>
      <c r="F207" s="7"/>
      <c r="G207" s="7"/>
      <c r="H207" s="7"/>
    </row>
    <row r="208" spans="1:8" ht="15.75" customHeight="1">
      <c r="A208" s="29"/>
      <c r="C208" s="7"/>
      <c r="D208" s="7"/>
      <c r="E208" s="7"/>
      <c r="F208" s="7"/>
      <c r="G208" s="7"/>
      <c r="H208" s="7"/>
    </row>
    <row r="209" spans="1:8" ht="15.75" customHeight="1">
      <c r="A209" s="29"/>
      <c r="C209" s="7"/>
      <c r="D209" s="7"/>
      <c r="E209" s="7"/>
      <c r="F209" s="7"/>
      <c r="G209" s="7"/>
      <c r="H209" s="7"/>
    </row>
    <row r="210" spans="1:8" ht="15.75" customHeight="1">
      <c r="A210" s="29"/>
      <c r="C210" s="7"/>
      <c r="D210" s="7"/>
      <c r="E210" s="7"/>
      <c r="F210" s="7"/>
      <c r="G210" s="7"/>
      <c r="H210" s="7"/>
    </row>
    <row r="211" spans="1:8" ht="15.75" customHeight="1">
      <c r="A211" s="29"/>
      <c r="C211" s="7"/>
      <c r="D211" s="7"/>
      <c r="E211" s="7"/>
      <c r="F211" s="7"/>
      <c r="G211" s="7"/>
      <c r="H211" s="7"/>
    </row>
    <row r="212" spans="1:8" ht="15.75" customHeight="1">
      <c r="A212" s="29"/>
      <c r="C212" s="7"/>
      <c r="D212" s="7"/>
      <c r="E212" s="7"/>
      <c r="F212" s="7"/>
      <c r="G212" s="7"/>
      <c r="H212" s="7"/>
    </row>
    <row r="213" spans="1:8" ht="15.75" customHeight="1">
      <c r="A213" s="29"/>
      <c r="C213" s="7"/>
      <c r="D213" s="7"/>
      <c r="E213" s="7"/>
      <c r="F213" s="7"/>
      <c r="G213" s="7"/>
      <c r="H213" s="7"/>
    </row>
    <row r="214" spans="1:8" ht="15.75" customHeight="1">
      <c r="A214" s="29"/>
      <c r="C214" s="7"/>
      <c r="D214" s="7"/>
      <c r="E214" s="7"/>
      <c r="F214" s="7"/>
      <c r="G214" s="7"/>
      <c r="H214" s="7"/>
    </row>
    <row r="215" spans="1:8" ht="15.75" customHeight="1">
      <c r="A215" s="29"/>
      <c r="C215" s="7"/>
      <c r="D215" s="7"/>
      <c r="E215" s="7"/>
      <c r="F215" s="7"/>
      <c r="G215" s="7"/>
      <c r="H215" s="7"/>
    </row>
    <row r="216" spans="1:8" ht="15.75" customHeight="1">
      <c r="A216" s="29"/>
      <c r="C216" s="7"/>
      <c r="D216" s="7"/>
      <c r="E216" s="7"/>
      <c r="F216" s="7"/>
      <c r="G216" s="7"/>
      <c r="H216" s="7"/>
    </row>
    <row r="217" spans="1:8" ht="15.75" customHeight="1">
      <c r="A217" s="29"/>
      <c r="C217" s="7"/>
      <c r="D217" s="7"/>
      <c r="E217" s="7"/>
      <c r="F217" s="7"/>
      <c r="G217" s="7"/>
      <c r="H217" s="7"/>
    </row>
    <row r="218" spans="1:8" ht="15.75" customHeight="1">
      <c r="A218" s="29"/>
      <c r="C218" s="7"/>
      <c r="D218" s="7"/>
      <c r="E218" s="7"/>
      <c r="F218" s="7"/>
      <c r="G218" s="7"/>
      <c r="H218" s="7"/>
    </row>
    <row r="219" spans="1:8" ht="15.75" customHeight="1">
      <c r="A219" s="29"/>
      <c r="C219" s="7"/>
      <c r="D219" s="7"/>
      <c r="E219" s="7"/>
      <c r="F219" s="7"/>
      <c r="G219" s="7"/>
      <c r="H219" s="7"/>
    </row>
    <row r="220" spans="1:8" ht="15.75" customHeight="1">
      <c r="A220" s="29"/>
      <c r="C220" s="7"/>
      <c r="D220" s="7"/>
      <c r="E220" s="7"/>
      <c r="F220" s="7"/>
      <c r="G220" s="7"/>
      <c r="H220" s="7"/>
    </row>
    <row r="221" spans="1:8" ht="15.75" customHeight="1">
      <c r="A221" s="29"/>
      <c r="C221" s="7"/>
      <c r="D221" s="7"/>
      <c r="E221" s="7"/>
      <c r="F221" s="7"/>
      <c r="G221" s="7"/>
      <c r="H221" s="7"/>
    </row>
    <row r="222" spans="1:8" ht="15.75" customHeight="1">
      <c r="A222" s="29"/>
      <c r="C222" s="7"/>
      <c r="D222" s="7"/>
      <c r="E222" s="7"/>
      <c r="F222" s="7"/>
      <c r="G222" s="7"/>
      <c r="H222" s="7"/>
    </row>
    <row r="223" spans="1:8" ht="15.75" customHeight="1">
      <c r="A223" s="29"/>
      <c r="C223" s="7"/>
      <c r="D223" s="7"/>
      <c r="E223" s="7"/>
      <c r="F223" s="7"/>
      <c r="G223" s="7"/>
      <c r="H223" s="7"/>
    </row>
    <row r="224" spans="1:8" ht="15.75" customHeight="1">
      <c r="A224" s="29"/>
      <c r="C224" s="7"/>
      <c r="D224" s="7"/>
      <c r="E224" s="7"/>
      <c r="F224" s="7"/>
      <c r="G224" s="7"/>
      <c r="H224" s="7"/>
    </row>
    <row r="225" spans="1:8" ht="15.75" customHeight="1">
      <c r="A225" s="29"/>
      <c r="C225" s="7"/>
      <c r="D225" s="7"/>
      <c r="E225" s="7"/>
      <c r="F225" s="7"/>
      <c r="G225" s="7"/>
      <c r="H225" s="7"/>
    </row>
    <row r="226" spans="1:8" ht="15.75" customHeight="1">
      <c r="A226" s="29"/>
      <c r="C226" s="7"/>
      <c r="D226" s="7"/>
      <c r="E226" s="7"/>
      <c r="F226" s="7"/>
      <c r="G226" s="7"/>
      <c r="H226" s="7"/>
    </row>
    <row r="227" spans="1:8" ht="15.75" customHeight="1">
      <c r="A227" s="29"/>
      <c r="C227" s="7"/>
      <c r="D227" s="7"/>
      <c r="E227" s="7"/>
      <c r="F227" s="7"/>
      <c r="G227" s="7"/>
      <c r="H227" s="7"/>
    </row>
    <row r="228" spans="1:8" ht="15.75" customHeight="1">
      <c r="A228" s="29"/>
      <c r="C228" s="7"/>
      <c r="D228" s="7"/>
      <c r="E228" s="7"/>
      <c r="F228" s="7"/>
      <c r="G228" s="7"/>
      <c r="H228" s="7"/>
    </row>
    <row r="229" spans="1:8" ht="15.75" customHeight="1">
      <c r="A229" s="29"/>
      <c r="C229" s="7"/>
      <c r="D229" s="7"/>
      <c r="E229" s="7"/>
      <c r="F229" s="7"/>
      <c r="G229" s="7"/>
      <c r="H229" s="7"/>
    </row>
    <row r="230" spans="1:8" ht="15.75" customHeight="1">
      <c r="A230" s="29"/>
      <c r="C230" s="7"/>
      <c r="D230" s="7"/>
      <c r="E230" s="7"/>
      <c r="F230" s="7"/>
      <c r="G230" s="7"/>
      <c r="H230" s="7"/>
    </row>
    <row r="231" spans="1:8" ht="15.75" customHeight="1">
      <c r="A231" s="29"/>
      <c r="C231" s="7"/>
      <c r="D231" s="7"/>
      <c r="E231" s="7"/>
      <c r="F231" s="7"/>
      <c r="G231" s="7"/>
      <c r="H231" s="7"/>
    </row>
    <row r="232" spans="1:8" ht="15.75" customHeight="1">
      <c r="A232" s="29"/>
      <c r="C232" s="7"/>
      <c r="D232" s="7"/>
      <c r="E232" s="7"/>
      <c r="F232" s="7"/>
      <c r="G232" s="7"/>
      <c r="H232" s="7"/>
    </row>
    <row r="233" spans="1:8" ht="15.75" customHeight="1">
      <c r="A233" s="29"/>
      <c r="C233" s="7"/>
      <c r="D233" s="7"/>
      <c r="E233" s="7"/>
      <c r="F233" s="7"/>
      <c r="G233" s="7"/>
      <c r="H233" s="7"/>
    </row>
    <row r="234" spans="1:8" ht="15.75" customHeight="1">
      <c r="A234" s="29"/>
      <c r="C234" s="7"/>
      <c r="D234" s="7"/>
      <c r="E234" s="7"/>
      <c r="F234" s="7"/>
      <c r="G234" s="7"/>
      <c r="H234" s="7"/>
    </row>
    <row r="235" spans="1:8" ht="15.75" customHeight="1">
      <c r="A235" s="29"/>
      <c r="C235" s="7"/>
      <c r="D235" s="7"/>
      <c r="E235" s="7"/>
      <c r="F235" s="7"/>
      <c r="G235" s="7"/>
      <c r="H235" s="7"/>
    </row>
    <row r="236" spans="1:8" ht="15.75" customHeight="1">
      <c r="A236" s="29"/>
      <c r="C236" s="7"/>
      <c r="D236" s="7"/>
      <c r="E236" s="7"/>
      <c r="F236" s="7"/>
      <c r="G236" s="7"/>
      <c r="H236" s="7"/>
    </row>
    <row r="237" spans="1:8" ht="15.75" customHeight="1">
      <c r="A237" s="29"/>
      <c r="C237" s="7"/>
      <c r="D237" s="7"/>
      <c r="E237" s="7"/>
      <c r="F237" s="7"/>
      <c r="G237" s="7"/>
      <c r="H237" s="7"/>
    </row>
    <row r="238" spans="1:8" ht="15.75" customHeight="1">
      <c r="A238" s="29"/>
      <c r="C238" s="7"/>
      <c r="D238" s="7"/>
      <c r="E238" s="7"/>
      <c r="F238" s="7"/>
      <c r="G238" s="7"/>
      <c r="H238" s="7"/>
    </row>
    <row r="239" spans="1:8" ht="15.75" customHeight="1">
      <c r="A239" s="29"/>
      <c r="C239" s="7"/>
      <c r="D239" s="7"/>
      <c r="E239" s="7"/>
      <c r="F239" s="7"/>
      <c r="G239" s="7"/>
      <c r="H239" s="7"/>
    </row>
    <row r="240" spans="1:8" ht="15.75" customHeight="1">
      <c r="A240" s="29"/>
      <c r="C240" s="7"/>
      <c r="D240" s="7"/>
      <c r="E240" s="7"/>
      <c r="F240" s="7"/>
      <c r="G240" s="7"/>
      <c r="H240" s="7"/>
    </row>
    <row r="241" spans="1:8" ht="15.75" customHeight="1">
      <c r="A241" s="29"/>
      <c r="C241" s="7"/>
      <c r="D241" s="7"/>
      <c r="E241" s="7"/>
      <c r="F241" s="7"/>
      <c r="G241" s="7"/>
      <c r="H241" s="7"/>
    </row>
    <row r="242" spans="1:8" ht="15.75" customHeight="1">
      <c r="A242" s="29"/>
      <c r="C242" s="7"/>
      <c r="D242" s="7"/>
      <c r="E242" s="7"/>
      <c r="F242" s="7"/>
      <c r="G242" s="7"/>
      <c r="H242" s="7"/>
    </row>
    <row r="243" spans="1:8" ht="15.75" customHeight="1">
      <c r="A243" s="29"/>
      <c r="C243" s="7"/>
      <c r="D243" s="7"/>
      <c r="E243" s="7"/>
      <c r="F243" s="7"/>
      <c r="G243" s="7"/>
      <c r="H243" s="7"/>
    </row>
    <row r="244" spans="1:8" ht="15.75" customHeight="1">
      <c r="A244" s="29"/>
      <c r="C244" s="7"/>
      <c r="D244" s="7"/>
      <c r="E244" s="7"/>
      <c r="F244" s="7"/>
      <c r="G244" s="7"/>
      <c r="H244" s="7"/>
    </row>
    <row r="245" spans="1:8" ht="15.75" customHeight="1">
      <c r="A245" s="29"/>
      <c r="C245" s="7"/>
      <c r="D245" s="7"/>
      <c r="E245" s="7"/>
      <c r="F245" s="7"/>
      <c r="G245" s="7"/>
      <c r="H245" s="7"/>
    </row>
    <row r="246" spans="1:8" ht="15.75" customHeight="1">
      <c r="A246" s="29"/>
      <c r="C246" s="7"/>
      <c r="D246" s="7"/>
      <c r="E246" s="7"/>
      <c r="F246" s="7"/>
      <c r="G246" s="7"/>
      <c r="H246" s="7"/>
    </row>
    <row r="247" spans="1:8" ht="15.75" customHeight="1">
      <c r="A247" s="29"/>
      <c r="C247" s="7"/>
      <c r="D247" s="7"/>
      <c r="E247" s="7"/>
      <c r="F247" s="7"/>
      <c r="G247" s="7"/>
      <c r="H247" s="7"/>
    </row>
    <row r="248" spans="1:8" ht="15.75" customHeight="1">
      <c r="A248" s="29"/>
      <c r="C248" s="7"/>
      <c r="D248" s="7"/>
      <c r="E248" s="7"/>
      <c r="F248" s="7"/>
      <c r="G248" s="7"/>
      <c r="H248" s="7"/>
    </row>
    <row r="249" spans="1:8" ht="15.75" customHeight="1">
      <c r="A249" s="29"/>
      <c r="C249" s="7"/>
      <c r="D249" s="7"/>
      <c r="E249" s="7"/>
      <c r="F249" s="7"/>
      <c r="G249" s="7"/>
      <c r="H249" s="7"/>
    </row>
    <row r="250" spans="1:8" ht="15.75" customHeight="1">
      <c r="A250" s="29"/>
      <c r="C250" s="7"/>
      <c r="D250" s="7"/>
      <c r="E250" s="7"/>
      <c r="F250" s="7"/>
      <c r="G250" s="7"/>
      <c r="H250" s="7"/>
    </row>
    <row r="251" spans="1:8" ht="15.75" customHeight="1">
      <c r="A251" s="29"/>
      <c r="C251" s="7"/>
      <c r="D251" s="7"/>
      <c r="E251" s="7"/>
      <c r="F251" s="7"/>
      <c r="G251" s="7"/>
      <c r="H251" s="7"/>
    </row>
    <row r="252" spans="1:8" ht="15.75" customHeight="1"/>
    <row r="253" spans="1:8" ht="15.75" customHeight="1"/>
    <row r="254" spans="1:8" ht="15.75" customHeight="1"/>
    <row r="255" spans="1:8" ht="15.75" customHeight="1"/>
    <row r="256" spans="1:8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autoFilter ref="A2:K89" xr:uid="{00000000-0001-0000-0000-000000000000}"/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1136-219D-4E17-9F98-062A8AAFA56C}">
  <dimension ref="A1:A5"/>
  <sheetViews>
    <sheetView workbookViewId="0">
      <selection activeCell="A2" sqref="A2"/>
    </sheetView>
  </sheetViews>
  <sheetFormatPr defaultRowHeight="12.75"/>
  <sheetData>
    <row r="1" spans="1:1">
      <c r="A1" s="31" t="s">
        <v>145</v>
      </c>
    </row>
    <row r="2" spans="1:1">
      <c r="A2">
        <v>4589.51</v>
      </c>
    </row>
    <row r="4" spans="1:1">
      <c r="A4" s="31" t="s">
        <v>146</v>
      </c>
    </row>
    <row r="5" spans="1:1">
      <c r="A5">
        <v>1472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EB66-6F45-442B-8D43-D4952E784B9C}">
  <dimension ref="A1:T44"/>
  <sheetViews>
    <sheetView workbookViewId="0">
      <selection activeCell="P33" sqref="P33"/>
    </sheetView>
  </sheetViews>
  <sheetFormatPr defaultRowHeight="12.75"/>
  <cols>
    <col min="1" max="16384" width="9" style="51"/>
  </cols>
  <sheetData>
    <row r="1" spans="1:20">
      <c r="A1" s="51" t="s">
        <v>107</v>
      </c>
      <c r="I1" s="51" t="s">
        <v>110</v>
      </c>
      <c r="K1" s="53" t="s">
        <v>127</v>
      </c>
    </row>
    <row r="2" spans="1:20">
      <c r="A2" s="51" t="s">
        <v>108</v>
      </c>
      <c r="I2" s="51" t="s">
        <v>91</v>
      </c>
      <c r="K2" s="53" t="s">
        <v>128</v>
      </c>
    </row>
    <row r="3" spans="1:20">
      <c r="A3" s="51" t="s">
        <v>109</v>
      </c>
      <c r="K3" s="53"/>
    </row>
    <row r="4" spans="1:20">
      <c r="R4" s="53" t="s">
        <v>124</v>
      </c>
      <c r="S4">
        <v>950</v>
      </c>
      <c r="T4" s="51">
        <f>S4*25/100</f>
        <v>237.5</v>
      </c>
    </row>
    <row r="5" spans="1:20">
      <c r="R5" s="53" t="s">
        <v>125</v>
      </c>
    </row>
    <row r="6" spans="1:20">
      <c r="R6" s="53" t="s">
        <v>126</v>
      </c>
    </row>
    <row r="7" spans="1:20">
      <c r="A7" s="52" t="s">
        <v>114</v>
      </c>
    </row>
    <row r="8" spans="1:20">
      <c r="A8" s="52" t="s">
        <v>111</v>
      </c>
    </row>
    <row r="9" spans="1:20">
      <c r="A9" s="53" t="s">
        <v>118</v>
      </c>
    </row>
    <row r="10" spans="1:20">
      <c r="A10" s="51">
        <v>150</v>
      </c>
      <c r="B10" s="51">
        <v>500</v>
      </c>
      <c r="C10" s="51">
        <v>100</v>
      </c>
      <c r="D10" s="51">
        <f>A10/B10*C10</f>
        <v>30</v>
      </c>
    </row>
    <row r="15" spans="1:20">
      <c r="A15" s="52" t="s">
        <v>117</v>
      </c>
    </row>
    <row r="16" spans="1:20">
      <c r="A16" s="51" t="s">
        <v>130</v>
      </c>
    </row>
    <row r="17" spans="1:5">
      <c r="A17" s="51" t="s">
        <v>112</v>
      </c>
    </row>
    <row r="19" spans="1:5">
      <c r="A19" s="52" t="s">
        <v>113</v>
      </c>
    </row>
    <row r="20" spans="1:5">
      <c r="A20" s="53" t="s">
        <v>115</v>
      </c>
    </row>
    <row r="21" spans="1:5">
      <c r="A21" s="51" t="s">
        <v>116</v>
      </c>
    </row>
    <row r="22" spans="1:5">
      <c r="A22" s="53" t="s">
        <v>120</v>
      </c>
    </row>
    <row r="23" spans="1:5">
      <c r="A23" s="53" t="s">
        <v>119</v>
      </c>
      <c r="B23" s="51">
        <v>14000</v>
      </c>
      <c r="C23" s="51">
        <v>0.83</v>
      </c>
      <c r="D23" s="51">
        <f>60/100</f>
        <v>0.6</v>
      </c>
      <c r="E23" s="51">
        <f>B23*C23*D23</f>
        <v>6972</v>
      </c>
    </row>
    <row r="24" spans="1:5">
      <c r="B24" s="51">
        <v>16000</v>
      </c>
      <c r="C24" s="51">
        <v>0.31</v>
      </c>
      <c r="D24" s="51">
        <v>0.6</v>
      </c>
      <c r="E24" s="51">
        <f>B24*C24*D24</f>
        <v>2976</v>
      </c>
    </row>
    <row r="25" spans="1:5">
      <c r="E25" s="51">
        <f>SUM(E23:E24)</f>
        <v>9948</v>
      </c>
    </row>
    <row r="27" spans="1:5">
      <c r="A27" s="53" t="s">
        <v>121</v>
      </c>
    </row>
    <row r="33" spans="1:3">
      <c r="A33" s="52" t="s">
        <v>122</v>
      </c>
    </row>
    <row r="34" spans="1:3">
      <c r="A34" s="53" t="s">
        <v>123</v>
      </c>
    </row>
    <row r="35" spans="1:3">
      <c r="A35" s="51" t="s">
        <v>129</v>
      </c>
    </row>
    <row r="37" spans="1:3">
      <c r="A37" s="53" t="s">
        <v>131</v>
      </c>
    </row>
    <row r="38" spans="1:3">
      <c r="A38" s="51">
        <v>25000</v>
      </c>
      <c r="B38" s="51">
        <f>70/100</f>
        <v>0.7</v>
      </c>
      <c r="C38" s="51">
        <f>A38*B38</f>
        <v>17500</v>
      </c>
    </row>
    <row r="39" spans="1:3">
      <c r="A39" s="53" t="s">
        <v>132</v>
      </c>
    </row>
    <row r="40" spans="1:3">
      <c r="A40" s="51">
        <v>5000</v>
      </c>
      <c r="B40" s="51">
        <f>B38</f>
        <v>0.7</v>
      </c>
      <c r="C40" s="51">
        <f>A40*B40</f>
        <v>3500</v>
      </c>
    </row>
    <row r="44" spans="1:3">
      <c r="A44" s="51" t="s">
        <v>137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98167-5EFC-495F-BE91-F34CFC2A328D}">
  <dimension ref="A1:B12"/>
  <sheetViews>
    <sheetView workbookViewId="0">
      <selection activeCell="B6" sqref="B6:B12"/>
    </sheetView>
  </sheetViews>
  <sheetFormatPr defaultRowHeight="12.75"/>
  <sheetData>
    <row r="1" spans="1:2">
      <c r="A1" s="31" t="s">
        <v>138</v>
      </c>
    </row>
    <row r="2" spans="1:2">
      <c r="A2" s="31" t="s">
        <v>139</v>
      </c>
    </row>
    <row r="6" spans="1:2">
      <c r="B6" t="s">
        <v>140</v>
      </c>
    </row>
    <row r="8" spans="1:2">
      <c r="B8" t="s">
        <v>141</v>
      </c>
    </row>
    <row r="10" spans="1:2">
      <c r="B10" t="s">
        <v>142</v>
      </c>
    </row>
    <row r="12" spans="1:2">
      <c r="B12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00"/>
  <sheetViews>
    <sheetView workbookViewId="0">
      <selection activeCell="B27" sqref="B27"/>
    </sheetView>
  </sheetViews>
  <sheetFormatPr defaultColWidth="11.25" defaultRowHeight="15" customHeight="1"/>
  <cols>
    <col min="1" max="7" width="11.25" customWidth="1"/>
  </cols>
  <sheetData>
    <row r="1" spans="1:12" ht="15.75" customHeight="1">
      <c r="B1" s="2"/>
      <c r="C1" s="2" t="s">
        <v>58</v>
      </c>
      <c r="D1" s="2" t="s">
        <v>3</v>
      </c>
    </row>
    <row r="2" spans="1:12" ht="15.75" customHeight="1">
      <c r="B2" s="8"/>
      <c r="C2" s="9">
        <v>5597.19</v>
      </c>
      <c r="D2" s="10"/>
      <c r="E2" s="2" t="s">
        <v>59</v>
      </c>
      <c r="G2" s="4">
        <v>11500</v>
      </c>
      <c r="J2" s="11" t="s">
        <v>60</v>
      </c>
      <c r="K2" s="11" t="s">
        <v>61</v>
      </c>
      <c r="L2" s="11" t="s">
        <v>62</v>
      </c>
    </row>
    <row r="3" spans="1:12" ht="15.75" customHeight="1">
      <c r="B3" s="10"/>
      <c r="C3" s="10">
        <f>C2-1000</f>
        <v>4597.1899999999996</v>
      </c>
      <c r="D3" s="12">
        <v>5610.15</v>
      </c>
      <c r="E3" s="2" t="s">
        <v>63</v>
      </c>
      <c r="G3" s="4">
        <f>G2*K10</f>
        <v>251414.15000000011</v>
      </c>
      <c r="I3" s="2">
        <f t="shared" ref="I3:I12" si="0">1280/K3</f>
        <v>60.485490570406533</v>
      </c>
      <c r="J3" s="2">
        <f t="shared" ref="J3:J12" si="1">5000*K3</f>
        <v>105810.5</v>
      </c>
      <c r="K3" s="2">
        <v>21.162099999999999</v>
      </c>
      <c r="L3" s="2">
        <v>0</v>
      </c>
    </row>
    <row r="4" spans="1:12" ht="15.75" customHeight="1">
      <c r="E4" s="13">
        <f>D3-C3</f>
        <v>1012.96</v>
      </c>
      <c r="I4" s="2">
        <f t="shared" si="0"/>
        <v>60.201014951486449</v>
      </c>
      <c r="J4" s="2">
        <f t="shared" si="1"/>
        <v>106310.5</v>
      </c>
      <c r="K4" s="2">
        <f t="shared" ref="K4:K12" si="2">K3+0.1</f>
        <v>21.2621</v>
      </c>
      <c r="L4" s="2">
        <f t="shared" ref="L4:L12" si="3">J4-J3</f>
        <v>500</v>
      </c>
    </row>
    <row r="5" spans="1:12" ht="15.75" customHeight="1">
      <c r="B5" s="14"/>
      <c r="C5" s="14">
        <v>5278</v>
      </c>
      <c r="I5" s="2">
        <f t="shared" si="0"/>
        <v>59.919202700109068</v>
      </c>
      <c r="J5" s="2">
        <f t="shared" si="1"/>
        <v>106810.50000000001</v>
      </c>
      <c r="K5" s="2">
        <f t="shared" si="2"/>
        <v>21.362100000000002</v>
      </c>
      <c r="L5" s="2">
        <f t="shared" si="3"/>
        <v>500.00000000001455</v>
      </c>
    </row>
    <row r="6" spans="1:12" ht="15.75" customHeight="1">
      <c r="I6" s="2">
        <f t="shared" si="0"/>
        <v>59.640016587379606</v>
      </c>
      <c r="J6" s="2">
        <f t="shared" si="1"/>
        <v>107310.50000000001</v>
      </c>
      <c r="K6" s="2">
        <f t="shared" si="2"/>
        <v>21.462100000000003</v>
      </c>
      <c r="L6" s="2">
        <f t="shared" si="3"/>
        <v>500</v>
      </c>
    </row>
    <row r="7" spans="1:12" ht="15.75" customHeight="1">
      <c r="A7" s="4" t="s">
        <v>64</v>
      </c>
      <c r="I7" s="2">
        <f t="shared" si="0"/>
        <v>59.363420075039059</v>
      </c>
      <c r="J7" s="2">
        <f t="shared" si="1"/>
        <v>107810.50000000003</v>
      </c>
      <c r="K7" s="2">
        <f t="shared" si="2"/>
        <v>21.562100000000004</v>
      </c>
      <c r="L7" s="2">
        <f t="shared" si="3"/>
        <v>500.00000000001455</v>
      </c>
    </row>
    <row r="8" spans="1:12" ht="15.75" customHeight="1">
      <c r="A8" s="4" t="s">
        <v>65</v>
      </c>
      <c r="B8" s="4"/>
      <c r="C8" s="4" t="s">
        <v>66</v>
      </c>
      <c r="D8" s="4" t="s">
        <v>67</v>
      </c>
      <c r="E8" s="4" t="s">
        <v>68</v>
      </c>
      <c r="I8" s="2">
        <f t="shared" si="0"/>
        <v>59.089377299523115</v>
      </c>
      <c r="J8" s="2">
        <f t="shared" si="1"/>
        <v>108310.50000000003</v>
      </c>
      <c r="K8" s="2">
        <f t="shared" si="2"/>
        <v>21.662100000000006</v>
      </c>
      <c r="L8" s="2">
        <f t="shared" si="3"/>
        <v>500</v>
      </c>
    </row>
    <row r="9" spans="1:12" ht="15.75" customHeight="1">
      <c r="A9" s="15">
        <v>9439.26</v>
      </c>
      <c r="B9" s="4">
        <v>9380.7800000000007</v>
      </c>
      <c r="C9" s="16">
        <v>21.3202</v>
      </c>
      <c r="D9" s="17">
        <v>200000</v>
      </c>
      <c r="E9" s="4">
        <v>58.48</v>
      </c>
      <c r="F9" s="18">
        <f t="shared" ref="F9:F11" si="4">E9/D9</f>
        <v>2.9240000000000001E-4</v>
      </c>
      <c r="I9" s="2">
        <f t="shared" si="0"/>
        <v>58.817853056460521</v>
      </c>
      <c r="J9" s="2">
        <f t="shared" si="1"/>
        <v>108810.50000000004</v>
      </c>
      <c r="K9" s="2">
        <f t="shared" si="2"/>
        <v>21.762100000000007</v>
      </c>
      <c r="L9" s="2">
        <f t="shared" si="3"/>
        <v>500.00000000001455</v>
      </c>
    </row>
    <row r="10" spans="1:12" ht="15.75" customHeight="1">
      <c r="D10" s="4">
        <v>250000</v>
      </c>
      <c r="E10" s="4">
        <v>72.790000000000006</v>
      </c>
      <c r="F10" s="18">
        <f t="shared" si="4"/>
        <v>2.9116000000000005E-4</v>
      </c>
      <c r="I10" s="2">
        <f t="shared" si="0"/>
        <v>58.548812785596965</v>
      </c>
      <c r="J10" s="2">
        <f t="shared" si="1"/>
        <v>109310.50000000004</v>
      </c>
      <c r="K10" s="2">
        <f t="shared" si="2"/>
        <v>21.862100000000009</v>
      </c>
      <c r="L10" s="2">
        <f t="shared" si="3"/>
        <v>500</v>
      </c>
    </row>
    <row r="11" spans="1:12" ht="15.75" customHeight="1">
      <c r="B11" s="19"/>
      <c r="C11" s="19"/>
      <c r="D11" s="4">
        <v>100000</v>
      </c>
      <c r="E11" s="20">
        <v>29.87</v>
      </c>
      <c r="F11" s="4">
        <f t="shared" si="4"/>
        <v>2.987E-4</v>
      </c>
      <c r="I11" s="2">
        <f t="shared" si="0"/>
        <v>58.282222556130762</v>
      </c>
      <c r="J11" s="2">
        <f t="shared" si="1"/>
        <v>109810.50000000004</v>
      </c>
      <c r="K11" s="2">
        <f t="shared" si="2"/>
        <v>21.96210000000001</v>
      </c>
      <c r="L11" s="2">
        <f t="shared" si="3"/>
        <v>500</v>
      </c>
    </row>
    <row r="12" spans="1:12" ht="15.75" customHeight="1">
      <c r="A12" s="4" t="s">
        <v>69</v>
      </c>
      <c r="I12" s="2">
        <f t="shared" si="0"/>
        <v>58.018049052447381</v>
      </c>
      <c r="J12" s="2">
        <f t="shared" si="1"/>
        <v>110310.50000000006</v>
      </c>
      <c r="K12" s="2">
        <f t="shared" si="2"/>
        <v>22.062100000000012</v>
      </c>
      <c r="L12" s="2">
        <f t="shared" si="3"/>
        <v>500.00000000001455</v>
      </c>
    </row>
    <row r="13" spans="1:12" ht="15.75" customHeight="1">
      <c r="A13" s="4" t="s">
        <v>65</v>
      </c>
      <c r="B13" s="4"/>
      <c r="C13" s="4" t="s">
        <v>66</v>
      </c>
      <c r="D13" s="4" t="s">
        <v>67</v>
      </c>
      <c r="E13" s="4" t="s">
        <v>70</v>
      </c>
      <c r="F13" s="2" t="s">
        <v>71</v>
      </c>
      <c r="J13" s="11" t="s">
        <v>72</v>
      </c>
      <c r="K13" s="21">
        <v>7.1499999999999994E-2</v>
      </c>
      <c r="L13" s="11" t="s">
        <v>73</v>
      </c>
    </row>
    <row r="14" spans="1:12" ht="15.75" customHeight="1">
      <c r="A14" s="4">
        <v>9438</v>
      </c>
      <c r="B14" s="4">
        <v>9380.7800000000007</v>
      </c>
      <c r="C14" s="16">
        <v>21.3202</v>
      </c>
      <c r="D14" s="4">
        <v>200000</v>
      </c>
      <c r="E14" s="4">
        <v>57.22</v>
      </c>
      <c r="F14" s="4">
        <f t="shared" ref="F14:F15" si="5">E14/D14</f>
        <v>2.8610000000000002E-4</v>
      </c>
      <c r="J14" s="22">
        <v>1000000</v>
      </c>
      <c r="K14" s="2">
        <f t="shared" ref="K14:K34" si="6">7.15/100/12</f>
        <v>5.9583333333333337E-3</v>
      </c>
      <c r="L14" s="2">
        <f t="shared" ref="L14:L34" si="7">J14*K14</f>
        <v>5958.3333333333339</v>
      </c>
    </row>
    <row r="15" spans="1:12" ht="15.75" customHeight="1">
      <c r="B15" s="23"/>
      <c r="C15" s="23"/>
      <c r="D15" s="4">
        <v>250000</v>
      </c>
      <c r="E15" s="24">
        <v>71.53</v>
      </c>
      <c r="F15" s="4">
        <f t="shared" si="5"/>
        <v>2.8612E-4</v>
      </c>
      <c r="G15" s="20"/>
      <c r="I15" s="2">
        <f t="shared" ref="I15:J15" si="8">I14-5000</f>
        <v>-5000</v>
      </c>
      <c r="J15" s="2">
        <f t="shared" si="8"/>
        <v>995000</v>
      </c>
      <c r="K15" s="2">
        <f t="shared" si="6"/>
        <v>5.9583333333333337E-3</v>
      </c>
      <c r="L15" s="2">
        <f t="shared" si="7"/>
        <v>5928.541666666667</v>
      </c>
    </row>
    <row r="16" spans="1:12" ht="15.75" customHeight="1">
      <c r="B16" s="25"/>
      <c r="C16" s="25"/>
      <c r="I16" s="2">
        <f t="shared" ref="I16:J16" si="9">I15-5000</f>
        <v>-10000</v>
      </c>
      <c r="J16" s="2">
        <f t="shared" si="9"/>
        <v>990000</v>
      </c>
      <c r="K16" s="2">
        <f t="shared" si="6"/>
        <v>5.9583333333333337E-3</v>
      </c>
      <c r="L16" s="2">
        <f t="shared" si="7"/>
        <v>5898.75</v>
      </c>
    </row>
    <row r="17" spans="1:12" ht="15.75" customHeight="1">
      <c r="A17" s="4" t="s">
        <v>74</v>
      </c>
      <c r="B17" s="23"/>
      <c r="C17" s="23"/>
      <c r="E17" s="4" t="s">
        <v>75</v>
      </c>
      <c r="G17" s="4" t="s">
        <v>76</v>
      </c>
      <c r="I17" s="2">
        <f t="shared" ref="I17:J17" si="10">I16-5000</f>
        <v>-15000</v>
      </c>
      <c r="J17" s="2">
        <f t="shared" si="10"/>
        <v>985000</v>
      </c>
      <c r="K17" s="2">
        <f t="shared" si="6"/>
        <v>5.9583333333333337E-3</v>
      </c>
      <c r="L17" s="2">
        <f t="shared" si="7"/>
        <v>5868.9583333333339</v>
      </c>
    </row>
    <row r="18" spans="1:12" ht="15.75" customHeight="1">
      <c r="B18" s="25"/>
      <c r="C18" s="25"/>
      <c r="E18" s="26">
        <v>31.7</v>
      </c>
      <c r="G18" s="4">
        <f>E9-E14</f>
        <v>1.259999999999998</v>
      </c>
      <c r="I18" s="2">
        <f t="shared" ref="I18:J18" si="11">I17-5000</f>
        <v>-20000</v>
      </c>
      <c r="J18" s="2">
        <f t="shared" si="11"/>
        <v>980000</v>
      </c>
      <c r="K18" s="2">
        <f t="shared" si="6"/>
        <v>5.9583333333333337E-3</v>
      </c>
      <c r="L18" s="2">
        <f t="shared" si="7"/>
        <v>5839.166666666667</v>
      </c>
    </row>
    <row r="19" spans="1:12" ht="15.75" customHeight="1">
      <c r="B19" s="23"/>
      <c r="C19" s="23"/>
      <c r="G19" s="4">
        <f>G18*C9</f>
        <v>26.863451999999956</v>
      </c>
      <c r="H19" s="4" t="s">
        <v>77</v>
      </c>
      <c r="I19" s="2">
        <f t="shared" ref="I19:J19" si="12">I18-5000</f>
        <v>-25000</v>
      </c>
      <c r="J19" s="2">
        <f t="shared" si="12"/>
        <v>975000</v>
      </c>
      <c r="K19" s="2">
        <f t="shared" si="6"/>
        <v>5.9583333333333337E-3</v>
      </c>
      <c r="L19" s="2">
        <f t="shared" si="7"/>
        <v>5809.375</v>
      </c>
    </row>
    <row r="20" spans="1:12" ht="15.75" customHeight="1">
      <c r="A20" s="4" t="s">
        <v>78</v>
      </c>
      <c r="B20" s="25"/>
      <c r="C20" s="25"/>
      <c r="G20" s="4">
        <f>G19-E18</f>
        <v>-4.8365480000000431</v>
      </c>
      <c r="H20" s="4" t="s">
        <v>79</v>
      </c>
      <c r="I20" s="2">
        <f t="shared" ref="I20:J20" si="13">I19-5000</f>
        <v>-30000</v>
      </c>
      <c r="J20" s="2">
        <f t="shared" si="13"/>
        <v>970000</v>
      </c>
      <c r="K20" s="2">
        <f t="shared" si="6"/>
        <v>5.9583333333333337E-3</v>
      </c>
      <c r="L20" s="2">
        <f t="shared" si="7"/>
        <v>5779.5833333333339</v>
      </c>
    </row>
    <row r="21" spans="1:12" ht="15.75" customHeight="1">
      <c r="A21" s="4" t="s">
        <v>80</v>
      </c>
      <c r="I21" s="2">
        <f t="shared" ref="I21:J21" si="14">I20-5000</f>
        <v>-35000</v>
      </c>
      <c r="J21" s="2">
        <f t="shared" si="14"/>
        <v>965000</v>
      </c>
      <c r="K21" s="2">
        <f t="shared" si="6"/>
        <v>5.9583333333333337E-3</v>
      </c>
      <c r="L21" s="2">
        <f t="shared" si="7"/>
        <v>5749.791666666667</v>
      </c>
    </row>
    <row r="22" spans="1:12" ht="15.75" customHeight="1">
      <c r="A22" s="4" t="s">
        <v>81</v>
      </c>
      <c r="I22" s="2">
        <f t="shared" ref="I22:J22" si="15">I21-5000</f>
        <v>-40000</v>
      </c>
      <c r="J22" s="2">
        <f t="shared" si="15"/>
        <v>960000</v>
      </c>
      <c r="K22" s="2">
        <f t="shared" si="6"/>
        <v>5.9583333333333337E-3</v>
      </c>
      <c r="L22" s="2">
        <f t="shared" si="7"/>
        <v>5720</v>
      </c>
    </row>
    <row r="23" spans="1:12" ht="15.75" customHeight="1">
      <c r="I23" s="2">
        <f t="shared" ref="I23:J23" si="16">I22-5000</f>
        <v>-45000</v>
      </c>
      <c r="J23" s="2">
        <f t="shared" si="16"/>
        <v>955000</v>
      </c>
      <c r="K23" s="2">
        <f t="shared" si="6"/>
        <v>5.9583333333333337E-3</v>
      </c>
      <c r="L23" s="2">
        <f t="shared" si="7"/>
        <v>5690.2083333333339</v>
      </c>
    </row>
    <row r="24" spans="1:12" ht="15.75" customHeight="1">
      <c r="A24" s="4" t="s">
        <v>82</v>
      </c>
      <c r="I24" s="2">
        <f t="shared" ref="I24:J24" si="17">I23-5000</f>
        <v>-50000</v>
      </c>
      <c r="J24" s="2">
        <f t="shared" si="17"/>
        <v>950000</v>
      </c>
      <c r="K24" s="2">
        <f t="shared" si="6"/>
        <v>5.9583333333333337E-3</v>
      </c>
      <c r="L24" s="2">
        <f t="shared" si="7"/>
        <v>5660.416666666667</v>
      </c>
    </row>
    <row r="25" spans="1:12" ht="15.75" customHeight="1">
      <c r="B25" s="4">
        <v>21.5</v>
      </c>
      <c r="I25" s="2">
        <f t="shared" ref="I25:J25" si="18">I24-5000</f>
        <v>-55000</v>
      </c>
      <c r="J25" s="2">
        <f t="shared" si="18"/>
        <v>945000</v>
      </c>
      <c r="K25" s="2">
        <f t="shared" si="6"/>
        <v>5.9583333333333337E-3</v>
      </c>
      <c r="L25" s="2">
        <f t="shared" si="7"/>
        <v>5630.625</v>
      </c>
    </row>
    <row r="26" spans="1:12" ht="15.75" customHeight="1">
      <c r="I26" s="2">
        <f t="shared" ref="I26:J26" si="19">I25-5000</f>
        <v>-60000</v>
      </c>
      <c r="J26" s="2">
        <f t="shared" si="19"/>
        <v>940000</v>
      </c>
      <c r="K26" s="2">
        <f t="shared" si="6"/>
        <v>5.9583333333333337E-3</v>
      </c>
      <c r="L26" s="2">
        <f t="shared" si="7"/>
        <v>5600.8333333333339</v>
      </c>
    </row>
    <row r="27" spans="1:12" ht="15.75" customHeight="1">
      <c r="I27" s="2">
        <f t="shared" ref="I27:J27" si="20">I26-5000</f>
        <v>-65000</v>
      </c>
      <c r="J27" s="2">
        <f t="shared" si="20"/>
        <v>935000</v>
      </c>
      <c r="K27" s="2">
        <f t="shared" si="6"/>
        <v>5.9583333333333337E-3</v>
      </c>
      <c r="L27" s="2">
        <f t="shared" si="7"/>
        <v>5571.041666666667</v>
      </c>
    </row>
    <row r="28" spans="1:12" ht="15.75" customHeight="1">
      <c r="I28" s="2">
        <f t="shared" ref="I28:J28" si="21">I27-5000</f>
        <v>-70000</v>
      </c>
      <c r="J28" s="2">
        <f t="shared" si="21"/>
        <v>930000</v>
      </c>
      <c r="K28" s="2">
        <f t="shared" si="6"/>
        <v>5.9583333333333337E-3</v>
      </c>
      <c r="L28" s="2">
        <f t="shared" si="7"/>
        <v>5541.25</v>
      </c>
    </row>
    <row r="29" spans="1:12" ht="15.75" customHeight="1">
      <c r="I29" s="2">
        <f t="shared" ref="I29:J29" si="22">I28-5000</f>
        <v>-75000</v>
      </c>
      <c r="J29" s="2">
        <f t="shared" si="22"/>
        <v>925000</v>
      </c>
      <c r="K29" s="2">
        <f t="shared" si="6"/>
        <v>5.9583333333333337E-3</v>
      </c>
      <c r="L29" s="2">
        <f t="shared" si="7"/>
        <v>5511.4583333333339</v>
      </c>
    </row>
    <row r="30" spans="1:12" ht="15.75" customHeight="1">
      <c r="I30" s="2">
        <f t="shared" ref="I30:J30" si="23">I29-5000</f>
        <v>-80000</v>
      </c>
      <c r="J30" s="2">
        <f t="shared" si="23"/>
        <v>920000</v>
      </c>
      <c r="K30" s="2">
        <f t="shared" si="6"/>
        <v>5.9583333333333337E-3</v>
      </c>
      <c r="L30" s="2">
        <f t="shared" si="7"/>
        <v>5481.666666666667</v>
      </c>
    </row>
    <row r="31" spans="1:12" ht="15.75" customHeight="1">
      <c r="I31" s="2">
        <f t="shared" ref="I31:J31" si="24">I30-5000</f>
        <v>-85000</v>
      </c>
      <c r="J31" s="2">
        <f t="shared" si="24"/>
        <v>915000</v>
      </c>
      <c r="K31" s="2">
        <f t="shared" si="6"/>
        <v>5.9583333333333337E-3</v>
      </c>
      <c r="L31" s="2">
        <f t="shared" si="7"/>
        <v>5451.875</v>
      </c>
    </row>
    <row r="32" spans="1:12" ht="15.75" customHeight="1">
      <c r="I32" s="2">
        <f t="shared" ref="I32:J32" si="25">I31-5000</f>
        <v>-90000</v>
      </c>
      <c r="J32" s="2">
        <f t="shared" si="25"/>
        <v>910000</v>
      </c>
      <c r="K32" s="2">
        <f t="shared" si="6"/>
        <v>5.9583333333333337E-3</v>
      </c>
      <c r="L32" s="2">
        <f t="shared" si="7"/>
        <v>5422.0833333333339</v>
      </c>
    </row>
    <row r="33" spans="9:13" ht="15.75" customHeight="1">
      <c r="I33" s="2">
        <f t="shared" ref="I33:J33" si="26">I32-5000</f>
        <v>-95000</v>
      </c>
      <c r="J33" s="2">
        <f t="shared" si="26"/>
        <v>905000</v>
      </c>
      <c r="K33" s="2">
        <f t="shared" si="6"/>
        <v>5.9583333333333337E-3</v>
      </c>
      <c r="L33" s="2">
        <f t="shared" si="7"/>
        <v>5392.291666666667</v>
      </c>
    </row>
    <row r="34" spans="9:13" ht="15.75" customHeight="1">
      <c r="I34" s="2">
        <f t="shared" ref="I34:J34" si="27">I33-5000</f>
        <v>-100000</v>
      </c>
      <c r="J34" s="2">
        <f t="shared" si="27"/>
        <v>900000</v>
      </c>
      <c r="K34" s="2">
        <f t="shared" si="6"/>
        <v>5.9583333333333337E-3</v>
      </c>
      <c r="L34" s="2">
        <f t="shared" si="7"/>
        <v>5362.5</v>
      </c>
      <c r="M34" s="2">
        <f>L34-L14</f>
        <v>-595.83333333333394</v>
      </c>
    </row>
    <row r="35" spans="9:13" ht="15.75" customHeight="1"/>
    <row r="36" spans="9:13" ht="15.75" customHeight="1"/>
    <row r="37" spans="9:13" ht="15.75" customHeight="1"/>
    <row r="38" spans="9:13" ht="15.75" customHeight="1"/>
    <row r="39" spans="9:13" ht="15.75" customHeight="1"/>
    <row r="40" spans="9:13" ht="15.75" customHeight="1"/>
    <row r="41" spans="9:13" ht="15.75" customHeight="1"/>
    <row r="42" spans="9:13" ht="15.75" customHeight="1"/>
    <row r="43" spans="9:13" ht="15.75" customHeight="1"/>
    <row r="44" spans="9:13" ht="15.75" customHeight="1"/>
    <row r="45" spans="9:13" ht="15.75" customHeight="1"/>
    <row r="46" spans="9:13" ht="15.75" customHeight="1"/>
    <row r="47" spans="9:13" ht="15.75" customHeight="1"/>
    <row r="48" spans="9:13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2"/>
  <sheetViews>
    <sheetView workbookViewId="0"/>
  </sheetViews>
  <sheetFormatPr defaultColWidth="11.25" defaultRowHeight="15" customHeight="1"/>
  <cols>
    <col min="1" max="6" width="11.25" customWidth="1"/>
  </cols>
  <sheetData>
    <row r="1" spans="1:6" ht="15.75" customHeight="1">
      <c r="A1" s="2" t="s">
        <v>83</v>
      </c>
    </row>
    <row r="2" spans="1:6" ht="15.75" customHeight="1">
      <c r="A2" s="3"/>
      <c r="B2" s="2"/>
      <c r="C2" s="2"/>
    </row>
    <row r="3" spans="1:6" ht="15.75" customHeight="1">
      <c r="A3" s="3">
        <v>44804</v>
      </c>
      <c r="B3" s="2">
        <v>5610.15</v>
      </c>
      <c r="C3" s="2">
        <v>125000</v>
      </c>
      <c r="D3" s="4">
        <v>22.422000000000001</v>
      </c>
      <c r="E3" s="4">
        <v>35.270000000000003</v>
      </c>
      <c r="F3" s="4">
        <f t="shared" ref="F3:F7" si="0">E3/C3</f>
        <v>2.8216000000000005E-4</v>
      </c>
    </row>
    <row r="4" spans="1:6" ht="15.75" customHeight="1">
      <c r="A4" s="3">
        <v>44778</v>
      </c>
      <c r="B4" s="2">
        <v>29975</v>
      </c>
      <c r="C4" s="2">
        <v>678642.38</v>
      </c>
      <c r="D4" s="4">
        <v>22.7681</v>
      </c>
      <c r="E4" s="4">
        <v>168.28</v>
      </c>
      <c r="F4" s="4">
        <f t="shared" si="0"/>
        <v>2.4796565165883096E-4</v>
      </c>
    </row>
    <row r="5" spans="1:6" ht="15.75" customHeight="1">
      <c r="A5" s="27">
        <v>44540</v>
      </c>
      <c r="B5" s="2">
        <v>9711.74</v>
      </c>
      <c r="C5" s="2">
        <v>220000</v>
      </c>
      <c r="D5" s="4">
        <v>22.801400000000001</v>
      </c>
      <c r="E5" s="4">
        <v>63.21</v>
      </c>
      <c r="F5" s="4">
        <f t="shared" si="0"/>
        <v>2.8731818181818182E-4</v>
      </c>
    </row>
    <row r="6" spans="1:6" ht="15.75" customHeight="1">
      <c r="A6" s="27">
        <v>44271</v>
      </c>
      <c r="B6" s="2">
        <v>4543.92</v>
      </c>
      <c r="C6" s="2">
        <v>100000</v>
      </c>
      <c r="D6" s="4">
        <v>22.1554</v>
      </c>
      <c r="E6" s="4">
        <v>30.35</v>
      </c>
      <c r="F6" s="4">
        <f t="shared" si="0"/>
        <v>3.035E-4</v>
      </c>
    </row>
    <row r="7" spans="1:6" ht="15.75" customHeight="1">
      <c r="A7" s="27">
        <v>44145</v>
      </c>
      <c r="B7" s="2">
        <v>24203.5</v>
      </c>
      <c r="C7" s="2">
        <v>500000</v>
      </c>
      <c r="D7" s="4">
        <v>20.796199999999999</v>
      </c>
      <c r="E7" s="4">
        <v>160.65</v>
      </c>
      <c r="F7" s="4">
        <f t="shared" si="0"/>
        <v>3.213E-4</v>
      </c>
    </row>
    <row r="8" spans="1:6" ht="15.75" customHeight="1">
      <c r="A8" s="27">
        <v>43823</v>
      </c>
      <c r="B8" s="2">
        <v>8805.27</v>
      </c>
      <c r="C8" s="2">
        <v>175000</v>
      </c>
    </row>
    <row r="9" spans="1:6" ht="15.75" customHeight="1">
      <c r="A9" s="27">
        <v>43802</v>
      </c>
      <c r="B9" s="2">
        <v>4988.1400000000003</v>
      </c>
      <c r="D9" s="2">
        <v>3200</v>
      </c>
    </row>
    <row r="10" spans="1:6" ht="15.75" customHeight="1">
      <c r="A10" s="27">
        <v>43656</v>
      </c>
      <c r="B10" s="2">
        <v>3200</v>
      </c>
      <c r="D10" s="2">
        <v>2115.66</v>
      </c>
    </row>
    <row r="11" spans="1:6" ht="15.75" customHeight="1">
      <c r="A11" s="27">
        <v>43621</v>
      </c>
      <c r="B11" s="2">
        <v>2900</v>
      </c>
      <c r="C11" s="2">
        <v>59547.7</v>
      </c>
    </row>
    <row r="12" spans="1:6" ht="15.75" customHeight="1">
      <c r="A12" s="27">
        <v>43592</v>
      </c>
      <c r="B12" s="2">
        <v>6150</v>
      </c>
      <c r="C12" s="2">
        <v>129630.41</v>
      </c>
    </row>
    <row r="13" spans="1:6" ht="15.75" customHeight="1">
      <c r="A13" s="27">
        <v>43542</v>
      </c>
      <c r="B13" s="2">
        <v>6000</v>
      </c>
      <c r="C13" s="2">
        <v>129536.28</v>
      </c>
    </row>
    <row r="14" spans="1:6" ht="15.75" customHeight="1">
      <c r="A14" s="27">
        <v>43462</v>
      </c>
      <c r="B14" s="2">
        <v>2600</v>
      </c>
      <c r="C14" s="2">
        <v>56667.6</v>
      </c>
    </row>
    <row r="15" spans="1:6" ht="15.75" customHeight="1">
      <c r="A15" s="27">
        <v>43431</v>
      </c>
      <c r="B15" s="2">
        <v>2034.14</v>
      </c>
      <c r="C15" s="2">
        <v>3000</v>
      </c>
    </row>
    <row r="16" spans="1:6" ht="15.75" customHeight="1">
      <c r="A16" s="27">
        <v>43404</v>
      </c>
      <c r="B16" s="2">
        <v>3750</v>
      </c>
      <c r="C16" s="2">
        <v>80944.23</v>
      </c>
    </row>
    <row r="17" spans="1:3" ht="15.75" customHeight="1">
      <c r="A17" s="27">
        <v>43392</v>
      </c>
      <c r="B17" s="2">
        <v>6000</v>
      </c>
      <c r="C17" s="2">
        <v>127820.59</v>
      </c>
    </row>
    <row r="18" spans="1:3" ht="15.75" customHeight="1">
      <c r="A18" s="27">
        <v>43272</v>
      </c>
      <c r="B18" s="2">
        <v>13806</v>
      </c>
      <c r="C18" s="2">
        <v>310520.38</v>
      </c>
    </row>
    <row r="19" spans="1:3" ht="15.75" customHeight="1">
      <c r="C19" s="2">
        <f>SUM(C4:C18)</f>
        <v>2571309.5699999998</v>
      </c>
    </row>
    <row r="20" spans="1:3" ht="15.75" customHeight="1"/>
    <row r="21" spans="1:3" ht="15.75" customHeight="1">
      <c r="A21" s="27">
        <v>43916</v>
      </c>
      <c r="B21" s="2">
        <v>151885</v>
      </c>
    </row>
    <row r="22" spans="1:3" ht="15.75" customHeight="1">
      <c r="A22" s="27">
        <v>44154</v>
      </c>
      <c r="B22" s="2">
        <v>15337</v>
      </c>
    </row>
    <row r="23" spans="1:3" ht="15.75" customHeight="1">
      <c r="A23" s="27">
        <v>44223</v>
      </c>
      <c r="B23" s="2">
        <v>79211</v>
      </c>
    </row>
    <row r="24" spans="1:3" ht="15.75" customHeight="1">
      <c r="A24" s="27">
        <v>44313</v>
      </c>
      <c r="B24" s="2">
        <v>178000</v>
      </c>
    </row>
    <row r="25" spans="1:3" ht="15.75" customHeight="1">
      <c r="A25" s="27">
        <v>44392</v>
      </c>
      <c r="B25" s="2">
        <v>50000</v>
      </c>
    </row>
    <row r="26" spans="1:3" ht="15.75" customHeight="1">
      <c r="A26" s="27">
        <v>44406</v>
      </c>
      <c r="B26" s="2">
        <v>65000</v>
      </c>
    </row>
    <row r="27" spans="1:3" ht="15.75" customHeight="1">
      <c r="A27" s="27">
        <v>44438</v>
      </c>
      <c r="B27" s="2">
        <v>65000</v>
      </c>
    </row>
    <row r="28" spans="1:3" ht="15.75" customHeight="1">
      <c r="A28" s="27">
        <v>44804</v>
      </c>
      <c r="B28" s="2">
        <v>5610.15</v>
      </c>
    </row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Uber Tax</vt:lpstr>
      <vt:lpstr>Sheet1</vt:lpstr>
      <vt:lpstr>Vehicle expense</vt:lpstr>
      <vt:lpstr>Home office expense</vt:lpstr>
      <vt:lpstr>PlanRent</vt:lpstr>
      <vt:lpstr>Transfer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kki32</dc:creator>
  <cp:lastModifiedBy>Kitisopakul, KanyakornPloy</cp:lastModifiedBy>
  <dcterms:created xsi:type="dcterms:W3CDTF">2022-10-15T00:02:12Z</dcterms:created>
  <dcterms:modified xsi:type="dcterms:W3CDTF">2023-05-30T00:30:34Z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2023-04-10T05:05:40Z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05e1ceaf-704f-4495-ad81-a4fa3d9621b3</vt:lpwstr>
  </property>
  <property fmtid="{D5CDD505-2E9C-101B-9397-08002B2CF9AE}" pid="8" name="MSIP_Label_9e1e58c1-766d-4ff4-9619-b604fc37898b_ContentBits">
    <vt:lpwstr>0</vt:lpwstr>
  </property>
</Properties>
</file>