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Pb_I/"/>
    </mc:Choice>
  </mc:AlternateContent>
  <xr:revisionPtr revIDLastSave="869" documentId="11_F25DC773A252ABDACC1048BFA95E751A5BDE58F9" xr6:coauthVersionLast="47" xr6:coauthVersionMax="47" xr10:uidLastSave="{8008B3DE-68E5-4C58-9210-C9FAB02CAD3C}"/>
  <bookViews>
    <workbookView xWindow="-25320" yWindow="1725" windowWidth="25440" windowHeight="15390" xr2:uid="{00000000-000D-0000-FFFF-FFFF00000000}"/>
  </bookViews>
  <sheets>
    <sheet name="Sheet1" sheetId="1" r:id="rId1"/>
  </sheets>
  <definedNames>
    <definedName name="IE">Sheet1!$F$1</definedName>
    <definedName name="Rhc">Sheet1!$K$1</definedName>
    <definedName name="solver_adj" localSheetId="0" hidden="1">Sheet1!$Q$4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Sheet1!$Q$13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I6" i="1" s="1"/>
  <c r="V12" i="1"/>
  <c r="U12" i="1"/>
  <c r="V11" i="1"/>
  <c r="U11" i="1"/>
  <c r="T11" i="1"/>
  <c r="S11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O13" i="1"/>
  <c r="Q12" i="1"/>
  <c r="P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I20" i="1"/>
  <c r="L7" i="1"/>
  <c r="L17" i="1" s="1"/>
  <c r="K12" i="1"/>
  <c r="K22" i="1" s="1"/>
  <c r="K11" i="1"/>
  <c r="K21" i="1" s="1"/>
  <c r="J8" i="1"/>
  <c r="J18" i="1" s="1"/>
  <c r="E22" i="1"/>
  <c r="L10" i="1" s="1"/>
  <c r="L20" i="1" s="1"/>
  <c r="E23" i="1"/>
  <c r="K10" i="1" s="1"/>
  <c r="K20" i="1" s="1"/>
  <c r="E24" i="1"/>
  <c r="I10" i="1" s="1"/>
  <c r="E25" i="1"/>
  <c r="J10" i="1" s="1"/>
  <c r="J20" i="1" s="1"/>
  <c r="E26" i="1"/>
  <c r="I11" i="1" s="1"/>
  <c r="I21" i="1" s="1"/>
  <c r="E27" i="1"/>
  <c r="J11" i="1" s="1"/>
  <c r="J21" i="1" s="1"/>
  <c r="E28" i="1"/>
  <c r="E29" i="1"/>
  <c r="L11" i="1" s="1"/>
  <c r="L21" i="1" s="1"/>
  <c r="E30" i="1"/>
  <c r="L12" i="1" s="1"/>
  <c r="L22" i="1" s="1"/>
  <c r="E31" i="1"/>
  <c r="E21" i="1"/>
  <c r="L9" i="1" s="1"/>
  <c r="L19" i="1" s="1"/>
  <c r="E20" i="1"/>
  <c r="K9" i="1" s="1"/>
  <c r="K19" i="1" s="1"/>
  <c r="E19" i="1"/>
  <c r="J9" i="1" s="1"/>
  <c r="J19" i="1" s="1"/>
  <c r="E18" i="1"/>
  <c r="I9" i="1" s="1"/>
  <c r="I19" i="1" s="1"/>
  <c r="E17" i="1"/>
  <c r="L8" i="1" s="1"/>
  <c r="L18" i="1" s="1"/>
  <c r="E16" i="1"/>
  <c r="K8" i="1" s="1"/>
  <c r="K18" i="1" s="1"/>
  <c r="E15" i="1"/>
  <c r="E14" i="1"/>
  <c r="I8" i="1" s="1"/>
  <c r="I18" i="1" s="1"/>
  <c r="E13" i="1"/>
  <c r="E12" i="1"/>
  <c r="K7" i="1" s="1"/>
  <c r="K17" i="1" s="1"/>
  <c r="E11" i="1"/>
  <c r="J7" i="1" s="1"/>
  <c r="J17" i="1" s="1"/>
  <c r="E10" i="1"/>
  <c r="I7" i="1" s="1"/>
  <c r="I17" i="1" s="1"/>
  <c r="E9" i="1"/>
  <c r="L6" i="1" s="1"/>
  <c r="L16" i="1" s="1"/>
  <c r="E8" i="1"/>
  <c r="K6" i="1" s="1"/>
  <c r="K16" i="1" s="1"/>
  <c r="E7" i="1"/>
  <c r="J6" i="1" s="1"/>
  <c r="J16" i="1" s="1"/>
  <c r="I16" i="1" l="1"/>
  <c r="S6" i="1"/>
  <c r="U10" i="1"/>
  <c r="P13" i="1"/>
  <c r="V10" i="1"/>
  <c r="Q13" i="1"/>
  <c r="N13" i="1"/>
</calcChain>
</file>

<file path=xl/sharedStrings.xml><?xml version="1.0" encoding="utf-8"?>
<sst xmlns="http://schemas.openxmlformats.org/spreadsheetml/2006/main" count="56" uniqueCount="31">
  <si>
    <t>Fit levels to Rydberg equation</t>
  </si>
  <si>
    <t>IE =</t>
  </si>
  <si>
    <t>cm-1</t>
  </si>
  <si>
    <t>term</t>
  </si>
  <si>
    <t>J</t>
  </si>
  <si>
    <t>E/cm-1</t>
  </si>
  <si>
    <t>config(6s26p)</t>
  </si>
  <si>
    <t>7p</t>
  </si>
  <si>
    <t>(1/2,1/2)</t>
  </si>
  <si>
    <t>even levels</t>
  </si>
  <si>
    <t>(1/2,3/2)</t>
  </si>
  <si>
    <t>8p</t>
  </si>
  <si>
    <t>IE-E</t>
  </si>
  <si>
    <t>n</t>
  </si>
  <si>
    <t>9p</t>
  </si>
  <si>
    <t>10p</t>
  </si>
  <si>
    <t>Doing this to check assignments</t>
  </si>
  <si>
    <t>11p</t>
  </si>
  <si>
    <t>12p</t>
  </si>
  <si>
    <t>13p</t>
  </si>
  <si>
    <t>2P_1/2</t>
  </si>
  <si>
    <t>2P_3/2</t>
  </si>
  <si>
    <t>(1/2,1/2);1</t>
  </si>
  <si>
    <t>(1/2,1/2);0</t>
  </si>
  <si>
    <t>(1/2,3/2);1</t>
  </si>
  <si>
    <t>(1/2,3/2);2</t>
  </si>
  <si>
    <t>(IE-E)/cm-1 for each series</t>
  </si>
  <si>
    <t>Rhc =</t>
  </si>
  <si>
    <t>defect = n-sqrt(Rhc/(IE-E)) for each series</t>
  </si>
  <si>
    <t>fitting errors</t>
  </si>
  <si>
    <t>Fit each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</si>
</sst>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indent="1"/>
    </xf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(1/2,3/2);1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Sheet1!$H$6:$H$12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Sheet1!$K$6:$K$12</c:f>
              <c:numCache>
                <c:formatCode>0.00</c:formatCode>
                <c:ptCount val="7"/>
                <c:pt idx="0">
                  <c:v>15144.567999999999</c:v>
                </c:pt>
                <c:pt idx="1">
                  <c:v>7902.6179999999949</c:v>
                </c:pt>
                <c:pt idx="2">
                  <c:v>4891.4779999999955</c:v>
                </c:pt>
                <c:pt idx="3">
                  <c:v>3351.8479999999981</c:v>
                </c:pt>
                <c:pt idx="4">
                  <c:v>2389.8580000000002</c:v>
                </c:pt>
                <c:pt idx="5">
                  <c:v>1821.7379999999976</c:v>
                </c:pt>
                <c:pt idx="6">
                  <c:v>1411.7880000000005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6-4670-82DA-F78C06A93F86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Sheet1!$H$6:$H$12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Sheet1!$P$6:$P$12</c:f>
              <c:numCache>
                <c:formatCode>General</c:formatCode>
                <c:ptCount val="7"/>
                <c:pt idx="0">
                  <c:v>15073.302869920377</c:v>
                </c:pt>
                <c:pt idx="1">
                  <c:v>8023.7109007734571</c:v>
                </c:pt>
                <c:pt idx="2">
                  <c:v>4971.5600784638173</c:v>
                </c:pt>
                <c:pt idx="3">
                  <c:v>3379.714986680352</c:v>
                </c:pt>
                <c:pt idx="4">
                  <c:v>2445.9020724898164</c:v>
                </c:pt>
                <c:pt idx="5">
                  <c:v>1851.7262494720326</c:v>
                </c:pt>
                <c:pt idx="6">
                  <c:v>1450.4283799293994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6-4670-82DA-F78C06A9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56320"/>
        <c:axId val="895462800"/>
      </c:scatterChart>
      <c:valAx>
        <c:axId val="895456320"/>
        <c:scaling>
          <c:orientation val="minMax"/>
          <c:max val="13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62800"/>
        <c:crosses val="autoZero"/>
        <c:crossBetween val="midCat"/>
      </c:valAx>
      <c:valAx>
        <c:axId val="8954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5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15</xdr:row>
      <xdr:rowOff>166687</xdr:rowOff>
    </xdr:from>
    <xdr:to>
      <xdr:col>21</xdr:col>
      <xdr:colOff>361950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747B6-A499-9B15-84A3-6F246300A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D6" sqref="D6"/>
    </sheetView>
  </sheetViews>
  <sheetFormatPr defaultRowHeight="15" x14ac:dyDescent="0.25"/>
  <cols>
    <col min="1" max="1" width="13.28515625" customWidth="1"/>
    <col min="5" max="5" width="9.5703125" bestFit="1" customWidth="1"/>
    <col min="9" max="12" width="10.28515625" bestFit="1" customWidth="1"/>
  </cols>
  <sheetData>
    <row r="1" spans="1:22" x14ac:dyDescent="0.25">
      <c r="A1" s="1" t="s">
        <v>0</v>
      </c>
      <c r="E1" s="2" t="s">
        <v>1</v>
      </c>
      <c r="F1">
        <v>59819.557999999997</v>
      </c>
      <c r="G1" t="s">
        <v>2</v>
      </c>
      <c r="H1" t="s">
        <v>20</v>
      </c>
      <c r="J1" s="5" t="s">
        <v>27</v>
      </c>
      <c r="K1" s="6">
        <v>109737.31568083999</v>
      </c>
      <c r="L1" t="s">
        <v>2</v>
      </c>
    </row>
    <row r="2" spans="1:22" x14ac:dyDescent="0.25">
      <c r="A2" t="s">
        <v>9</v>
      </c>
      <c r="F2">
        <v>73900.631999999998</v>
      </c>
      <c r="H2" t="s">
        <v>21</v>
      </c>
    </row>
    <row r="3" spans="1:22" x14ac:dyDescent="0.25">
      <c r="A3" t="s">
        <v>16</v>
      </c>
      <c r="N3" t="s">
        <v>30</v>
      </c>
    </row>
    <row r="4" spans="1:22" x14ac:dyDescent="0.25">
      <c r="I4" s="1" t="s">
        <v>26</v>
      </c>
      <c r="N4">
        <v>4.4443188712928769</v>
      </c>
      <c r="O4">
        <v>4.3271297285038495</v>
      </c>
      <c r="P4">
        <v>4.3018073587870216</v>
      </c>
      <c r="Q4">
        <v>4.2917499917405619</v>
      </c>
      <c r="S4" t="s">
        <v>29</v>
      </c>
    </row>
    <row r="5" spans="1:22" x14ac:dyDescent="0.25">
      <c r="A5" s="1" t="s">
        <v>6</v>
      </c>
      <c r="B5" s="1" t="s">
        <v>3</v>
      </c>
      <c r="C5" s="1" t="s">
        <v>4</v>
      </c>
      <c r="D5" s="1" t="s">
        <v>5</v>
      </c>
      <c r="E5" s="1" t="s">
        <v>12</v>
      </c>
      <c r="H5" s="1" t="s">
        <v>13</v>
      </c>
      <c r="I5" s="1" t="s">
        <v>22</v>
      </c>
      <c r="J5" s="1" t="s">
        <v>23</v>
      </c>
      <c r="K5" s="1" t="s">
        <v>24</v>
      </c>
      <c r="L5" s="1" t="s">
        <v>25</v>
      </c>
      <c r="N5" s="1" t="s">
        <v>22</v>
      </c>
      <c r="O5" s="1" t="s">
        <v>23</v>
      </c>
      <c r="P5" s="1" t="s">
        <v>24</v>
      </c>
      <c r="Q5" s="1" t="s">
        <v>25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22" x14ac:dyDescent="0.25">
      <c r="A6" t="s">
        <v>7</v>
      </c>
      <c r="B6" t="s">
        <v>8</v>
      </c>
      <c r="C6">
        <v>1</v>
      </c>
      <c r="D6">
        <v>42918.64</v>
      </c>
      <c r="E6" s="4">
        <f>IE-D6</f>
        <v>16900.917999999998</v>
      </c>
      <c r="H6">
        <v>7</v>
      </c>
      <c r="I6" s="4">
        <f>E6</f>
        <v>16900.917999999998</v>
      </c>
      <c r="J6" s="4">
        <f>E7</f>
        <v>15418.667999999998</v>
      </c>
      <c r="K6" s="4">
        <f>E8</f>
        <v>15144.567999999999</v>
      </c>
      <c r="L6" s="4">
        <f>E9</f>
        <v>15010.197999999997</v>
      </c>
      <c r="N6">
        <f>Rhc/($H6-N$4)^2</f>
        <v>16801.227029328609</v>
      </c>
      <c r="O6">
        <f>Rhc/($H6-O$4)^2</f>
        <v>15360.260151188357</v>
      </c>
      <c r="P6">
        <f>Rhc/($H6-P$4)^2</f>
        <v>15073.302869920377</v>
      </c>
      <c r="Q6">
        <f>Rhc/($H6-Q$4)^2</f>
        <v>14961.558199268686</v>
      </c>
      <c r="S6" s="4">
        <f>N6-I6</f>
        <v>-99.690970671388641</v>
      </c>
      <c r="T6" s="4">
        <f t="shared" ref="T6:T13" si="0">O6-J6</f>
        <v>-58.407848811641088</v>
      </c>
      <c r="U6" s="4">
        <f t="shared" ref="U6:U13" si="1">P6-K6</f>
        <v>-71.265130079622395</v>
      </c>
      <c r="V6" s="4">
        <f t="shared" ref="V6:V13" si="2">Q6-L6</f>
        <v>-48.63980073131097</v>
      </c>
    </row>
    <row r="7" spans="1:22" x14ac:dyDescent="0.25">
      <c r="C7">
        <v>0</v>
      </c>
      <c r="D7">
        <v>44400.89</v>
      </c>
      <c r="E7" s="4">
        <f>IE-D7</f>
        <v>15418.667999999998</v>
      </c>
      <c r="H7">
        <v>8</v>
      </c>
      <c r="I7" s="4">
        <f>E10</f>
        <v>8498.9579999999987</v>
      </c>
      <c r="J7" s="4">
        <f>E11</f>
        <v>8033.4979999999996</v>
      </c>
      <c r="K7" s="4">
        <f>E12</f>
        <v>7902.6179999999949</v>
      </c>
      <c r="L7" s="4">
        <f>E13</f>
        <v>7875.4479999999967</v>
      </c>
      <c r="N7">
        <f>Rhc/($H7-N$4)^2</f>
        <v>8679.7800287088339</v>
      </c>
      <c r="O7">
        <f>Rhc/($H7-O$4)^2</f>
        <v>8134.730219439185</v>
      </c>
      <c r="P7">
        <f>Rhc/($H7-P$4)^2</f>
        <v>8023.7109007734571</v>
      </c>
      <c r="Q7">
        <f>Rhc/($H7-Q$4)^2</f>
        <v>7980.2467474452333</v>
      </c>
      <c r="S7" s="4">
        <f t="shared" ref="S7:S13" si="3">N7-I7</f>
        <v>180.82202870883521</v>
      </c>
      <c r="T7" s="4">
        <f t="shared" si="0"/>
        <v>101.23221943918543</v>
      </c>
      <c r="U7" s="4">
        <f t="shared" si="1"/>
        <v>121.09290077346213</v>
      </c>
      <c r="V7" s="4">
        <f t="shared" si="2"/>
        <v>104.79874744523659</v>
      </c>
    </row>
    <row r="8" spans="1:22" x14ac:dyDescent="0.25">
      <c r="B8" t="s">
        <v>10</v>
      </c>
      <c r="C8">
        <v>1</v>
      </c>
      <c r="D8">
        <v>44674.99</v>
      </c>
      <c r="E8" s="4">
        <f>IE-D8</f>
        <v>15144.567999999999</v>
      </c>
      <c r="H8">
        <v>9</v>
      </c>
      <c r="I8" s="4">
        <f>E14</f>
        <v>5165.8379999999961</v>
      </c>
      <c r="J8" s="4">
        <f>E15</f>
        <v>4957.7479999999996</v>
      </c>
      <c r="K8" s="4">
        <f>E16</f>
        <v>4891.4779999999955</v>
      </c>
      <c r="L8" s="4">
        <f>E17</f>
        <v>4889.4479999999967</v>
      </c>
      <c r="N8">
        <f>Rhc/($H8-N$4)^2</f>
        <v>5287.4673158898249</v>
      </c>
      <c r="O8">
        <f>Rhc/($H8-O$4)^2</f>
        <v>5025.5880226223853</v>
      </c>
      <c r="P8">
        <f>Rhc/($H8-P$4)^2</f>
        <v>4971.5600784638173</v>
      </c>
      <c r="Q8">
        <f>Rhc/($H8-Q$4)^2</f>
        <v>4950.3431079708525</v>
      </c>
      <c r="S8" s="4">
        <f t="shared" si="3"/>
        <v>121.62931588982883</v>
      </c>
      <c r="T8" s="4">
        <f t="shared" si="0"/>
        <v>67.840022622385732</v>
      </c>
      <c r="U8" s="4">
        <f t="shared" si="1"/>
        <v>80.082078463821745</v>
      </c>
      <c r="V8" s="4">
        <f t="shared" si="2"/>
        <v>60.895107970855861</v>
      </c>
    </row>
    <row r="9" spans="1:22" x14ac:dyDescent="0.25">
      <c r="C9">
        <v>2</v>
      </c>
      <c r="D9">
        <v>44809.36</v>
      </c>
      <c r="E9" s="4">
        <f>IE-D9</f>
        <v>15010.197999999997</v>
      </c>
      <c r="H9">
        <v>10</v>
      </c>
      <c r="I9" s="4">
        <f>E18</f>
        <v>3480.627999999997</v>
      </c>
      <c r="J9" s="4">
        <f>E19</f>
        <v>3368.5279999999984</v>
      </c>
      <c r="K9" s="4">
        <f>E20</f>
        <v>3351.8479999999981</v>
      </c>
      <c r="L9" s="4">
        <f>E21</f>
        <v>3344.4179999999978</v>
      </c>
      <c r="N9">
        <f>Rhc/($H9-N$4)^2</f>
        <v>3555.3283028820415</v>
      </c>
      <c r="O9">
        <f>Rhc/($H9-O$4)^2</f>
        <v>3409.9548470135669</v>
      </c>
      <c r="P9">
        <f>Rhc/($H9-P$4)^2</f>
        <v>3379.714986680352</v>
      </c>
      <c r="Q9">
        <f>Rhc/($H9-Q$4)^2</f>
        <v>3367.8160370272126</v>
      </c>
      <c r="S9" s="4">
        <f t="shared" si="3"/>
        <v>74.700302882044525</v>
      </c>
      <c r="T9" s="4">
        <f t="shared" si="0"/>
        <v>41.426847013568477</v>
      </c>
      <c r="U9" s="4">
        <f t="shared" si="1"/>
        <v>27.866986680353875</v>
      </c>
      <c r="V9" s="4">
        <f t="shared" si="2"/>
        <v>23.398037027214741</v>
      </c>
    </row>
    <row r="10" spans="1:22" x14ac:dyDescent="0.25">
      <c r="A10" t="s">
        <v>11</v>
      </c>
      <c r="B10" t="s">
        <v>8</v>
      </c>
      <c r="C10">
        <v>1</v>
      </c>
      <c r="D10">
        <v>51320.6</v>
      </c>
      <c r="E10" s="4">
        <f>IE-D10</f>
        <v>8498.9579999999987</v>
      </c>
      <c r="H10">
        <v>11</v>
      </c>
      <c r="I10" s="4">
        <f>E24</f>
        <v>2501.7180000000008</v>
      </c>
      <c r="J10" s="4">
        <f>E25</f>
        <v>2438.6779999999999</v>
      </c>
      <c r="K10" s="4">
        <f>E23</f>
        <v>2389.8580000000002</v>
      </c>
      <c r="L10" s="4">
        <f>E22</f>
        <v>2558.887999999999</v>
      </c>
      <c r="N10">
        <f>Rhc/($H10-N$4)^2</f>
        <v>2553.3990373294382</v>
      </c>
      <c r="O10">
        <f>Rhc/($H10-O$4)^2</f>
        <v>2464.5008320136203</v>
      </c>
      <c r="P10">
        <f>Rhc/($H10-P$4)^2</f>
        <v>2445.9020724898164</v>
      </c>
      <c r="Q10">
        <f>Rhc/($H10-Q$4)^2</f>
        <v>2438.5735159949159</v>
      </c>
      <c r="S10" s="4">
        <f t="shared" si="3"/>
        <v>51.681037329437459</v>
      </c>
      <c r="T10" s="4">
        <f t="shared" si="0"/>
        <v>25.822832013620427</v>
      </c>
      <c r="U10" s="4">
        <f t="shared" si="1"/>
        <v>56.044072489816244</v>
      </c>
      <c r="V10" s="4">
        <f t="shared" si="2"/>
        <v>-120.31448400508316</v>
      </c>
    </row>
    <row r="11" spans="1:22" x14ac:dyDescent="0.25">
      <c r="C11">
        <v>0</v>
      </c>
      <c r="D11">
        <v>51786.06</v>
      </c>
      <c r="E11" s="4">
        <f>IE-D11</f>
        <v>8033.4979999999996</v>
      </c>
      <c r="H11">
        <v>12</v>
      </c>
      <c r="I11" s="4">
        <f>E26</f>
        <v>1903.4680000000008</v>
      </c>
      <c r="J11" s="4">
        <f>E27</f>
        <v>1847.3279999999941</v>
      </c>
      <c r="K11" s="4">
        <f>E28</f>
        <v>1821.7379999999976</v>
      </c>
      <c r="L11" s="4">
        <f>E29</f>
        <v>1806.5380000000005</v>
      </c>
      <c r="N11">
        <f>Rhc/($H11-N$4)^2</f>
        <v>1922.2376982705766</v>
      </c>
      <c r="O11">
        <f>Rhc/($H11-O$4)^2</f>
        <v>1863.9687270586703</v>
      </c>
      <c r="P11">
        <f>Rhc/($H11-P$4)^2</f>
        <v>1851.7262494720326</v>
      </c>
      <c r="Q11">
        <f>Rhc/($H11-Q$4)^2</f>
        <v>1846.8973087897073</v>
      </c>
      <c r="S11" s="4">
        <f t="shared" si="3"/>
        <v>18.769698270575873</v>
      </c>
      <c r="T11" s="4">
        <f t="shared" si="0"/>
        <v>16.640727058676248</v>
      </c>
      <c r="U11" s="4">
        <f t="shared" si="1"/>
        <v>29.988249472035022</v>
      </c>
      <c r="V11" s="4">
        <f t="shared" si="2"/>
        <v>40.359308789706802</v>
      </c>
    </row>
    <row r="12" spans="1:22" x14ac:dyDescent="0.25">
      <c r="B12" t="s">
        <v>10</v>
      </c>
      <c r="C12">
        <v>1</v>
      </c>
      <c r="D12">
        <v>51916.94</v>
      </c>
      <c r="E12" s="4">
        <f>IE-D12</f>
        <v>7902.6179999999949</v>
      </c>
      <c r="H12">
        <v>13</v>
      </c>
      <c r="K12" s="4">
        <f>E31</f>
        <v>1411.7880000000005</v>
      </c>
      <c r="L12" s="4">
        <f>E30</f>
        <v>1450.6479999999938</v>
      </c>
      <c r="P12">
        <f>Rhc/($H12-P$4)^2</f>
        <v>1450.4283799293994</v>
      </c>
      <c r="Q12">
        <f>Rhc/($H12-Q$4)^2</f>
        <v>1447.080045452062</v>
      </c>
      <c r="S12" s="4"/>
      <c r="T12" s="4"/>
      <c r="U12" s="4">
        <f t="shared" si="1"/>
        <v>38.640379929398932</v>
      </c>
      <c r="V12" s="4">
        <f t="shared" si="2"/>
        <v>-3.5679545479317767</v>
      </c>
    </row>
    <row r="13" spans="1:22" x14ac:dyDescent="0.25">
      <c r="C13">
        <v>2</v>
      </c>
      <c r="D13">
        <v>51944.11</v>
      </c>
      <c r="E13" s="4">
        <f>IE-D13</f>
        <v>7875.4479999999967</v>
      </c>
      <c r="N13" s="7">
        <f>SQRT(SUMXMY2(N6:N12,I6:I12)/COUNT(N6:N12))</f>
        <v>104.90626977362112</v>
      </c>
      <c r="O13" s="7">
        <f t="shared" ref="O13:Q13" si="4">SQRT(SUMXMY2(O6:O12,J6:J12)/COUNT(O6:O12))</f>
        <v>59.050294705055386</v>
      </c>
      <c r="P13" s="7">
        <f t="shared" si="4"/>
        <v>68.102055506481136</v>
      </c>
      <c r="Q13" s="7">
        <f t="shared" si="4"/>
        <v>69.407151916200405</v>
      </c>
      <c r="S13" s="4"/>
      <c r="T13" s="4"/>
      <c r="U13" s="4"/>
      <c r="V13" s="4"/>
    </row>
    <row r="14" spans="1:22" x14ac:dyDescent="0.25">
      <c r="A14" t="s">
        <v>14</v>
      </c>
      <c r="B14" t="s">
        <v>8</v>
      </c>
      <c r="C14">
        <v>1</v>
      </c>
      <c r="D14">
        <v>54653.72</v>
      </c>
      <c r="E14" s="4">
        <f>IE-D14</f>
        <v>5165.8379999999961</v>
      </c>
      <c r="I14" s="1" t="s">
        <v>28</v>
      </c>
    </row>
    <row r="15" spans="1:22" x14ac:dyDescent="0.25">
      <c r="C15">
        <v>0</v>
      </c>
      <c r="D15">
        <v>54861.81</v>
      </c>
      <c r="E15" s="4">
        <f>IE-D15</f>
        <v>4957.7479999999996</v>
      </c>
      <c r="H15" s="1" t="s">
        <v>13</v>
      </c>
      <c r="I15" s="1" t="s">
        <v>22</v>
      </c>
      <c r="J15" s="1" t="s">
        <v>23</v>
      </c>
      <c r="K15" s="1" t="s">
        <v>24</v>
      </c>
      <c r="L15" s="1" t="s">
        <v>25</v>
      </c>
    </row>
    <row r="16" spans="1:22" x14ac:dyDescent="0.25">
      <c r="B16" t="s">
        <v>10</v>
      </c>
      <c r="C16">
        <v>1</v>
      </c>
      <c r="D16">
        <v>54928.08</v>
      </c>
      <c r="E16" s="4">
        <f>IE-D16</f>
        <v>4891.4779999999955</v>
      </c>
      <c r="H16">
        <v>7</v>
      </c>
      <c r="I16" s="4">
        <f>$H16-SQRT(Rhc/I6)</f>
        <v>4.4518674302090959</v>
      </c>
      <c r="J16" s="4">
        <f>$H16-SQRT(Rhc/J6)</f>
        <v>4.3321971159956512</v>
      </c>
      <c r="K16" s="4">
        <f>$H16-SQRT(Rhc/K6)</f>
        <v>4.3081632281833544</v>
      </c>
      <c r="L16" s="4">
        <f>$H16-SQRT(Rhc/L6)</f>
        <v>4.296141527051935</v>
      </c>
    </row>
    <row r="17" spans="1:12" x14ac:dyDescent="0.25">
      <c r="C17">
        <v>2</v>
      </c>
      <c r="D17">
        <v>54930.11</v>
      </c>
      <c r="E17" s="4">
        <f>IE-D17</f>
        <v>4889.4479999999967</v>
      </c>
      <c r="H17">
        <v>8</v>
      </c>
      <c r="I17" s="4">
        <f>$H17-SQRT(Rhc/I7)</f>
        <v>4.4066929890986923</v>
      </c>
      <c r="J17" s="4">
        <f>$H17-SQRT(Rhc/J7)</f>
        <v>4.3040607737313508</v>
      </c>
      <c r="K17" s="4">
        <f>$H17-SQRT(Rhc/K7)</f>
        <v>4.2735811195160966</v>
      </c>
      <c r="L17" s="4">
        <f>$H17-SQRT(Rhc/L7)</f>
        <v>4.26715865143073</v>
      </c>
    </row>
    <row r="18" spans="1:12" x14ac:dyDescent="0.25">
      <c r="A18" t="s">
        <v>15</v>
      </c>
      <c r="B18" t="s">
        <v>8</v>
      </c>
      <c r="C18">
        <v>1</v>
      </c>
      <c r="D18">
        <v>56338.93</v>
      </c>
      <c r="E18" s="4">
        <f>IE-D18</f>
        <v>3480.627999999997</v>
      </c>
      <c r="H18">
        <v>9</v>
      </c>
      <c r="I18" s="4">
        <f>$H18-SQRT(Rhc/I8)</f>
        <v>4.390999290581993</v>
      </c>
      <c r="J18" s="4">
        <f>$H18-SQRT(Rhc/J8)</f>
        <v>4.2952674265654469</v>
      </c>
      <c r="K18" s="4">
        <f>$H18-SQRT(Rhc/K8)</f>
        <v>4.263504663935227</v>
      </c>
      <c r="L18" s="4">
        <f>$H18-SQRT(Rhc/L8)</f>
        <v>4.2625215173978237</v>
      </c>
    </row>
    <row r="19" spans="1:12" x14ac:dyDescent="0.25">
      <c r="C19">
        <v>0</v>
      </c>
      <c r="D19">
        <v>56451.03</v>
      </c>
      <c r="E19" s="4">
        <f>IE-D19</f>
        <v>3368.5279999999984</v>
      </c>
      <c r="H19">
        <v>10</v>
      </c>
      <c r="I19" s="4">
        <f>$H19-SQRT(Rhc/I9)</f>
        <v>4.3850180888125125</v>
      </c>
      <c r="J19" s="4">
        <f>$H19-SQRT(Rhc/J9)</f>
        <v>4.2923532637647668</v>
      </c>
      <c r="K19" s="4">
        <f>$H19-SQRT(Rhc/K9)</f>
        <v>4.2781692375818494</v>
      </c>
      <c r="L19" s="4">
        <f>$H19-SQRT(Rhc/L9)</f>
        <v>4.2718169190627808</v>
      </c>
    </row>
    <row r="20" spans="1:12" x14ac:dyDescent="0.25">
      <c r="B20" t="s">
        <v>10</v>
      </c>
      <c r="C20" s="3">
        <v>1</v>
      </c>
      <c r="D20">
        <v>56467.71</v>
      </c>
      <c r="E20" s="4">
        <f>IE-D20</f>
        <v>3351.8479999999981</v>
      </c>
      <c r="H20">
        <v>11</v>
      </c>
      <c r="I20" s="4">
        <f>$H20-SQRT(Rhc/I10)</f>
        <v>4.3769506725470544</v>
      </c>
      <c r="J20" s="4">
        <f>$H20-SQRT(Rhc/J10)</f>
        <v>4.2918936991786927</v>
      </c>
      <c r="K20" s="4">
        <f>$H20-SQRT(Rhc/K10)</f>
        <v>4.2237235133597881</v>
      </c>
      <c r="L20" s="4">
        <f>$H20-SQRT(Rhc/L10)</f>
        <v>4.4513538033806208</v>
      </c>
    </row>
    <row r="21" spans="1:12" x14ac:dyDescent="0.25">
      <c r="C21">
        <v>2</v>
      </c>
      <c r="D21">
        <v>56475.14</v>
      </c>
      <c r="E21" s="4">
        <f>IE-D21</f>
        <v>3344.4179999999978</v>
      </c>
      <c r="H21">
        <v>12</v>
      </c>
      <c r="I21" s="4">
        <f>$H21-SQRT(Rhc/I11)</f>
        <v>4.4071577634749142</v>
      </c>
      <c r="J21" s="4">
        <f>$H21-SQRT(Rhc/J11)</f>
        <v>4.2926486055896111</v>
      </c>
      <c r="K21" s="4">
        <f>$H21-SQRT(Rhc/K11)</f>
        <v>4.2387047023165287</v>
      </c>
      <c r="L21" s="4">
        <f>$H21-SQRT(Rhc/L11)</f>
        <v>4.2061217793408652</v>
      </c>
    </row>
    <row r="22" spans="1:12" x14ac:dyDescent="0.25">
      <c r="A22" t="s">
        <v>17</v>
      </c>
      <c r="B22" t="s">
        <v>10</v>
      </c>
      <c r="C22">
        <v>2</v>
      </c>
      <c r="D22">
        <v>57260.67</v>
      </c>
      <c r="E22" s="4">
        <f>IE-D22</f>
        <v>2558.887999999999</v>
      </c>
      <c r="H22">
        <v>13</v>
      </c>
      <c r="I22" s="4"/>
      <c r="J22" s="4"/>
      <c r="K22" s="4">
        <f>$H22-SQRT(Rhc/K12)</f>
        <v>4.1835769116071546</v>
      </c>
      <c r="L22" s="4">
        <f>$H22-SQRT(Rhc/L12)</f>
        <v>4.3024658127984363</v>
      </c>
    </row>
    <row r="23" spans="1:12" x14ac:dyDescent="0.25">
      <c r="C23">
        <v>1</v>
      </c>
      <c r="D23">
        <v>57429.7</v>
      </c>
      <c r="E23" s="4">
        <f>IE-D23</f>
        <v>2389.8580000000002</v>
      </c>
    </row>
    <row r="24" spans="1:12" x14ac:dyDescent="0.25">
      <c r="B24" t="s">
        <v>8</v>
      </c>
      <c r="C24">
        <v>1</v>
      </c>
      <c r="D24">
        <v>57317.84</v>
      </c>
      <c r="E24" s="4">
        <f>IE-D24</f>
        <v>2501.7180000000008</v>
      </c>
    </row>
    <row r="25" spans="1:12" x14ac:dyDescent="0.25">
      <c r="C25">
        <v>0</v>
      </c>
      <c r="D25">
        <v>57380.88</v>
      </c>
      <c r="E25" s="4">
        <f>IE-D25</f>
        <v>2438.6779999999999</v>
      </c>
    </row>
    <row r="26" spans="1:12" x14ac:dyDescent="0.25">
      <c r="A26" t="s">
        <v>18</v>
      </c>
      <c r="B26" t="s">
        <v>8</v>
      </c>
      <c r="C26">
        <v>1</v>
      </c>
      <c r="D26">
        <v>57916.09</v>
      </c>
      <c r="E26" s="4">
        <f>IE-D26</f>
        <v>1903.4680000000008</v>
      </c>
    </row>
    <row r="27" spans="1:12" x14ac:dyDescent="0.25">
      <c r="C27">
        <v>0</v>
      </c>
      <c r="D27">
        <v>57972.23</v>
      </c>
      <c r="E27" s="4">
        <f>IE-D27</f>
        <v>1847.3279999999941</v>
      </c>
    </row>
    <row r="28" spans="1:12" x14ac:dyDescent="0.25">
      <c r="B28" t="s">
        <v>10</v>
      </c>
      <c r="C28">
        <v>1</v>
      </c>
      <c r="D28">
        <v>57997.82</v>
      </c>
      <c r="E28" s="4">
        <f>IE-D28</f>
        <v>1821.7379999999976</v>
      </c>
    </row>
    <row r="29" spans="1:12" x14ac:dyDescent="0.25">
      <c r="C29">
        <v>2</v>
      </c>
      <c r="D29">
        <v>58013.02</v>
      </c>
      <c r="E29" s="4">
        <f>IE-D29</f>
        <v>1806.5380000000005</v>
      </c>
    </row>
    <row r="30" spans="1:12" x14ac:dyDescent="0.25">
      <c r="A30" t="s">
        <v>19</v>
      </c>
      <c r="B30" t="s">
        <v>10</v>
      </c>
      <c r="C30">
        <v>2</v>
      </c>
      <c r="D30">
        <v>58368.91</v>
      </c>
      <c r="E30" s="4">
        <f>IE-D30</f>
        <v>1450.6479999999938</v>
      </c>
    </row>
    <row r="31" spans="1:12" x14ac:dyDescent="0.25">
      <c r="C31">
        <v>1</v>
      </c>
      <c r="D31">
        <v>58407.77</v>
      </c>
      <c r="E31" s="4">
        <f>IE-D31</f>
        <v>1411.7880000000005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IE</vt:lpstr>
      <vt:lpstr>Rhc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Irikura, Karl K. Dr. (Fed)</dc:creator>
  <cp:lastModifiedBy>Irikura, Karl K. Dr. (Fed)</cp:lastModifiedBy>
  <dcterms:created xsi:type="dcterms:W3CDTF">2015-06-05T18:17:20Z</dcterms:created>
  <dcterms:modified xsi:type="dcterms:W3CDTF">2024-09-13T16:11:16Z</dcterms:modified>
</cp:coreProperties>
</file>