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nistgov-my.sharepoint.com/personal/irikura_nist_gov/Documents/Karl/atomic_SOC/calculations/At_I/"/>
    </mc:Choice>
  </mc:AlternateContent>
  <xr:revisionPtr revIDLastSave="282" documentId="11_496D22F7064AF40FE1029C7745245E3FB48F8CC0" xr6:coauthVersionLast="47" xr6:coauthVersionMax="47" xr10:uidLastSave="{EE4093FA-540C-4564-AA07-5DD73DCAC485}"/>
  <bookViews>
    <workbookView xWindow="-25320" yWindow="1725" windowWidth="25440" windowHeight="15270" xr2:uid="{00000000-000D-0000-FFFF-FFFF00000000}"/>
  </bookViews>
  <sheets>
    <sheet name="Sheet1" sheetId="1" r:id="rId1"/>
  </sheets>
  <definedNames>
    <definedName name="Ei">Sheet1!$J$2</definedName>
    <definedName name="Ryd">Sheet1!$J$1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" i="1" l="1"/>
  <c r="R21" i="1"/>
  <c r="Q21" i="1"/>
  <c r="R19" i="1"/>
  <c r="R18" i="1"/>
  <c r="Q18" i="1"/>
  <c r="R16" i="1"/>
  <c r="R15" i="1"/>
  <c r="Q15" i="1"/>
  <c r="R13" i="1"/>
  <c r="R12" i="1"/>
  <c r="Q12" i="1"/>
  <c r="R10" i="1"/>
  <c r="R9" i="1"/>
  <c r="Q9" i="1"/>
  <c r="Q6" i="1"/>
  <c r="R7" i="1"/>
  <c r="N18" i="1"/>
  <c r="P18" i="1" s="1"/>
  <c r="M23" i="1"/>
  <c r="L23" i="1"/>
  <c r="L20" i="1"/>
  <c r="M20" i="1" s="1"/>
  <c r="L17" i="1"/>
  <c r="M17" i="1" s="1"/>
  <c r="L14" i="1"/>
  <c r="M14" i="1" s="1"/>
  <c r="L11" i="1"/>
  <c r="M11" i="1" s="1"/>
  <c r="L8" i="1"/>
  <c r="M8" i="1" s="1"/>
  <c r="L22" i="1"/>
  <c r="M22" i="1" s="1"/>
  <c r="N21" i="1" s="1"/>
  <c r="P21" i="1" s="1"/>
  <c r="L21" i="1"/>
  <c r="M21" i="1" s="1"/>
  <c r="J21" i="1"/>
  <c r="I21" i="1"/>
  <c r="L19" i="1"/>
  <c r="M19" i="1" s="1"/>
  <c r="L18" i="1"/>
  <c r="M18" i="1" s="1"/>
  <c r="J18" i="1"/>
  <c r="I18" i="1"/>
  <c r="L16" i="1"/>
  <c r="M16" i="1" s="1"/>
  <c r="L15" i="1"/>
  <c r="M15" i="1" s="1"/>
  <c r="N15" i="1" s="1"/>
  <c r="P15" i="1" s="1"/>
  <c r="J15" i="1"/>
  <c r="I15" i="1"/>
  <c r="L13" i="1"/>
  <c r="M13" i="1" s="1"/>
  <c r="N12" i="1" s="1"/>
  <c r="P12" i="1" s="1"/>
  <c r="L12" i="1"/>
  <c r="M12" i="1" s="1"/>
  <c r="J12" i="1"/>
  <c r="I12" i="1"/>
  <c r="L10" i="1"/>
  <c r="M10" i="1" s="1"/>
  <c r="L9" i="1"/>
  <c r="M9" i="1" s="1"/>
  <c r="N9" i="1" s="1"/>
  <c r="P9" i="1" s="1"/>
  <c r="J9" i="1"/>
  <c r="I9" i="1"/>
  <c r="M7" i="1"/>
  <c r="L7" i="1"/>
  <c r="M6" i="1"/>
  <c r="R6" i="1" s="1"/>
  <c r="J6" i="1"/>
  <c r="I6" i="1"/>
  <c r="L6" i="1"/>
  <c r="N6" i="1" l="1"/>
  <c r="P6" i="1" s="1"/>
</calcChain>
</file>

<file path=xl/sharedStrings.xml><?xml version="1.0" encoding="utf-8"?>
<sst xmlns="http://schemas.openxmlformats.org/spreadsheetml/2006/main" count="101" uniqueCount="35">
  <si>
    <t>Configuration</t>
  </si>
  <si>
    <t>Term</t>
  </si>
  <si>
    <t>J</t>
  </si>
  <si>
    <t>Level (cm-1)</t>
  </si>
  <si>
    <t>6p5</t>
  </si>
  <si>
    <t>2P°</t>
  </si>
  <si>
    <t>3/2</t>
  </si>
  <si>
    <t>6p4(3P)7s</t>
  </si>
  <si>
    <t>4P</t>
  </si>
  <si>
    <t>5/2</t>
  </si>
  <si>
    <t>At II (6p4 3P2)</t>
  </si>
  <si>
    <t>Limit</t>
  </si>
  <si>
    <t>---</t>
  </si>
  <si>
    <t>1/2</t>
  </si>
  <si>
    <t>comment</t>
  </si>
  <si>
    <t>theory Quinet</t>
  </si>
  <si>
    <t>6p4(3P)7p</t>
  </si>
  <si>
    <t>4P°</t>
  </si>
  <si>
    <t>4D°</t>
  </si>
  <si>
    <t>2D°</t>
  </si>
  <si>
    <t>7/2</t>
  </si>
  <si>
    <t>2S°</t>
  </si>
  <si>
    <t>6p4(3P)8p</t>
  </si>
  <si>
    <t>6p4(3P)9p</t>
  </si>
  <si>
    <t>6p4(3P)10p</t>
  </si>
  <si>
    <t>Rydberg formula Quinet</t>
  </si>
  <si>
    <t>E_n</t>
  </si>
  <si>
    <t>n_p</t>
  </si>
  <si>
    <t>delta</t>
  </si>
  <si>
    <t>R =</t>
  </si>
  <si>
    <t>E_i =</t>
  </si>
  <si>
    <t>cm-1</t>
  </si>
  <si>
    <t>mean(7,9)</t>
  </si>
  <si>
    <t>E_8</t>
  </si>
  <si>
    <t>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</si>
</sst>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1" fillId="0" borderId="2" xfId="0" applyFont="1" applyFill="1" applyBorder="1" applyAlignment="1">
      <alignment horizontal="center" vertical="top"/>
    </xf>
    <xf numFmtId="0" fontId="3" fillId="0" borderId="0" xfId="0" applyFont="1"/>
    <xf numFmtId="0" fontId="0" fillId="0" borderId="0" xfId="0" applyAlignment="1">
      <alignment horizontal="left" indent="1"/>
    </xf>
    <xf numFmtId="168" fontId="0" fillId="0" borderId="0" xfId="0" applyNumberFormat="1"/>
    <xf numFmtId="2" fontId="0" fillId="0" borderId="0" xfId="0" applyNumberFormat="1"/>
    <xf numFmtId="0" fontId="2" fillId="0" borderId="0" xfId="0" applyFont="1"/>
    <xf numFmtId="1" fontId="0" fillId="0" borderId="0" xfId="0" applyNumberFormat="1"/>
    <xf numFmtId="0" fontId="3" fillId="2" borderId="0" xfId="0" applyFont="1" applyFill="1"/>
    <xf numFmtId="1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workbookViewId="0">
      <selection activeCell="Q18" sqref="Q18"/>
    </sheetView>
  </sheetViews>
  <sheetFormatPr defaultRowHeight="15" x14ac:dyDescent="0.25"/>
  <cols>
    <col min="1" max="1" width="13.28515625" bestFit="1" customWidth="1"/>
    <col min="4" max="4" width="11.8554687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14</v>
      </c>
      <c r="I1" s="5" t="s">
        <v>29</v>
      </c>
      <c r="J1">
        <v>109737.31568157001</v>
      </c>
      <c r="K1" t="s">
        <v>31</v>
      </c>
    </row>
    <row r="2" spans="1:19" x14ac:dyDescent="0.25">
      <c r="A2" t="s">
        <v>4</v>
      </c>
      <c r="B2" t="s">
        <v>5</v>
      </c>
      <c r="C2" t="s">
        <v>6</v>
      </c>
      <c r="D2">
        <v>0</v>
      </c>
      <c r="I2" s="5" t="s">
        <v>30</v>
      </c>
      <c r="J2" s="6">
        <v>75150.8</v>
      </c>
      <c r="K2" t="s">
        <v>31</v>
      </c>
    </row>
    <row r="3" spans="1:19" x14ac:dyDescent="0.25">
      <c r="A3" t="s">
        <v>4</v>
      </c>
      <c r="B3" t="s">
        <v>5</v>
      </c>
      <c r="C3" s="2" t="s">
        <v>13</v>
      </c>
      <c r="D3" s="8">
        <v>23068</v>
      </c>
      <c r="E3" t="s">
        <v>15</v>
      </c>
    </row>
    <row r="4" spans="1:19" x14ac:dyDescent="0.25">
      <c r="A4" t="s">
        <v>7</v>
      </c>
      <c r="B4" t="s">
        <v>8</v>
      </c>
      <c r="C4" t="s">
        <v>9</v>
      </c>
      <c r="D4">
        <v>44549.3</v>
      </c>
    </row>
    <row r="5" spans="1:19" x14ac:dyDescent="0.25">
      <c r="A5" t="s">
        <v>7</v>
      </c>
      <c r="B5" t="s">
        <v>8</v>
      </c>
      <c r="C5" t="s">
        <v>6</v>
      </c>
      <c r="D5">
        <v>46233.599999999999</v>
      </c>
      <c r="I5" s="4" t="s">
        <v>1</v>
      </c>
      <c r="J5" s="4" t="s">
        <v>2</v>
      </c>
      <c r="K5" s="4" t="s">
        <v>27</v>
      </c>
      <c r="L5" s="4" t="s">
        <v>26</v>
      </c>
      <c r="M5" s="4" t="s">
        <v>28</v>
      </c>
      <c r="N5" s="4" t="s">
        <v>32</v>
      </c>
      <c r="P5" s="10" t="s">
        <v>33</v>
      </c>
      <c r="Q5" s="10" t="s">
        <v>34</v>
      </c>
    </row>
    <row r="6" spans="1:19" x14ac:dyDescent="0.25">
      <c r="A6" t="s">
        <v>16</v>
      </c>
      <c r="B6" s="4" t="s">
        <v>17</v>
      </c>
      <c r="C6" t="s">
        <v>6</v>
      </c>
      <c r="D6" s="8">
        <v>55910</v>
      </c>
      <c r="E6" t="s">
        <v>15</v>
      </c>
      <c r="I6" t="str">
        <f>B6</f>
        <v>4P°</v>
      </c>
      <c r="J6" t="str">
        <f>C6</f>
        <v>3/2</v>
      </c>
      <c r="K6">
        <v>7</v>
      </c>
      <c r="L6" s="8">
        <f>D6</f>
        <v>55910</v>
      </c>
      <c r="M6" s="7">
        <f>K6-SQRT(Ryd/(Ei-L6))</f>
        <v>4.6118279919620555</v>
      </c>
      <c r="N6" s="7">
        <f>(M6+M7)/2</f>
        <v>4.5779390840440914</v>
      </c>
      <c r="P6" s="11">
        <f>Ei-Ryd/(8-N6)^2</f>
        <v>65779.952715037783</v>
      </c>
      <c r="Q6" s="11">
        <f>ABS(R6-R7)/2</f>
        <v>185.6367177352513</v>
      </c>
      <c r="R6" s="9">
        <f>Ei-Ryd/(8-M6)^2</f>
        <v>65591.558527403802</v>
      </c>
      <c r="S6" s="9"/>
    </row>
    <row r="7" spans="1:19" x14ac:dyDescent="0.25">
      <c r="A7" t="s">
        <v>16</v>
      </c>
      <c r="B7" s="4" t="s">
        <v>18</v>
      </c>
      <c r="C7" s="2" t="s">
        <v>9</v>
      </c>
      <c r="D7" s="8">
        <v>56051</v>
      </c>
      <c r="E7" t="s">
        <v>15</v>
      </c>
      <c r="K7">
        <v>9</v>
      </c>
      <c r="L7" s="8">
        <f>D13</f>
        <v>69624</v>
      </c>
      <c r="M7" s="7">
        <f>K7-SQRT(Ryd/(Ei-L7))</f>
        <v>4.5440501761261283</v>
      </c>
      <c r="P7" s="11"/>
      <c r="Q7" s="12"/>
      <c r="R7" s="9">
        <f>Ei-Ryd/(8-M7)^2</f>
        <v>65962.831962874305</v>
      </c>
    </row>
    <row r="8" spans="1:19" x14ac:dyDescent="0.25">
      <c r="A8" t="s">
        <v>16</v>
      </c>
      <c r="B8" s="4" t="s">
        <v>19</v>
      </c>
      <c r="C8" s="2" t="s">
        <v>9</v>
      </c>
      <c r="D8">
        <v>57157.1</v>
      </c>
      <c r="K8">
        <v>10</v>
      </c>
      <c r="L8" s="8">
        <f>D19</f>
        <v>71464</v>
      </c>
      <c r="M8" s="7">
        <f>K8-SQRT(Ryd/(Ei-L8))</f>
        <v>4.5442761855477203</v>
      </c>
      <c r="P8" s="11"/>
      <c r="Q8" s="12"/>
    </row>
    <row r="9" spans="1:19" x14ac:dyDescent="0.25">
      <c r="A9" t="s">
        <v>16</v>
      </c>
      <c r="B9" s="4" t="s">
        <v>18</v>
      </c>
      <c r="C9" s="2" t="s">
        <v>20</v>
      </c>
      <c r="D9">
        <v>57267.8</v>
      </c>
      <c r="I9" t="str">
        <f>B7</f>
        <v>4D°</v>
      </c>
      <c r="J9" t="str">
        <f>C7</f>
        <v>5/2</v>
      </c>
      <c r="K9">
        <v>7</v>
      </c>
      <c r="L9" s="8">
        <f>D7</f>
        <v>56051</v>
      </c>
      <c r="M9" s="7">
        <f>K9-SQRT(Ryd/(Ei-L9))</f>
        <v>4.6030291282598395</v>
      </c>
      <c r="N9" s="7">
        <f>(M9+M10)/2</f>
        <v>4.5709147272874446</v>
      </c>
      <c r="P9" s="11">
        <f>Ei-Ryd/(8-N9)^2</f>
        <v>65818.305074338059</v>
      </c>
      <c r="Q9" s="11">
        <f>ABS(R9-R10)/2</f>
        <v>174.83383535277972</v>
      </c>
      <c r="R9" s="9">
        <f>Ei-Ryd/(8-M9)^2</f>
        <v>65641.015254680489</v>
      </c>
    </row>
    <row r="10" spans="1:19" x14ac:dyDescent="0.25">
      <c r="A10" t="s">
        <v>16</v>
      </c>
      <c r="B10" s="4" t="s">
        <v>21</v>
      </c>
      <c r="C10" s="2" t="s">
        <v>13</v>
      </c>
      <c r="D10">
        <v>57276.7</v>
      </c>
      <c r="K10">
        <v>9</v>
      </c>
      <c r="L10" s="8">
        <f>D14</f>
        <v>69637</v>
      </c>
      <c r="M10" s="7">
        <f>K10-SQRT(Ryd/(Ei-L10))</f>
        <v>4.5388003263150507</v>
      </c>
      <c r="P10" s="11"/>
      <c r="Q10" s="12"/>
      <c r="R10" s="9">
        <f>Ei-Ryd/(8-M10)^2</f>
        <v>65990.682925386049</v>
      </c>
    </row>
    <row r="11" spans="1:19" x14ac:dyDescent="0.25">
      <c r="A11" t="s">
        <v>16</v>
      </c>
      <c r="B11" s="4" t="s">
        <v>5</v>
      </c>
      <c r="C11" s="2" t="s">
        <v>6</v>
      </c>
      <c r="D11">
        <v>58805</v>
      </c>
      <c r="K11">
        <v>10</v>
      </c>
      <c r="L11" s="8">
        <f>D20</f>
        <v>71474</v>
      </c>
      <c r="M11" s="7">
        <f>K11-SQRT(Ryd/(Ei-L11))</f>
        <v>4.5368621036142107</v>
      </c>
      <c r="P11" s="11"/>
      <c r="Q11" s="12"/>
    </row>
    <row r="12" spans="1:19" x14ac:dyDescent="0.25">
      <c r="A12" s="8" t="s">
        <v>22</v>
      </c>
      <c r="B12" t="s">
        <v>5</v>
      </c>
      <c r="C12" s="2" t="s">
        <v>6</v>
      </c>
      <c r="D12" s="8">
        <v>66869</v>
      </c>
      <c r="E12" s="8" t="s">
        <v>25</v>
      </c>
      <c r="I12" t="str">
        <f>B8</f>
        <v>2D°</v>
      </c>
      <c r="J12" t="str">
        <f>C8</f>
        <v>5/2</v>
      </c>
      <c r="K12">
        <v>7</v>
      </c>
      <c r="L12">
        <f>D8</f>
        <v>57157.1</v>
      </c>
      <c r="M12" s="7">
        <f>K12-SQRT(Ryd/(Ei-L12))</f>
        <v>4.5304550892749234</v>
      </c>
      <c r="N12" s="7">
        <f>(M12+M13)/2</f>
        <v>4.5021759540707116</v>
      </c>
      <c r="P12" s="11">
        <f>Ei-Ryd/(8-N12)^2</f>
        <v>66181.502802841729</v>
      </c>
      <c r="Q12" s="11">
        <f>ABS(R12-R13)/2</f>
        <v>145.04853659833316</v>
      </c>
      <c r="R12" s="9">
        <f>Ei-Ryd/(8-M12)^2</f>
        <v>66034.695276474376</v>
      </c>
    </row>
    <row r="13" spans="1:19" x14ac:dyDescent="0.25">
      <c r="A13" t="s">
        <v>23</v>
      </c>
      <c r="B13" t="s">
        <v>17</v>
      </c>
      <c r="C13" t="s">
        <v>6</v>
      </c>
      <c r="D13" s="8">
        <v>69624</v>
      </c>
      <c r="E13" t="s">
        <v>15</v>
      </c>
      <c r="K13">
        <v>9</v>
      </c>
      <c r="L13" s="8">
        <f>D15</f>
        <v>69794</v>
      </c>
      <c r="M13" s="7">
        <f>K13-SQRT(Ryd/(Ei-L13))</f>
        <v>4.4738968188664998</v>
      </c>
      <c r="P13" s="11"/>
      <c r="Q13" s="12"/>
      <c r="R13" s="9">
        <f>Ei-Ryd/(8-M13)^2</f>
        <v>66324.792349671043</v>
      </c>
    </row>
    <row r="14" spans="1:19" x14ac:dyDescent="0.25">
      <c r="A14" t="s">
        <v>23</v>
      </c>
      <c r="B14" t="s">
        <v>18</v>
      </c>
      <c r="C14" s="2" t="s">
        <v>9</v>
      </c>
      <c r="D14" s="8">
        <v>69637</v>
      </c>
      <c r="E14" t="s">
        <v>15</v>
      </c>
      <c r="K14">
        <v>10</v>
      </c>
      <c r="L14">
        <f>D21</f>
        <v>71376.7</v>
      </c>
      <c r="M14" s="7">
        <f>K14-SQRT(Ryd/(Ei-L14))</f>
        <v>4.6077444678202024</v>
      </c>
      <c r="P14" s="11"/>
      <c r="Q14" s="12"/>
    </row>
    <row r="15" spans="1:19" x14ac:dyDescent="0.25">
      <c r="A15" t="s">
        <v>23</v>
      </c>
      <c r="B15" t="s">
        <v>19</v>
      </c>
      <c r="C15" s="2" t="s">
        <v>9</v>
      </c>
      <c r="D15" s="8">
        <v>69794</v>
      </c>
      <c r="E15" t="s">
        <v>15</v>
      </c>
      <c r="I15" t="str">
        <f>B9</f>
        <v>4D°</v>
      </c>
      <c r="J15" t="str">
        <f>C9</f>
        <v>7/2</v>
      </c>
      <c r="K15">
        <v>7</v>
      </c>
      <c r="L15">
        <f>D9</f>
        <v>57267.8</v>
      </c>
      <c r="M15" s="7">
        <f>K15-SQRT(Ryd/(Ei-L15))</f>
        <v>4.5228233480558782</v>
      </c>
      <c r="N15" s="7">
        <f>(M15+M16)/2</f>
        <v>4.535228491512707</v>
      </c>
      <c r="P15" s="11">
        <f>Ei-Ryd/(8-N15)^2</f>
        <v>66009.559529606355</v>
      </c>
      <c r="Q15" s="11">
        <f>ABS(R15-R16)/2</f>
        <v>65.459616310312413</v>
      </c>
      <c r="R15" s="9">
        <f>Ei-Ryd/(8-M15)^2</f>
        <v>66074.667593530394</v>
      </c>
    </row>
    <row r="16" spans="1:19" x14ac:dyDescent="0.25">
      <c r="A16" t="s">
        <v>23</v>
      </c>
      <c r="B16" t="s">
        <v>18</v>
      </c>
      <c r="C16" s="2" t="s">
        <v>20</v>
      </c>
      <c r="D16">
        <v>69615.100000000006</v>
      </c>
      <c r="K16">
        <v>9</v>
      </c>
      <c r="L16">
        <f>D16</f>
        <v>69615.100000000006</v>
      </c>
      <c r="M16" s="7">
        <f>K16-SQRT(Ryd/(Ei-L16))</f>
        <v>4.5476336349695359</v>
      </c>
      <c r="P16" s="11"/>
      <c r="Q16" s="12"/>
      <c r="R16" s="9">
        <f>Ei-Ryd/(8-M16)^2</f>
        <v>65943.748360909769</v>
      </c>
    </row>
    <row r="17" spans="1:18" x14ac:dyDescent="0.25">
      <c r="A17" t="s">
        <v>23</v>
      </c>
      <c r="B17" t="s">
        <v>21</v>
      </c>
      <c r="C17" s="2" t="s">
        <v>13</v>
      </c>
      <c r="D17" s="8">
        <v>69824</v>
      </c>
      <c r="E17" t="s">
        <v>15</v>
      </c>
      <c r="K17">
        <v>10</v>
      </c>
      <c r="L17" s="8">
        <f>D22</f>
        <v>71566</v>
      </c>
      <c r="M17" s="7">
        <f>K17-SQRT(Ryd/(Ei-L17))</f>
        <v>4.4672034493756376</v>
      </c>
      <c r="P17" s="11"/>
      <c r="Q17" s="12"/>
    </row>
    <row r="18" spans="1:18" x14ac:dyDescent="0.25">
      <c r="A18" t="s">
        <v>23</v>
      </c>
      <c r="B18" t="s">
        <v>5</v>
      </c>
      <c r="C18" s="2" t="s">
        <v>6</v>
      </c>
      <c r="D18">
        <v>70055.399999999994</v>
      </c>
      <c r="I18" t="str">
        <f>B10</f>
        <v>2S°</v>
      </c>
      <c r="J18" t="str">
        <f>C10</f>
        <v>1/2</v>
      </c>
      <c r="K18">
        <v>7</v>
      </c>
      <c r="L18">
        <f>D10</f>
        <v>57276.7</v>
      </c>
      <c r="M18" s="7">
        <f>K18-SQRT(Ryd/(Ei-L18))</f>
        <v>4.522206698030109</v>
      </c>
      <c r="N18" s="7">
        <f>(M18+M19)/2</f>
        <v>4.4916880667044357</v>
      </c>
      <c r="P18" s="11">
        <f>Ei-Ryd/(8-N18)^2</f>
        <v>66235.048994725032</v>
      </c>
      <c r="Q18" s="11">
        <f>ABS(R18-R19)/2</f>
        <v>155.13882904532511</v>
      </c>
      <c r="R18" s="9">
        <f>Ei-Ryd/(8-M18)^2</f>
        <v>66077.885899283705</v>
      </c>
    </row>
    <row r="19" spans="1:18" x14ac:dyDescent="0.25">
      <c r="A19" t="s">
        <v>24</v>
      </c>
      <c r="B19" t="s">
        <v>17</v>
      </c>
      <c r="C19" t="s">
        <v>6</v>
      </c>
      <c r="D19" s="8">
        <v>71464</v>
      </c>
      <c r="E19" t="s">
        <v>15</v>
      </c>
      <c r="K19">
        <v>9</v>
      </c>
      <c r="L19" s="8">
        <f>D17</f>
        <v>69824</v>
      </c>
      <c r="M19" s="7">
        <f>K19-SQRT(Ryd/(Ei-L19))</f>
        <v>4.4611694353787632</v>
      </c>
      <c r="P19" s="11"/>
      <c r="Q19" s="12"/>
      <c r="R19" s="9">
        <f>Ei-Ryd/(8-M19)^2</f>
        <v>66388.163557374355</v>
      </c>
    </row>
    <row r="20" spans="1:18" x14ac:dyDescent="0.25">
      <c r="A20" t="s">
        <v>24</v>
      </c>
      <c r="B20" t="s">
        <v>18</v>
      </c>
      <c r="C20" s="2" t="s">
        <v>9</v>
      </c>
      <c r="D20" s="8">
        <v>71474</v>
      </c>
      <c r="E20" t="s">
        <v>15</v>
      </c>
      <c r="K20">
        <v>10</v>
      </c>
      <c r="L20" s="8">
        <f>D23</f>
        <v>71573</v>
      </c>
      <c r="M20" s="7">
        <f>K20-SQRT(Ryd/(Ei-L20))</f>
        <v>4.4617936094367234</v>
      </c>
      <c r="P20" s="11"/>
      <c r="Q20" s="12"/>
    </row>
    <row r="21" spans="1:18" x14ac:dyDescent="0.25">
      <c r="A21" t="s">
        <v>24</v>
      </c>
      <c r="B21" t="s">
        <v>19</v>
      </c>
      <c r="C21" s="2" t="s">
        <v>9</v>
      </c>
      <c r="D21">
        <v>71376.7</v>
      </c>
      <c r="I21" t="str">
        <f>B11</f>
        <v>2P°</v>
      </c>
      <c r="J21" t="str">
        <f>C11</f>
        <v>3/2</v>
      </c>
      <c r="K21">
        <v>7</v>
      </c>
      <c r="L21">
        <f>D11</f>
        <v>58805</v>
      </c>
      <c r="M21" s="7">
        <f>K21-SQRT(Ryd/(Ei-L21))</f>
        <v>4.4089602487662809</v>
      </c>
      <c r="N21" s="7">
        <f>(M21+M22)/2</f>
        <v>4.3841059174040602</v>
      </c>
      <c r="P21" s="11">
        <f>Ei-Ryd/(8-N21)^2</f>
        <v>66757.68968207702</v>
      </c>
      <c r="Q21" s="11">
        <f>ABS(R21-R22)/2</f>
        <v>115.39323525563668</v>
      </c>
      <c r="R21" s="9">
        <f>Ei-Ryd/(8-M21)^2</f>
        <v>66641.106709315733</v>
      </c>
    </row>
    <row r="22" spans="1:18" x14ac:dyDescent="0.25">
      <c r="A22" t="s">
        <v>24</v>
      </c>
      <c r="B22" t="s">
        <v>18</v>
      </c>
      <c r="C22" s="2" t="s">
        <v>20</v>
      </c>
      <c r="D22" s="8">
        <v>71566</v>
      </c>
      <c r="E22" t="s">
        <v>15</v>
      </c>
      <c r="K22">
        <v>9</v>
      </c>
      <c r="L22">
        <f>D18</f>
        <v>70055.399999999994</v>
      </c>
      <c r="M22" s="7">
        <f>K22-SQRT(Ryd/(Ei-L22))</f>
        <v>4.3592515860418395</v>
      </c>
      <c r="P22" s="12"/>
      <c r="Q22" s="12"/>
      <c r="R22" s="9">
        <f>Ei-Ryd/(8-M22)^2</f>
        <v>66871.893179827006</v>
      </c>
    </row>
    <row r="23" spans="1:18" x14ac:dyDescent="0.25">
      <c r="A23" t="s">
        <v>24</v>
      </c>
      <c r="B23" t="s">
        <v>21</v>
      </c>
      <c r="C23" s="2" t="s">
        <v>13</v>
      </c>
      <c r="D23" s="8">
        <v>71573</v>
      </c>
      <c r="E23" t="s">
        <v>15</v>
      </c>
      <c r="K23">
        <v>10</v>
      </c>
      <c r="L23">
        <f>D24</f>
        <v>71708.899999999994</v>
      </c>
      <c r="M23" s="7">
        <f>K23-SQRT(Ryd/(Ei-L23))</f>
        <v>4.3535167763861775</v>
      </c>
      <c r="P23" s="12"/>
      <c r="Q23" s="12"/>
    </row>
    <row r="24" spans="1:18" x14ac:dyDescent="0.25">
      <c r="A24" t="s">
        <v>24</v>
      </c>
      <c r="B24" t="s">
        <v>5</v>
      </c>
      <c r="C24" s="2" t="s">
        <v>6</v>
      </c>
      <c r="D24">
        <v>71708.899999999994</v>
      </c>
    </row>
    <row r="25" spans="1:18" x14ac:dyDescent="0.25">
      <c r="A25" t="s">
        <v>10</v>
      </c>
      <c r="B25" t="s">
        <v>11</v>
      </c>
      <c r="C25" t="s">
        <v>12</v>
      </c>
      <c r="D25">
        <v>75150.8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Ei</vt:lpstr>
      <vt:lpstr>Ryd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Irikura, Karl K. Dr. (Fed)</cp:lastModifiedBy>
  <dcterms:created xsi:type="dcterms:W3CDTF">2024-02-26T17:18:03Z</dcterms:created>
  <dcterms:modified xsi:type="dcterms:W3CDTF">2024-12-05T20:43:57Z</dcterms:modified>
</cp:coreProperties>
</file>