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n892e\Desktop\Housing\Shared Folder\"/>
    </mc:Choice>
  </mc:AlternateContent>
  <bookViews>
    <workbookView xWindow="0" yWindow="0" windowWidth="10695" windowHeight="11520"/>
  </bookViews>
  <sheets>
    <sheet name="SFH ANALYSI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I33" i="1"/>
  <c r="J33" i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H34" i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H35" i="1"/>
  <c r="I35" i="1"/>
  <c r="J35" i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H36" i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H37" i="1"/>
  <c r="I37" i="1"/>
  <c r="J37" i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H38" i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G38" i="1"/>
  <c r="G37" i="1"/>
  <c r="G36" i="1"/>
  <c r="G35" i="1"/>
  <c r="G34" i="1"/>
  <c r="G33" i="1"/>
  <c r="G32" i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G30" i="1"/>
  <c r="G29" i="1"/>
  <c r="G28" i="1"/>
  <c r="G27" i="1"/>
  <c r="F27" i="1"/>
  <c r="F28" i="1"/>
  <c r="F29" i="1"/>
  <c r="F30" i="1"/>
  <c r="F31" i="1"/>
  <c r="F32" i="1"/>
  <c r="F33" i="1"/>
  <c r="F34" i="1"/>
  <c r="F35" i="1"/>
  <c r="F36" i="1"/>
  <c r="F37" i="1"/>
  <c r="F38" i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F24" i="1"/>
  <c r="E25" i="1"/>
  <c r="F25" i="1" s="1"/>
  <c r="F39" i="1"/>
  <c r="AH18" i="1"/>
  <c r="AI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K18" i="1"/>
  <c r="T18" i="1"/>
  <c r="S18" i="1"/>
  <c r="R18" i="1"/>
  <c r="Q18" i="1"/>
  <c r="P18" i="1"/>
  <c r="O18" i="1"/>
  <c r="N18" i="1"/>
  <c r="M18" i="1"/>
  <c r="L18" i="1"/>
  <c r="J18" i="1"/>
  <c r="I18" i="1"/>
  <c r="H18" i="1"/>
  <c r="G18" i="1"/>
  <c r="F18" i="1"/>
  <c r="F45" i="1" l="1"/>
  <c r="F44" i="1"/>
  <c r="F41" i="1"/>
  <c r="F40" i="1"/>
  <c r="F23" i="1"/>
  <c r="E18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G39" i="1" s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V12" i="1" s="1"/>
  <c r="D7" i="1"/>
  <c r="D8" i="1" s="1"/>
  <c r="H5" i="1"/>
  <c r="D5" i="1"/>
  <c r="H4" i="1"/>
  <c r="H8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D4" i="1"/>
  <c r="H39" i="1" l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G43" i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V13" i="1"/>
  <c r="G23" i="1"/>
  <c r="H23" i="1" s="1"/>
  <c r="G40" i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G24" i="1"/>
  <c r="G41" i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H9" i="1"/>
  <c r="E19" i="1"/>
  <c r="E20" i="1" s="1"/>
  <c r="F17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F63" i="1" s="1"/>
  <c r="F64" i="1" s="1"/>
  <c r="AI56" i="1"/>
  <c r="AG56" i="1"/>
  <c r="AE56" i="1"/>
  <c r="AC56" i="1"/>
  <c r="AA56" i="1"/>
  <c r="Y56" i="1"/>
  <c r="W56" i="1"/>
  <c r="U56" i="1"/>
  <c r="S56" i="1"/>
  <c r="Q56" i="1"/>
  <c r="O56" i="1"/>
  <c r="M56" i="1"/>
  <c r="K56" i="1"/>
  <c r="I56" i="1"/>
  <c r="G56" i="1"/>
  <c r="H43" i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G45" i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G44" i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H24" i="1" l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H27" i="1"/>
  <c r="I27" i="1" s="1"/>
  <c r="J27" i="1" s="1"/>
  <c r="K27" i="1" s="1"/>
  <c r="L27" i="1" s="1"/>
  <c r="M27" i="1" s="1"/>
  <c r="N27" i="1" s="1"/>
  <c r="O27" i="1" s="1"/>
  <c r="P27" i="1" s="1"/>
  <c r="Q27" i="1" s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H30" i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H28" i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V39" i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G63" i="1"/>
  <c r="G64" i="1" s="1"/>
  <c r="I23" i="1"/>
  <c r="F19" i="1"/>
  <c r="F20" i="1" s="1"/>
  <c r="G17" i="1"/>
  <c r="R27" i="1" l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H63" i="1"/>
  <c r="H64" i="1" s="1"/>
  <c r="F42" i="1"/>
  <c r="F46" i="1" s="1"/>
  <c r="G19" i="1"/>
  <c r="G20" i="1" s="1"/>
  <c r="H17" i="1"/>
  <c r="J23" i="1"/>
  <c r="I63" i="1" l="1"/>
  <c r="I64" i="1" s="1"/>
  <c r="F49" i="1"/>
  <c r="F52" i="1" s="1"/>
  <c r="K23" i="1"/>
  <c r="G42" i="1"/>
  <c r="H19" i="1"/>
  <c r="H20" i="1" s="1"/>
  <c r="I17" i="1"/>
  <c r="G46" i="1" l="1"/>
  <c r="G47" i="1" s="1"/>
  <c r="J63" i="1"/>
  <c r="J64" i="1" s="1"/>
  <c r="F47" i="1"/>
  <c r="H42" i="1"/>
  <c r="F60" i="1"/>
  <c r="F54" i="1"/>
  <c r="E52" i="1"/>
  <c r="E54" i="1" s="1"/>
  <c r="K63" i="1"/>
  <c r="L23" i="1"/>
  <c r="I19" i="1"/>
  <c r="I20" i="1" s="1"/>
  <c r="J17" i="1"/>
  <c r="G49" i="1"/>
  <c r="G52" i="1" s="1"/>
  <c r="H46" i="1" l="1"/>
  <c r="H47" i="1" s="1"/>
  <c r="I42" i="1"/>
  <c r="F57" i="1"/>
  <c r="F55" i="1"/>
  <c r="L8" i="1" s="1"/>
  <c r="L7" i="1"/>
  <c r="P7" i="1" s="1"/>
  <c r="P8" i="1" s="1"/>
  <c r="G60" i="1"/>
  <c r="G54" i="1"/>
  <c r="J19" i="1"/>
  <c r="J20" i="1" s="1"/>
  <c r="K17" i="1"/>
  <c r="M23" i="1"/>
  <c r="K64" i="1"/>
  <c r="L63" i="1"/>
  <c r="H49" i="1" l="1"/>
  <c r="H52" i="1" s="1"/>
  <c r="H54" i="1" s="1"/>
  <c r="H57" i="1" s="1"/>
  <c r="H58" i="1" s="1"/>
  <c r="I46" i="1"/>
  <c r="I47" i="1" s="1"/>
  <c r="L64" i="1"/>
  <c r="M63" i="1"/>
  <c r="N23" i="1"/>
  <c r="K19" i="1"/>
  <c r="K20" i="1" s="1"/>
  <c r="L17" i="1"/>
  <c r="J42" i="1"/>
  <c r="G57" i="1"/>
  <c r="G58" i="1" s="1"/>
  <c r="G55" i="1"/>
  <c r="F58" i="1"/>
  <c r="L9" i="1" s="1"/>
  <c r="P9" i="1"/>
  <c r="I49" i="1"/>
  <c r="I52" i="1" s="1"/>
  <c r="H55" i="1" l="1"/>
  <c r="H60" i="1"/>
  <c r="J46" i="1"/>
  <c r="J47" i="1" s="1"/>
  <c r="I60" i="1"/>
  <c r="I54" i="1"/>
  <c r="L19" i="1"/>
  <c r="L20" i="1" s="1"/>
  <c r="M17" i="1"/>
  <c r="O23" i="1"/>
  <c r="M64" i="1"/>
  <c r="N63" i="1"/>
  <c r="K42" i="1"/>
  <c r="J49" i="1"/>
  <c r="J52" i="1" s="1"/>
  <c r="K46" i="1" l="1"/>
  <c r="K47" i="1" s="1"/>
  <c r="K49" i="1"/>
  <c r="K52" i="1" s="1"/>
  <c r="K54" i="1" s="1"/>
  <c r="L42" i="1"/>
  <c r="J60" i="1"/>
  <c r="J54" i="1"/>
  <c r="I57" i="1"/>
  <c r="I58" i="1" s="1"/>
  <c r="I55" i="1"/>
  <c r="N64" i="1"/>
  <c r="O63" i="1"/>
  <c r="P23" i="1"/>
  <c r="M19" i="1"/>
  <c r="M20" i="1" s="1"/>
  <c r="N17" i="1"/>
  <c r="L46" i="1" l="1"/>
  <c r="L47" i="1" s="1"/>
  <c r="K60" i="1"/>
  <c r="M42" i="1"/>
  <c r="N19" i="1"/>
  <c r="N20" i="1" s="1"/>
  <c r="O17" i="1"/>
  <c r="Q23" i="1"/>
  <c r="O64" i="1"/>
  <c r="P63" i="1"/>
  <c r="K57" i="1"/>
  <c r="K58" i="1" s="1"/>
  <c r="K55" i="1"/>
  <c r="J57" i="1"/>
  <c r="J58" i="1" s="1"/>
  <c r="J55" i="1"/>
  <c r="L49" i="1"/>
  <c r="L52" i="1" s="1"/>
  <c r="M46" i="1" l="1"/>
  <c r="M47" i="1" s="1"/>
  <c r="N42" i="1"/>
  <c r="L60" i="1"/>
  <c r="L54" i="1"/>
  <c r="P64" i="1"/>
  <c r="Q63" i="1"/>
  <c r="R23" i="1"/>
  <c r="O19" i="1"/>
  <c r="O20" i="1" s="1"/>
  <c r="P17" i="1"/>
  <c r="M49" i="1"/>
  <c r="M52" i="1" s="1"/>
  <c r="N46" i="1" l="1"/>
  <c r="N47" i="1" s="1"/>
  <c r="O42" i="1"/>
  <c r="M60" i="1"/>
  <c r="M54" i="1"/>
  <c r="P19" i="1"/>
  <c r="P20" i="1" s="1"/>
  <c r="Q17" i="1"/>
  <c r="S23" i="1"/>
  <c r="Q64" i="1"/>
  <c r="R63" i="1"/>
  <c r="L57" i="1"/>
  <c r="L58" i="1" s="1"/>
  <c r="L55" i="1"/>
  <c r="N49" i="1" l="1"/>
  <c r="N52" i="1" s="1"/>
  <c r="O46" i="1"/>
  <c r="O47" i="1" s="1"/>
  <c r="P42" i="1"/>
  <c r="R64" i="1"/>
  <c r="S63" i="1"/>
  <c r="T23" i="1"/>
  <c r="Q19" i="1"/>
  <c r="Q20" i="1" s="1"/>
  <c r="R17" i="1"/>
  <c r="N60" i="1"/>
  <c r="N54" i="1"/>
  <c r="M57" i="1"/>
  <c r="M58" i="1" s="1"/>
  <c r="M55" i="1"/>
  <c r="P46" i="1" l="1"/>
  <c r="P47" i="1" s="1"/>
  <c r="O49" i="1"/>
  <c r="O52" i="1" s="1"/>
  <c r="N57" i="1"/>
  <c r="N58" i="1" s="1"/>
  <c r="N55" i="1"/>
  <c r="O60" i="1"/>
  <c r="O54" i="1"/>
  <c r="R19" i="1"/>
  <c r="R20" i="1" s="1"/>
  <c r="S17" i="1"/>
  <c r="U23" i="1"/>
  <c r="S64" i="1"/>
  <c r="T63" i="1"/>
  <c r="Q42" i="1"/>
  <c r="Q46" i="1" l="1"/>
  <c r="Q47" i="1" s="1"/>
  <c r="P49" i="1"/>
  <c r="P52" i="1" s="1"/>
  <c r="P60" i="1" s="1"/>
  <c r="T64" i="1"/>
  <c r="U63" i="1"/>
  <c r="V23" i="1"/>
  <c r="S19" i="1"/>
  <c r="S20" i="1" s="1"/>
  <c r="T17" i="1"/>
  <c r="R42" i="1"/>
  <c r="O57" i="1"/>
  <c r="O58" i="1" s="1"/>
  <c r="O55" i="1"/>
  <c r="Q49" i="1" l="1"/>
  <c r="Q52" i="1" s="1"/>
  <c r="Q60" i="1" s="1"/>
  <c r="P54" i="1"/>
  <c r="P57" i="1" s="1"/>
  <c r="P58" i="1" s="1"/>
  <c r="R46" i="1"/>
  <c r="R47" i="1" s="1"/>
  <c r="P55" i="1"/>
  <c r="R49" i="1"/>
  <c r="R52" i="1" s="1"/>
  <c r="R60" i="1" s="1"/>
  <c r="S42" i="1"/>
  <c r="T19" i="1"/>
  <c r="T20" i="1" s="1"/>
  <c r="U17" i="1"/>
  <c r="W23" i="1"/>
  <c r="U64" i="1"/>
  <c r="V63" i="1"/>
  <c r="Q54" i="1" l="1"/>
  <c r="S46" i="1"/>
  <c r="S49" i="1" s="1"/>
  <c r="S52" i="1" s="1"/>
  <c r="R54" i="1"/>
  <c r="R57" i="1" s="1"/>
  <c r="R58" i="1" s="1"/>
  <c r="T42" i="1"/>
  <c r="V64" i="1"/>
  <c r="W63" i="1"/>
  <c r="X23" i="1"/>
  <c r="U19" i="1"/>
  <c r="U20" i="1" s="1"/>
  <c r="V17" i="1"/>
  <c r="Q57" i="1"/>
  <c r="Q58" i="1" s="1"/>
  <c r="Q55" i="1"/>
  <c r="S47" i="1" l="1"/>
  <c r="T46" i="1"/>
  <c r="T47" i="1" s="1"/>
  <c r="R55" i="1"/>
  <c r="U42" i="1"/>
  <c r="S60" i="1"/>
  <c r="S54" i="1"/>
  <c r="V19" i="1"/>
  <c r="V20" i="1" s="1"/>
  <c r="W17" i="1"/>
  <c r="Y23" i="1"/>
  <c r="W64" i="1"/>
  <c r="X63" i="1"/>
  <c r="T49" i="1" l="1"/>
  <c r="T52" i="1" s="1"/>
  <c r="U46" i="1"/>
  <c r="U47" i="1" s="1"/>
  <c r="V42" i="1"/>
  <c r="T60" i="1"/>
  <c r="T54" i="1"/>
  <c r="X64" i="1"/>
  <c r="Y63" i="1"/>
  <c r="Z23" i="1"/>
  <c r="W19" i="1"/>
  <c r="W20" i="1" s="1"/>
  <c r="X17" i="1"/>
  <c r="U49" i="1"/>
  <c r="U52" i="1" s="1"/>
  <c r="S57" i="1"/>
  <c r="S58" i="1" s="1"/>
  <c r="S55" i="1"/>
  <c r="V46" i="1" l="1"/>
  <c r="V49" i="1" s="1"/>
  <c r="V52" i="1" s="1"/>
  <c r="W42" i="1"/>
  <c r="U60" i="1"/>
  <c r="U54" i="1"/>
  <c r="X19" i="1"/>
  <c r="X20" i="1" s="1"/>
  <c r="Y17" i="1"/>
  <c r="AA23" i="1"/>
  <c r="Y64" i="1"/>
  <c r="Z63" i="1"/>
  <c r="T57" i="1"/>
  <c r="T58" i="1" s="1"/>
  <c r="T55" i="1"/>
  <c r="V47" i="1" l="1"/>
  <c r="W46" i="1"/>
  <c r="W47" i="1" s="1"/>
  <c r="X42" i="1"/>
  <c r="Z64" i="1"/>
  <c r="AA63" i="1"/>
  <c r="AB23" i="1"/>
  <c r="Y19" i="1"/>
  <c r="Y20" i="1" s="1"/>
  <c r="Z17" i="1"/>
  <c r="V60" i="1"/>
  <c r="V54" i="1"/>
  <c r="U57" i="1"/>
  <c r="U58" i="1" s="1"/>
  <c r="U55" i="1"/>
  <c r="X46" i="1" l="1"/>
  <c r="X47" i="1" s="1"/>
  <c r="W49" i="1"/>
  <c r="W52" i="1" s="1"/>
  <c r="Y42" i="1"/>
  <c r="V57" i="1"/>
  <c r="V58" i="1" s="1"/>
  <c r="V55" i="1"/>
  <c r="W60" i="1"/>
  <c r="W54" i="1"/>
  <c r="Z19" i="1"/>
  <c r="Z20" i="1" s="1"/>
  <c r="AA17" i="1"/>
  <c r="AC23" i="1"/>
  <c r="AA64" i="1"/>
  <c r="AB63" i="1"/>
  <c r="X49" i="1"/>
  <c r="X52" i="1" s="1"/>
  <c r="Y46" i="1" l="1"/>
  <c r="Y47" i="1" s="1"/>
  <c r="AB64" i="1"/>
  <c r="AC63" i="1"/>
  <c r="AD23" i="1"/>
  <c r="AA19" i="1"/>
  <c r="AA20" i="1" s="1"/>
  <c r="AB17" i="1"/>
  <c r="Z42" i="1"/>
  <c r="X60" i="1"/>
  <c r="X54" i="1"/>
  <c r="W57" i="1"/>
  <c r="W58" i="1" s="1"/>
  <c r="W55" i="1"/>
  <c r="Y49" i="1" l="1"/>
  <c r="Y52" i="1" s="1"/>
  <c r="Z46" i="1"/>
  <c r="Z47" i="1" s="1"/>
  <c r="AA42" i="1"/>
  <c r="X57" i="1"/>
  <c r="X58" i="1" s="1"/>
  <c r="X55" i="1"/>
  <c r="Y60" i="1"/>
  <c r="Y54" i="1"/>
  <c r="AB19" i="1"/>
  <c r="AB20" i="1" s="1"/>
  <c r="AC17" i="1"/>
  <c r="AE23" i="1"/>
  <c r="AC64" i="1"/>
  <c r="AD63" i="1"/>
  <c r="Z49" i="1" l="1"/>
  <c r="Z52" i="1" s="1"/>
  <c r="Z60" i="1" s="1"/>
  <c r="AA46" i="1"/>
  <c r="AA47" i="1" s="1"/>
  <c r="Z54" i="1"/>
  <c r="Z57" i="1" s="1"/>
  <c r="Z58" i="1" s="1"/>
  <c r="AB42" i="1"/>
  <c r="AD64" i="1"/>
  <c r="AE63" i="1"/>
  <c r="AF23" i="1"/>
  <c r="AC19" i="1"/>
  <c r="AC20" i="1" s="1"/>
  <c r="AD17" i="1"/>
  <c r="Y57" i="1"/>
  <c r="Y58" i="1" s="1"/>
  <c r="Y55" i="1"/>
  <c r="AB46" i="1" l="1"/>
  <c r="AB47" i="1" s="1"/>
  <c r="AA49" i="1"/>
  <c r="AA52" i="1" s="1"/>
  <c r="Z55" i="1"/>
  <c r="AC42" i="1"/>
  <c r="AA60" i="1"/>
  <c r="AA54" i="1"/>
  <c r="AD19" i="1"/>
  <c r="AD20" i="1" s="1"/>
  <c r="AE17" i="1"/>
  <c r="AG23" i="1"/>
  <c r="AE64" i="1"/>
  <c r="AF63" i="1"/>
  <c r="AB49" i="1" l="1"/>
  <c r="AB52" i="1" s="1"/>
  <c r="AC46" i="1"/>
  <c r="AC47" i="1" s="1"/>
  <c r="AD42" i="1"/>
  <c r="AB60" i="1"/>
  <c r="AB54" i="1"/>
  <c r="AF64" i="1"/>
  <c r="AG63" i="1"/>
  <c r="AH23" i="1"/>
  <c r="AE19" i="1"/>
  <c r="AE20" i="1" s="1"/>
  <c r="AF17" i="1"/>
  <c r="AC49" i="1"/>
  <c r="AC52" i="1" s="1"/>
  <c r="AA57" i="1"/>
  <c r="AA58" i="1" s="1"/>
  <c r="AA55" i="1"/>
  <c r="AD46" i="1" l="1"/>
  <c r="AD47" i="1" s="1"/>
  <c r="AE42" i="1"/>
  <c r="AC60" i="1"/>
  <c r="AC54" i="1"/>
  <c r="AF19" i="1"/>
  <c r="AF20" i="1" s="1"/>
  <c r="AG17" i="1"/>
  <c r="AI23" i="1"/>
  <c r="AG64" i="1"/>
  <c r="AH63" i="1"/>
  <c r="AB57" i="1"/>
  <c r="AB58" i="1" s="1"/>
  <c r="AB55" i="1"/>
  <c r="AD49" i="1"/>
  <c r="AD52" i="1" s="1"/>
  <c r="AE46" i="1" l="1"/>
  <c r="AE47" i="1" s="1"/>
  <c r="AF42" i="1"/>
  <c r="AH64" i="1"/>
  <c r="AI63" i="1"/>
  <c r="AI64" i="1" s="1"/>
  <c r="AG19" i="1"/>
  <c r="AG20" i="1" s="1"/>
  <c r="AH17" i="1"/>
  <c r="AE49" i="1"/>
  <c r="AE52" i="1" s="1"/>
  <c r="AD60" i="1"/>
  <c r="AD54" i="1"/>
  <c r="AC57" i="1"/>
  <c r="AC58" i="1" s="1"/>
  <c r="AC55" i="1"/>
  <c r="AF46" i="1" l="1"/>
  <c r="AF47" i="1" s="1"/>
  <c r="AD57" i="1"/>
  <c r="AD58" i="1" s="1"/>
  <c r="AD55" i="1"/>
  <c r="AE60" i="1"/>
  <c r="AE54" i="1"/>
  <c r="AG42" i="1"/>
  <c r="AH19" i="1"/>
  <c r="AH20" i="1" s="1"/>
  <c r="AI17" i="1"/>
  <c r="AG46" i="1" l="1"/>
  <c r="AG47" i="1" s="1"/>
  <c r="AF49" i="1"/>
  <c r="AF52" i="1" s="1"/>
  <c r="AG49" i="1"/>
  <c r="AG52" i="1" s="1"/>
  <c r="AG60" i="1" s="1"/>
  <c r="AH42" i="1"/>
  <c r="AI19" i="1"/>
  <c r="AI20" i="1" s="1"/>
  <c r="AF60" i="1"/>
  <c r="AF54" i="1"/>
  <c r="AE57" i="1"/>
  <c r="AE58" i="1" s="1"/>
  <c r="AE55" i="1"/>
  <c r="AH46" i="1" l="1"/>
  <c r="AH47" i="1" s="1"/>
  <c r="AG54" i="1"/>
  <c r="AG57" i="1" s="1"/>
  <c r="AG58" i="1" s="1"/>
  <c r="AI42" i="1"/>
  <c r="AF57" i="1"/>
  <c r="AF58" i="1" s="1"/>
  <c r="AF55" i="1"/>
  <c r="AH49" i="1"/>
  <c r="AH52" i="1" s="1"/>
  <c r="AI46" i="1" l="1"/>
  <c r="AI47" i="1" s="1"/>
  <c r="AG55" i="1"/>
  <c r="AH60" i="1"/>
  <c r="AH54" i="1"/>
  <c r="AI49" i="1"/>
  <c r="AI52" i="1" s="1"/>
  <c r="AI60" i="1" l="1"/>
  <c r="AI54" i="1"/>
  <c r="AH57" i="1"/>
  <c r="AH58" i="1" s="1"/>
  <c r="AH55" i="1"/>
  <c r="AI57" i="1" l="1"/>
  <c r="AI58" i="1" s="1"/>
  <c r="AI55" i="1"/>
</calcChain>
</file>

<file path=xl/sharedStrings.xml><?xml version="1.0" encoding="utf-8"?>
<sst xmlns="http://schemas.openxmlformats.org/spreadsheetml/2006/main" count="142" uniqueCount="99">
  <si>
    <t>Cost Assumptions</t>
  </si>
  <si>
    <t>Financing Assumptions</t>
  </si>
  <si>
    <t>Revenue Assumptions</t>
  </si>
  <si>
    <t>Purchase Price</t>
  </si>
  <si>
    <t>Downpayment</t>
  </si>
  <si>
    <t>Monthly Rent</t>
  </si>
  <si>
    <t>Land Value (25%)</t>
  </si>
  <si>
    <t>Finance Amt</t>
  </si>
  <si>
    <t>Vacancy Rate</t>
  </si>
  <si>
    <t>Building Value (75%)</t>
  </si>
  <si>
    <t>Downpayment Amt</t>
  </si>
  <si>
    <t>Improvements</t>
  </si>
  <si>
    <t>Interest Rate</t>
  </si>
  <si>
    <t>CF &amp; ROI (Outsourced PM)</t>
  </si>
  <si>
    <t>CF &amp; ROI (Doing My Own PM)</t>
  </si>
  <si>
    <t>Closing Costs</t>
  </si>
  <si>
    <t>Mortgage (Years)</t>
  </si>
  <si>
    <t>Annual Cash Flow</t>
  </si>
  <si>
    <t xml:space="preserve">Total Cost </t>
  </si>
  <si>
    <t>Mortgage Payment</t>
  </si>
  <si>
    <t>Cash ROI</t>
  </si>
  <si>
    <t>Cash Outlay</t>
  </si>
  <si>
    <t>Total ROI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</si>
  <si>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</si>
  <si>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</si>
  <si>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</si>
  <si>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</si>
  <si>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</si>
  <si>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</si>
  <si>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</si>
  <si>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</si>
  <si>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</si>
  <si>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</si>
  <si>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</si>
  <si>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</si>
  <si>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</si>
  <si>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</si>
  <si>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</si>
  <si>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</si>
  <si>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</si>
  <si>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</si>
  <si>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</si>
  <si>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</si>
  <si>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</si>
  <si>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</si>
  <si>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</si>
  <si>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</si>
  <si>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</si>
  <si>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</si>
  <si>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</si>
  <si>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</si>
  <si>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</si>
  <si>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</si>
  <si>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Annual Revenue Increase</t>
  </si>
  <si>
    <t>Annual Operating Expense Increase</t>
  </si>
  <si>
    <t>Monthly</t>
  </si>
  <si>
    <t>Revenues</t>
  </si>
  <si>
    <t>Rental Income</t>
  </si>
  <si>
    <t>Vacancy/Loss Rate</t>
  </si>
  <si>
    <t>Vacancy/Loss Value</t>
  </si>
  <si>
    <t>Gross Income</t>
  </si>
  <si>
    <t>Expenses</t>
  </si>
  <si>
    <t>Property Taxes</t>
  </si>
  <si>
    <t>Annual</t>
  </si>
  <si>
    <t>Insurance</t>
  </si>
  <si>
    <t>Maintenance &amp; Repairs</t>
  </si>
  <si>
    <t>Utilities</t>
  </si>
  <si>
    <t>Advertising</t>
  </si>
  <si>
    <t>Administrative</t>
  </si>
  <si>
    <t>Variable Cost PM</t>
  </si>
  <si>
    <t>(% Income)</t>
  </si>
  <si>
    <t>Fixed Cost PM</t>
  </si>
  <si>
    <t>Other 1</t>
  </si>
  <si>
    <t>Other 2</t>
  </si>
  <si>
    <t>Total Expenses</t>
  </si>
  <si>
    <t>Expenses as % of Gross Income</t>
  </si>
  <si>
    <t>Net Operating Income (NOI)</t>
  </si>
  <si>
    <t>Cash Flow</t>
  </si>
  <si>
    <t>NOI (Cash Available)</t>
  </si>
  <si>
    <t>Mortgage</t>
  </si>
  <si>
    <t>Total Cash Flow</t>
  </si>
  <si>
    <t>Equity Accrued</t>
  </si>
  <si>
    <t>Total Return</t>
  </si>
  <si>
    <t>Cash Flow / Mortgage Ratio</t>
  </si>
  <si>
    <t>Total Equity Accrued</t>
  </si>
  <si>
    <t>Loan Payoff Amount</t>
  </si>
  <si>
    <t>Roof</t>
  </si>
  <si>
    <t>Water Heater</t>
  </si>
  <si>
    <t>Appliances</t>
  </si>
  <si>
    <t>Driveway</t>
  </si>
  <si>
    <t>HVAC</t>
  </si>
  <si>
    <t>Flooring</t>
  </si>
  <si>
    <t>Plumbing</t>
  </si>
  <si>
    <t>Windows</t>
  </si>
  <si>
    <t>Paint</t>
  </si>
  <si>
    <t>Cabinets/Counters</t>
  </si>
  <si>
    <t>Structural</t>
  </si>
  <si>
    <t>Components</t>
  </si>
  <si>
    <t>Landscaping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</si>
</sst>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5" fillId="0" borderId="0"/>
  </cellStyleXfs>
  <cellXfs count="165">
    <xf numFmtId="0" fontId="0" fillId="0" borderId="0" xfId="0"/>
    <xf numFmtId="6" fontId="3" fillId="0" borderId="5" xfId="0" applyNumberFormat="1" applyFont="1" applyBorder="1"/>
    <xf numFmtId="0" fontId="2" fillId="0" borderId="4" xfId="0" applyFont="1" applyBorder="1"/>
    <xf numFmtId="0" fontId="2" fillId="0" borderId="0" xfId="0" applyFont="1" applyBorder="1"/>
    <xf numFmtId="9" fontId="3" fillId="0" borderId="5" xfId="0" applyNumberFormat="1" applyFont="1" applyBorder="1"/>
    <xf numFmtId="164" fontId="3" fillId="0" borderId="5" xfId="0" applyNumberFormat="1" applyFont="1" applyBorder="1"/>
    <xf numFmtId="6" fontId="2" fillId="0" borderId="5" xfId="0" applyNumberFormat="1" applyFont="1" applyBorder="1"/>
    <xf numFmtId="164" fontId="2" fillId="0" borderId="5" xfId="0" applyNumberFormat="1" applyFont="1" applyBorder="1"/>
    <xf numFmtId="9" fontId="3" fillId="0" borderId="8" xfId="0" applyNumberFormat="1" applyFont="1" applyBorder="1"/>
    <xf numFmtId="0" fontId="2" fillId="0" borderId="9" xfId="0" applyFont="1" applyBorder="1" applyAlignment="1"/>
    <xf numFmtId="9" fontId="3" fillId="0" borderId="9" xfId="0" applyNumberFormat="1" applyFont="1" applyBorder="1"/>
    <xf numFmtId="165" fontId="3" fillId="0" borderId="5" xfId="0" applyNumberFormat="1" applyFont="1" applyBorder="1"/>
    <xf numFmtId="6" fontId="4" fillId="0" borderId="5" xfId="0" applyNumberFormat="1" applyFont="1" applyBorder="1"/>
    <xf numFmtId="1" fontId="3" fillId="0" borderId="5" xfId="0" applyNumberFormat="1" applyFont="1" applyBorder="1"/>
    <xf numFmtId="5" fontId="2" fillId="3" borderId="10" xfId="0" applyNumberFormat="1" applyFont="1" applyFill="1" applyBorder="1"/>
    <xf numFmtId="6" fontId="1" fillId="0" borderId="12" xfId="0" applyNumberFormat="1" applyFont="1" applyBorder="1"/>
    <xf numFmtId="0" fontId="2" fillId="0" borderId="4" xfId="0" applyFont="1" applyBorder="1" applyAlignment="1"/>
    <xf numFmtId="0" fontId="2" fillId="0" borderId="0" xfId="0" applyFont="1" applyBorder="1" applyAlignment="1"/>
    <xf numFmtId="10" fontId="2" fillId="3" borderId="13" xfId="0" applyNumberFormat="1" applyFont="1" applyFill="1" applyBorder="1"/>
    <xf numFmtId="0" fontId="1" fillId="0" borderId="0" xfId="0" applyFont="1" applyBorder="1" applyAlignment="1">
      <alignment horizontal="left" indent="1"/>
    </xf>
    <xf numFmtId="6" fontId="1" fillId="0" borderId="0" xfId="0" applyNumberFormat="1" applyFont="1" applyBorder="1"/>
    <xf numFmtId="0" fontId="1" fillId="0" borderId="1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5" fontId="1" fillId="0" borderId="12" xfId="0" applyNumberFormat="1" applyFont="1" applyBorder="1"/>
    <xf numFmtId="10" fontId="2" fillId="3" borderId="14" xfId="0" applyNumberFormat="1" applyFont="1" applyFill="1" applyBorder="1"/>
    <xf numFmtId="0" fontId="2" fillId="0" borderId="0" xfId="0" applyFont="1" applyFill="1" applyBorder="1" applyAlignment="1"/>
    <xf numFmtId="1" fontId="5" fillId="0" borderId="0" xfId="0" applyNumberFormat="1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3" fillId="0" borderId="17" xfId="0" applyNumberFormat="1" applyFont="1" applyBorder="1"/>
    <xf numFmtId="165" fontId="2" fillId="0" borderId="17" xfId="0" applyNumberFormat="1" applyFont="1" applyBorder="1"/>
    <xf numFmtId="165" fontId="2" fillId="0" borderId="18" xfId="0" applyNumberFormat="1" applyFont="1" applyBorder="1"/>
    <xf numFmtId="165" fontId="2" fillId="0" borderId="19" xfId="0" applyNumberFormat="1" applyFont="1" applyBorder="1"/>
    <xf numFmtId="165" fontId="2" fillId="0" borderId="20" xfId="0" applyNumberFormat="1" applyFont="1" applyBorder="1"/>
    <xf numFmtId="165" fontId="3" fillId="0" borderId="0" xfId="0" applyNumberFormat="1" applyFont="1" applyBorder="1"/>
    <xf numFmtId="0" fontId="1" fillId="4" borderId="20" xfId="0" applyFont="1" applyFill="1" applyBorder="1" applyAlignment="1">
      <alignment horizontal="center"/>
    </xf>
    <xf numFmtId="0" fontId="6" fillId="5" borderId="21" xfId="0" applyFont="1" applyFill="1" applyBorder="1"/>
    <xf numFmtId="0" fontId="2" fillId="5" borderId="22" xfId="0" applyFont="1" applyFill="1" applyBorder="1"/>
    <xf numFmtId="0" fontId="2" fillId="4" borderId="23" xfId="0" applyFont="1" applyFill="1" applyBorder="1"/>
    <xf numFmtId="0" fontId="2" fillId="5" borderId="24" xfId="0" applyFont="1" applyFill="1" applyBorder="1"/>
    <xf numFmtId="0" fontId="0" fillId="5" borderId="22" xfId="0" applyFill="1" applyBorder="1"/>
    <xf numFmtId="0" fontId="0" fillId="5" borderId="24" xfId="0" applyFill="1" applyBorder="1"/>
    <xf numFmtId="0" fontId="0" fillId="5" borderId="25" xfId="0" applyFill="1" applyBorder="1"/>
    <xf numFmtId="0" fontId="2" fillId="0" borderId="26" xfId="0" applyFont="1" applyBorder="1"/>
    <xf numFmtId="37" fontId="2" fillId="0" borderId="0" xfId="0" applyNumberFormat="1" applyFont="1" applyBorder="1"/>
    <xf numFmtId="37" fontId="2" fillId="4" borderId="27" xfId="0" applyNumberFormat="1" applyFont="1" applyFill="1" applyBorder="1"/>
    <xf numFmtId="37" fontId="2" fillId="0" borderId="5" xfId="0" applyNumberFormat="1" applyFont="1" applyBorder="1"/>
    <xf numFmtId="37" fontId="2" fillId="0" borderId="28" xfId="0" applyNumberFormat="1" applyFont="1" applyBorder="1"/>
    <xf numFmtId="165" fontId="3" fillId="0" borderId="28" xfId="0" applyNumberFormat="1" applyFont="1" applyBorder="1"/>
    <xf numFmtId="165" fontId="3" fillId="4" borderId="0" xfId="0" applyNumberFormat="1" applyFont="1" applyFill="1" applyBorder="1"/>
    <xf numFmtId="165" fontId="3" fillId="0" borderId="26" xfId="0" applyNumberFormat="1" applyFont="1" applyBorder="1"/>
    <xf numFmtId="9" fontId="2" fillId="0" borderId="0" xfId="0" applyNumberFormat="1" applyFont="1" applyBorder="1"/>
    <xf numFmtId="165" fontId="2" fillId="0" borderId="0" xfId="0" applyNumberFormat="1" applyFont="1" applyBorder="1"/>
    <xf numFmtId="0" fontId="1" fillId="0" borderId="29" xfId="0" applyFont="1" applyBorder="1" applyAlignment="1">
      <alignment horizontal="left" indent="1"/>
    </xf>
    <xf numFmtId="0" fontId="1" fillId="0" borderId="15" xfId="0" applyFont="1" applyBorder="1"/>
    <xf numFmtId="37" fontId="2" fillId="0" borderId="15" xfId="0" applyNumberFormat="1" applyFont="1" applyBorder="1"/>
    <xf numFmtId="37" fontId="1" fillId="4" borderId="30" xfId="0" applyNumberFormat="1" applyFont="1" applyFill="1" applyBorder="1"/>
    <xf numFmtId="37" fontId="1" fillId="0" borderId="15" xfId="0" applyNumberFormat="1" applyFont="1" applyBorder="1"/>
    <xf numFmtId="37" fontId="1" fillId="0" borderId="31" xfId="0" applyNumberFormat="1" applyFont="1" applyBorder="1"/>
    <xf numFmtId="37" fontId="1" fillId="0" borderId="32" xfId="0" applyNumberFormat="1" applyFont="1" applyBorder="1"/>
    <xf numFmtId="0" fontId="2" fillId="4" borderId="27" xfId="0" applyFont="1" applyFill="1" applyBorder="1"/>
    <xf numFmtId="0" fontId="2" fillId="0" borderId="5" xfId="0" applyFont="1" applyBorder="1"/>
    <xf numFmtId="0" fontId="0" fillId="0" borderId="0" xfId="0" applyBorder="1"/>
    <xf numFmtId="0" fontId="0" fillId="0" borderId="5" xfId="0" applyBorder="1"/>
    <xf numFmtId="0" fontId="6" fillId="6" borderId="21" xfId="0" applyFont="1" applyFill="1" applyBorder="1"/>
    <xf numFmtId="0" fontId="2" fillId="6" borderId="22" xfId="0" applyFont="1" applyFill="1" applyBorder="1"/>
    <xf numFmtId="0" fontId="2" fillId="6" borderId="24" xfId="0" applyFont="1" applyFill="1" applyBorder="1"/>
    <xf numFmtId="0" fontId="0" fillId="6" borderId="22" xfId="0" applyFill="1" applyBorder="1"/>
    <xf numFmtId="0" fontId="0" fillId="6" borderId="24" xfId="0" applyFill="1" applyBorder="1"/>
    <xf numFmtId="0" fontId="0" fillId="6" borderId="25" xfId="0" applyFill="1" applyBorder="1"/>
    <xf numFmtId="37" fontId="3" fillId="0" borderId="0" xfId="0" applyNumberFormat="1" applyFont="1" applyBorder="1"/>
    <xf numFmtId="9" fontId="3" fillId="0" borderId="0" xfId="0" applyNumberFormat="1" applyFont="1" applyBorder="1"/>
    <xf numFmtId="37" fontId="1" fillId="0" borderId="15" xfId="0" applyNumberFormat="1" applyFont="1" applyFill="1" applyBorder="1"/>
    <xf numFmtId="10" fontId="2" fillId="4" borderId="27" xfId="0" applyNumberFormat="1" applyFont="1" applyFill="1" applyBorder="1"/>
    <xf numFmtId="165" fontId="2" fillId="0" borderId="0" xfId="0" applyNumberFormat="1" applyFont="1"/>
    <xf numFmtId="165" fontId="2" fillId="0" borderId="24" xfId="0" applyNumberFormat="1" applyFont="1" applyBorder="1"/>
    <xf numFmtId="0" fontId="0" fillId="0" borderId="31" xfId="0" applyBorder="1"/>
    <xf numFmtId="0" fontId="1" fillId="7" borderId="16" xfId="0" applyFont="1" applyFill="1" applyBorder="1"/>
    <xf numFmtId="0" fontId="2" fillId="7" borderId="17" xfId="0" applyFont="1" applyFill="1" applyBorder="1"/>
    <xf numFmtId="0" fontId="1" fillId="7" borderId="17" xfId="0" applyFont="1" applyFill="1" applyBorder="1"/>
    <xf numFmtId="37" fontId="1" fillId="4" borderId="20" xfId="0" applyNumberFormat="1" applyFont="1" applyFill="1" applyBorder="1"/>
    <xf numFmtId="37" fontId="1" fillId="7" borderId="17" xfId="0" applyNumberFormat="1" applyFont="1" applyFill="1" applyBorder="1"/>
    <xf numFmtId="37" fontId="1" fillId="7" borderId="18" xfId="0" applyNumberFormat="1" applyFont="1" applyFill="1" applyBorder="1"/>
    <xf numFmtId="0" fontId="0" fillId="4" borderId="27" xfId="0" applyFill="1" applyBorder="1"/>
    <xf numFmtId="0" fontId="0" fillId="0" borderId="24" xfId="0" applyBorder="1"/>
    <xf numFmtId="0" fontId="2" fillId="8" borderId="22" xfId="0" applyFont="1" applyFill="1" applyBorder="1"/>
    <xf numFmtId="0" fontId="2" fillId="8" borderId="24" xfId="0" applyFont="1" applyFill="1" applyBorder="1"/>
    <xf numFmtId="0" fontId="0" fillId="8" borderId="22" xfId="0" applyFill="1" applyBorder="1"/>
    <xf numFmtId="0" fontId="0" fillId="8" borderId="24" xfId="0" applyFill="1" applyBorder="1"/>
    <xf numFmtId="0" fontId="0" fillId="8" borderId="25" xfId="0" applyFill="1" applyBorder="1"/>
    <xf numFmtId="0" fontId="7" fillId="0" borderId="0" xfId="0" applyFont="1" applyBorder="1"/>
    <xf numFmtId="37" fontId="1" fillId="0" borderId="0" xfId="0" applyNumberFormat="1" applyFont="1" applyBorder="1"/>
    <xf numFmtId="37" fontId="1" fillId="4" borderId="27" xfId="0" applyNumberFormat="1" applyFont="1" applyFill="1" applyBorder="1"/>
    <xf numFmtId="37" fontId="1" fillId="0" borderId="5" xfId="0" applyNumberFormat="1" applyFont="1" applyBorder="1"/>
    <xf numFmtId="37" fontId="1" fillId="0" borderId="28" xfId="0" applyNumberFormat="1" applyFont="1" applyBorder="1"/>
    <xf numFmtId="0" fontId="1" fillId="0" borderId="26" xfId="0" applyFont="1" applyFill="1" applyBorder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10" fontId="1" fillId="4" borderId="27" xfId="0" applyNumberFormat="1" applyFont="1" applyFill="1" applyBorder="1"/>
    <xf numFmtId="10" fontId="1" fillId="0" borderId="0" xfId="0" applyNumberFormat="1" applyFont="1" applyBorder="1"/>
    <xf numFmtId="10" fontId="1" fillId="0" borderId="5" xfId="0" applyNumberFormat="1" applyFont="1" applyBorder="1"/>
    <xf numFmtId="10" fontId="1" fillId="0" borderId="28" xfId="0" applyNumberFormat="1" applyFont="1" applyBorder="1"/>
    <xf numFmtId="0" fontId="2" fillId="0" borderId="22" xfId="0" applyFont="1" applyBorder="1" applyAlignment="1">
      <alignment horizontal="center"/>
    </xf>
    <xf numFmtId="37" fontId="2" fillId="0" borderId="22" xfId="0" applyNumberFormat="1" applyFont="1" applyBorder="1" applyAlignment="1">
      <alignment horizontal="center"/>
    </xf>
    <xf numFmtId="3" fontId="2" fillId="4" borderId="23" xfId="0" applyNumberFormat="1" applyFont="1" applyFill="1" applyBorder="1"/>
    <xf numFmtId="3" fontId="2" fillId="0" borderId="22" xfId="0" applyNumberFormat="1" applyFont="1" applyBorder="1"/>
    <xf numFmtId="3" fontId="2" fillId="0" borderId="24" xfId="0" applyNumberFormat="1" applyFont="1" applyBorder="1"/>
    <xf numFmtId="3" fontId="2" fillId="0" borderId="25" xfId="0" applyNumberFormat="1" applyFont="1" applyBorder="1"/>
    <xf numFmtId="0" fontId="1" fillId="0" borderId="29" xfId="0" applyFont="1" applyFill="1" applyBorder="1" applyAlignment="1">
      <alignment horizontal="left" indent="1"/>
    </xf>
    <xf numFmtId="0" fontId="1" fillId="0" borderId="15" xfId="0" applyFont="1" applyFill="1" applyBorder="1" applyAlignment="1">
      <alignment horizontal="left" indent="1"/>
    </xf>
    <xf numFmtId="0" fontId="7" fillId="0" borderId="15" xfId="0" applyFont="1" applyBorder="1"/>
    <xf numFmtId="10" fontId="1" fillId="4" borderId="30" xfId="0" applyNumberFormat="1" applyFont="1" applyFill="1" applyBorder="1"/>
    <xf numFmtId="10" fontId="1" fillId="0" borderId="15" xfId="0" applyNumberFormat="1" applyFont="1" applyBorder="1"/>
    <xf numFmtId="10" fontId="1" fillId="0" borderId="31" xfId="0" applyNumberFormat="1" applyFont="1" applyBorder="1"/>
    <xf numFmtId="10" fontId="1" fillId="0" borderId="32" xfId="0" applyNumberFormat="1" applyFont="1" applyBorder="1"/>
    <xf numFmtId="37" fontId="0" fillId="0" borderId="0" xfId="0" applyNumberFormat="1"/>
    <xf numFmtId="37" fontId="0" fillId="4" borderId="27" xfId="0" applyNumberFormat="1" applyFill="1" applyBorder="1"/>
    <xf numFmtId="37" fontId="0" fillId="0" borderId="5" xfId="0" applyNumberFormat="1" applyBorder="1"/>
    <xf numFmtId="0" fontId="0" fillId="0" borderId="4" xfId="0" applyBorder="1"/>
    <xf numFmtId="0" fontId="1" fillId="0" borderId="16" xfId="0" applyFont="1" applyFill="1" applyBorder="1"/>
    <xf numFmtId="0" fontId="1" fillId="0" borderId="17" xfId="0" applyFont="1" applyFill="1" applyBorder="1"/>
    <xf numFmtId="0" fontId="8" fillId="0" borderId="17" xfId="0" applyFont="1" applyFill="1" applyBorder="1"/>
    <xf numFmtId="9" fontId="1" fillId="4" borderId="20" xfId="0" applyNumberFormat="1" applyFont="1" applyFill="1" applyBorder="1"/>
    <xf numFmtId="9" fontId="1" fillId="0" borderId="17" xfId="0" applyNumberFormat="1" applyFont="1" applyFill="1" applyBorder="1"/>
    <xf numFmtId="9" fontId="1" fillId="0" borderId="18" xfId="0" applyNumberFormat="1" applyFont="1" applyFill="1" applyBorder="1"/>
    <xf numFmtId="9" fontId="1" fillId="0" borderId="33" xfId="0" applyNumberFormat="1" applyFont="1" applyFill="1" applyBorder="1"/>
    <xf numFmtId="9" fontId="1" fillId="0" borderId="19" xfId="0" applyNumberFormat="1" applyFont="1" applyFill="1" applyBorder="1"/>
    <xf numFmtId="3" fontId="2" fillId="0" borderId="0" xfId="0" applyNumberFormat="1" applyFont="1"/>
    <xf numFmtId="164" fontId="2" fillId="0" borderId="0" xfId="0" applyNumberFormat="1" applyFont="1"/>
    <xf numFmtId="0" fontId="2" fillId="0" borderId="26" xfId="0" applyFont="1" applyBorder="1"/>
    <xf numFmtId="0" fontId="2" fillId="0" borderId="0" xfId="0" applyFont="1" applyBorder="1"/>
    <xf numFmtId="0" fontId="2" fillId="0" borderId="0" xfId="0" applyFont="1"/>
    <xf numFmtId="37" fontId="2" fillId="0" borderId="4" xfId="0" applyNumberFormat="1" applyFont="1" applyBorder="1"/>
    <xf numFmtId="37" fontId="1" fillId="0" borderId="32" xfId="0" applyNumberFormat="1" applyFont="1" applyFill="1" applyBorder="1"/>
    <xf numFmtId="37" fontId="1" fillId="0" borderId="34" xfId="0" applyNumberFormat="1" applyFont="1" applyFill="1" applyBorder="1"/>
    <xf numFmtId="0" fontId="2" fillId="0" borderId="4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6" xfId="0" applyFont="1" applyBorder="1" applyAlignment="1"/>
    <xf numFmtId="0" fontId="2" fillId="0" borderId="7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0" xfId="0" applyFont="1" applyBorder="1"/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2" fillId="0" borderId="26" xfId="0" applyFont="1" applyBorder="1"/>
    <xf numFmtId="0" fontId="1" fillId="0" borderId="11" xfId="0" applyFont="1" applyBorder="1" applyAlignment="1">
      <alignment horizontal="left" indent="1"/>
    </xf>
    <xf numFmtId="0" fontId="1" fillId="0" borderId="9" xfId="0" applyFont="1" applyBorder="1" applyAlignment="1">
      <alignment horizontal="left" indent="1"/>
    </xf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16" xfId="0" applyFont="1" applyBorder="1"/>
    <xf numFmtId="0" fontId="2" fillId="0" borderId="17" xfId="0" applyFont="1" applyBorder="1"/>
    <xf numFmtId="0" fontId="2" fillId="0" borderId="26" xfId="0" applyFont="1" applyBorder="1" applyAlignment="1">
      <alignment horizontal="left" indent="1"/>
    </xf>
    <xf numFmtId="0" fontId="2" fillId="0" borderId="0" xfId="0" applyFont="1"/>
    <xf numFmtId="0" fontId="1" fillId="8" borderId="21" xfId="0" applyFont="1" applyFill="1" applyBorder="1"/>
    <xf numFmtId="0" fontId="1" fillId="8" borderId="22" xfId="0" applyFont="1" applyFill="1" applyBorder="1"/>
    <xf numFmtId="0" fontId="2" fillId="0" borderId="26" xfId="0" applyFont="1" applyFill="1" applyBorder="1"/>
    <xf numFmtId="0" fontId="2" fillId="0" borderId="0" xfId="0" applyFont="1" applyFill="1" applyBorder="1"/>
    <xf numFmtId="0" fontId="1" fillId="0" borderId="26" xfId="0" applyFont="1" applyFill="1" applyBorder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21" xfId="0" applyFont="1" applyFill="1" applyBorder="1"/>
    <xf numFmtId="0" fontId="2" fillId="0" borderId="22" xfId="0" applyFont="1" applyFill="1" applyBorder="1"/>
  </cellXfs>
  <cellStyles count="3">
    <cellStyle name="Currency 2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6"/>
  <sheetViews>
    <sheetView tabSelected="1" topLeftCell="B1" workbookViewId="0">
      <selection activeCell="E23" sqref="E23"/>
    </sheetView>
  </sheetViews>
  <sheetFormatPr defaultRowHeight="15" x14ac:dyDescent="0.25"/>
  <cols>
    <col min="1" max="1" width="1" customWidth="1"/>
    <col min="2" max="35" width="9.7109375" customWidth="1"/>
  </cols>
  <sheetData>
    <row r="1" spans="1:35" ht="6" customHeight="1" thickBot="1" x14ac:dyDescent="0.3"/>
    <row r="2" spans="1:35" x14ac:dyDescent="0.25">
      <c r="B2" s="141" t="s">
        <v>0</v>
      </c>
      <c r="C2" s="142"/>
      <c r="D2" s="143"/>
      <c r="F2" s="141" t="s">
        <v>1</v>
      </c>
      <c r="G2" s="142"/>
      <c r="H2" s="143"/>
      <c r="J2" s="141" t="s">
        <v>2</v>
      </c>
      <c r="K2" s="142"/>
      <c r="L2" s="143"/>
    </row>
    <row r="3" spans="1:35" x14ac:dyDescent="0.25">
      <c r="B3" s="144" t="s">
        <v>3</v>
      </c>
      <c r="C3" s="145"/>
      <c r="D3" s="1"/>
      <c r="F3" s="2" t="s">
        <v>4</v>
      </c>
      <c r="G3" s="3"/>
      <c r="H3" s="4">
        <v>0.2</v>
      </c>
      <c r="J3" s="144" t="s">
        <v>5</v>
      </c>
      <c r="K3" s="145"/>
      <c r="L3" s="5">
        <v>600</v>
      </c>
    </row>
    <row r="4" spans="1:35" ht="15.75" thickBot="1" x14ac:dyDescent="0.3">
      <c r="B4" s="137" t="s">
        <v>6</v>
      </c>
      <c r="C4" s="138"/>
      <c r="D4" s="6">
        <f>D3*0.25</f>
        <v>0</v>
      </c>
      <c r="F4" s="2" t="s">
        <v>7</v>
      </c>
      <c r="G4" s="3"/>
      <c r="H4" s="7">
        <f>(1-H3)*D3</f>
        <v>0</v>
      </c>
      <c r="J4" s="139" t="s">
        <v>8</v>
      </c>
      <c r="K4" s="140"/>
      <c r="L4" s="8">
        <v>8.1000000000000003E-2</v>
      </c>
    </row>
    <row r="5" spans="1:35" ht="15.75" thickBot="1" x14ac:dyDescent="0.3">
      <c r="B5" s="137" t="s">
        <v>9</v>
      </c>
      <c r="C5" s="138"/>
      <c r="D5" s="6">
        <f>D3*0.75</f>
        <v>0</v>
      </c>
      <c r="F5" s="2" t="s">
        <v>10</v>
      </c>
      <c r="G5" s="3"/>
      <c r="H5" s="7">
        <f>H3*D3</f>
        <v>0</v>
      </c>
      <c r="J5" s="9"/>
      <c r="K5" s="9"/>
      <c r="L5" s="10"/>
    </row>
    <row r="6" spans="1:35" ht="15.75" thickBot="1" x14ac:dyDescent="0.3">
      <c r="B6" s="144" t="s">
        <v>11</v>
      </c>
      <c r="C6" s="145"/>
      <c r="D6" s="1"/>
      <c r="F6" s="2" t="s">
        <v>12</v>
      </c>
      <c r="G6" s="3"/>
      <c r="H6" s="11">
        <v>4.7500000000000001E-2</v>
      </c>
      <c r="J6" s="141" t="s">
        <v>13</v>
      </c>
      <c r="K6" s="142"/>
      <c r="L6" s="143"/>
      <c r="N6" s="141" t="s">
        <v>14</v>
      </c>
      <c r="O6" s="142"/>
      <c r="P6" s="143"/>
    </row>
    <row r="7" spans="1:35" ht="15.75" thickBot="1" x14ac:dyDescent="0.3">
      <c r="B7" s="144" t="s">
        <v>15</v>
      </c>
      <c r="C7" s="145"/>
      <c r="D7" s="12">
        <f>D3*0.025</f>
        <v>0</v>
      </c>
      <c r="F7" s="2" t="s">
        <v>16</v>
      </c>
      <c r="G7" s="3"/>
      <c r="H7" s="13">
        <v>30</v>
      </c>
      <c r="J7" s="146" t="s">
        <v>17</v>
      </c>
      <c r="K7" s="147"/>
      <c r="L7" s="14">
        <f>F54</f>
        <v>-182.77777777777777</v>
      </c>
      <c r="N7" s="146" t="s">
        <v>17</v>
      </c>
      <c r="O7" s="147"/>
      <c r="P7" s="14">
        <f>L7+F42+F43</f>
        <v>-182.77777777777777</v>
      </c>
    </row>
    <row r="8" spans="1:35" ht="15.75" thickBot="1" x14ac:dyDescent="0.3">
      <c r="B8" s="149" t="s">
        <v>18</v>
      </c>
      <c r="C8" s="150"/>
      <c r="D8" s="15">
        <f>D3+D6+D7</f>
        <v>0</v>
      </c>
      <c r="F8" s="16" t="s">
        <v>19</v>
      </c>
      <c r="G8" s="17"/>
      <c r="H8" s="7">
        <f>-PMT(H6/12,12*H7, H4)</f>
        <v>0</v>
      </c>
      <c r="J8" s="146" t="s">
        <v>20</v>
      </c>
      <c r="K8" s="147"/>
      <c r="L8" s="18" t="e">
        <f>F55</f>
        <v>#DIV/0!</v>
      </c>
      <c r="N8" s="146" t="s">
        <v>20</v>
      </c>
      <c r="O8" s="147"/>
      <c r="P8" s="18" t="e">
        <f>P7/H9</f>
        <v>#DIV/0!</v>
      </c>
    </row>
    <row r="9" spans="1:35" ht="15.75" thickBot="1" x14ac:dyDescent="0.3">
      <c r="B9" s="19"/>
      <c r="C9" s="19"/>
      <c r="D9" s="20"/>
      <c r="F9" s="21" t="s">
        <v>21</v>
      </c>
      <c r="G9" s="22"/>
      <c r="H9" s="23">
        <f>H5+D6+D7</f>
        <v>0</v>
      </c>
      <c r="J9" s="151" t="s">
        <v>22</v>
      </c>
      <c r="K9" s="152"/>
      <c r="L9" s="24" t="e">
        <f>F58</f>
        <v>#NUM!</v>
      </c>
      <c r="N9" s="151" t="s">
        <v>22</v>
      </c>
      <c r="O9" s="152"/>
      <c r="P9" s="24" t="e">
        <f>(F57+F42+F43)/H9</f>
        <v>#NUM!</v>
      </c>
      <c r="R9" s="25"/>
      <c r="S9" s="25"/>
      <c r="T9" s="26"/>
    </row>
    <row r="10" spans="1:35" ht="15.75" customHeight="1" x14ac:dyDescent="0.25"/>
    <row r="11" spans="1:35" x14ac:dyDescent="0.25">
      <c r="A11" s="27"/>
      <c r="B11" s="28"/>
      <c r="C11" s="28"/>
      <c r="D11" s="28"/>
      <c r="E11" s="28"/>
      <c r="F11" s="29" t="s">
        <v>23</v>
      </c>
      <c r="G11" s="28" t="s">
        <v>24</v>
      </c>
      <c r="H11" s="28" t="s">
        <v>25</v>
      </c>
      <c r="I11" s="28" t="s">
        <v>26</v>
      </c>
      <c r="J11" s="30" t="s">
        <v>27</v>
      </c>
      <c r="K11" s="28" t="s">
        <v>28</v>
      </c>
      <c r="L11" s="28" t="s">
        <v>29</v>
      </c>
      <c r="M11" s="28" t="s">
        <v>30</v>
      </c>
      <c r="N11" s="28" t="s">
        <v>31</v>
      </c>
      <c r="O11" s="31" t="s">
        <v>32</v>
      </c>
      <c r="P11" s="31" t="s">
        <v>33</v>
      </c>
      <c r="Q11" s="31" t="s">
        <v>34</v>
      </c>
      <c r="R11" s="31" t="s">
        <v>35</v>
      </c>
      <c r="S11" s="31" t="s">
        <v>36</v>
      </c>
      <c r="T11" s="30" t="s">
        <v>37</v>
      </c>
      <c r="U11" s="31" t="s">
        <v>38</v>
      </c>
      <c r="V11" s="31" t="s">
        <v>39</v>
      </c>
      <c r="W11" s="31" t="s">
        <v>40</v>
      </c>
      <c r="X11" s="31" t="s">
        <v>41</v>
      </c>
      <c r="Y11" s="31" t="s">
        <v>42</v>
      </c>
      <c r="Z11" s="31" t="s">
        <v>43</v>
      </c>
      <c r="AA11" s="31" t="s">
        <v>44</v>
      </c>
      <c r="AB11" s="31" t="s">
        <v>45</v>
      </c>
      <c r="AC11" s="31" t="s">
        <v>46</v>
      </c>
      <c r="AD11" s="31" t="s">
        <v>47</v>
      </c>
      <c r="AE11" s="31" t="s">
        <v>48</v>
      </c>
      <c r="AF11" s="31" t="s">
        <v>49</v>
      </c>
      <c r="AG11" s="31" t="s">
        <v>50</v>
      </c>
      <c r="AH11" s="31" t="s">
        <v>51</v>
      </c>
      <c r="AI11" s="31" t="s">
        <v>52</v>
      </c>
    </row>
    <row r="12" spans="1:35" x14ac:dyDescent="0.25">
      <c r="B12" s="153" t="s">
        <v>53</v>
      </c>
      <c r="C12" s="154"/>
      <c r="D12" s="154"/>
      <c r="E12" s="32">
        <v>0.02</v>
      </c>
      <c r="F12" s="33">
        <v>0</v>
      </c>
      <c r="G12" s="33">
        <f>E12</f>
        <v>0.02</v>
      </c>
      <c r="H12" s="33">
        <f>E12</f>
        <v>0.02</v>
      </c>
      <c r="I12" s="33">
        <f>E12</f>
        <v>0.02</v>
      </c>
      <c r="J12" s="34">
        <f>E12</f>
        <v>0.02</v>
      </c>
      <c r="K12" s="33">
        <f>E12</f>
        <v>0.02</v>
      </c>
      <c r="L12" s="33">
        <f>E12</f>
        <v>0.02</v>
      </c>
      <c r="M12" s="33">
        <f>E12</f>
        <v>0.02</v>
      </c>
      <c r="N12" s="33">
        <f>E12</f>
        <v>0.02</v>
      </c>
      <c r="O12" s="33">
        <f>E12</f>
        <v>0.02</v>
      </c>
      <c r="P12" s="33">
        <f>E12</f>
        <v>0.02</v>
      </c>
      <c r="Q12" s="33">
        <f>E12</f>
        <v>0.02</v>
      </c>
      <c r="R12" s="33">
        <f>E12</f>
        <v>0.02</v>
      </c>
      <c r="S12" s="33">
        <f>E12</f>
        <v>0.02</v>
      </c>
      <c r="T12" s="34">
        <f>E12</f>
        <v>0.02</v>
      </c>
      <c r="U12" s="33">
        <f>E12</f>
        <v>0.02</v>
      </c>
      <c r="V12" s="35">
        <f>G12</f>
        <v>0.02</v>
      </c>
      <c r="W12" s="33">
        <f>E12</f>
        <v>0.02</v>
      </c>
      <c r="X12" s="35">
        <f>E12</f>
        <v>0.02</v>
      </c>
      <c r="Y12" s="33">
        <f>E12</f>
        <v>0.02</v>
      </c>
      <c r="Z12" s="35">
        <f>E12</f>
        <v>0.02</v>
      </c>
      <c r="AA12" s="33">
        <f>E12</f>
        <v>0.02</v>
      </c>
      <c r="AB12" s="35">
        <f>E12</f>
        <v>0.02</v>
      </c>
      <c r="AC12" s="33">
        <f>E12</f>
        <v>0.02</v>
      </c>
      <c r="AD12" s="35">
        <f>E12</f>
        <v>0.02</v>
      </c>
      <c r="AE12" s="33">
        <f>E12</f>
        <v>0.02</v>
      </c>
      <c r="AF12" s="35">
        <f>E12</f>
        <v>0.02</v>
      </c>
      <c r="AG12" s="33">
        <f>E12</f>
        <v>0.02</v>
      </c>
      <c r="AH12" s="35">
        <f>E12</f>
        <v>0.02</v>
      </c>
      <c r="AI12" s="36">
        <f>E12</f>
        <v>0.02</v>
      </c>
    </row>
    <row r="13" spans="1:35" x14ac:dyDescent="0.25">
      <c r="B13" s="153" t="s">
        <v>54</v>
      </c>
      <c r="C13" s="154"/>
      <c r="D13" s="154"/>
      <c r="E13" s="32">
        <v>0.02</v>
      </c>
      <c r="F13" s="33">
        <v>0</v>
      </c>
      <c r="G13" s="33">
        <f>E13</f>
        <v>0.02</v>
      </c>
      <c r="H13" s="33">
        <f>E13</f>
        <v>0.02</v>
      </c>
      <c r="I13" s="33">
        <f>E13</f>
        <v>0.02</v>
      </c>
      <c r="J13" s="34">
        <f>E13</f>
        <v>0.02</v>
      </c>
      <c r="K13" s="33">
        <f>E13</f>
        <v>0.02</v>
      </c>
      <c r="L13" s="33">
        <f>E13</f>
        <v>0.02</v>
      </c>
      <c r="M13" s="33">
        <f>E13</f>
        <v>0.02</v>
      </c>
      <c r="N13" s="33">
        <f>E13</f>
        <v>0.02</v>
      </c>
      <c r="O13" s="33">
        <f>E13</f>
        <v>0.02</v>
      </c>
      <c r="P13" s="33">
        <f>E13</f>
        <v>0.02</v>
      </c>
      <c r="Q13" s="33">
        <f>E13</f>
        <v>0.02</v>
      </c>
      <c r="R13" s="33">
        <f>E13</f>
        <v>0.02</v>
      </c>
      <c r="S13" s="33">
        <f>E13</f>
        <v>0.02</v>
      </c>
      <c r="T13" s="34">
        <f>E13</f>
        <v>0.02</v>
      </c>
      <c r="U13" s="33">
        <f>E13</f>
        <v>0.02</v>
      </c>
      <c r="V13" s="35">
        <f>G13</f>
        <v>0.02</v>
      </c>
      <c r="W13" s="33">
        <f>E13</f>
        <v>0.02</v>
      </c>
      <c r="X13" s="35">
        <f>E13</f>
        <v>0.02</v>
      </c>
      <c r="Y13" s="33">
        <f>E13</f>
        <v>0.02</v>
      </c>
      <c r="Z13" s="35">
        <f>E13</f>
        <v>0.02</v>
      </c>
      <c r="AA13" s="33">
        <f>E13</f>
        <v>0.02</v>
      </c>
      <c r="AB13" s="35">
        <f>E13</f>
        <v>0.02</v>
      </c>
      <c r="AC13" s="33">
        <f>E13</f>
        <v>0.02</v>
      </c>
      <c r="AD13" s="35">
        <f>E13</f>
        <v>0.02</v>
      </c>
      <c r="AE13" s="33">
        <f>E13</f>
        <v>0.02</v>
      </c>
      <c r="AF13" s="35">
        <f>E13</f>
        <v>0.02</v>
      </c>
      <c r="AG13" s="33">
        <f>E13</f>
        <v>0.02</v>
      </c>
      <c r="AH13" s="35">
        <f>E13</f>
        <v>0.02</v>
      </c>
      <c r="AI13" s="36">
        <f>E13</f>
        <v>0.02</v>
      </c>
    </row>
    <row r="14" spans="1:35" x14ac:dyDescent="0.25">
      <c r="A14" s="3"/>
      <c r="B14" s="3"/>
      <c r="C14" s="3"/>
      <c r="D14" s="3"/>
      <c r="E14" s="37"/>
      <c r="F14" s="37"/>
      <c r="G14" s="37"/>
      <c r="H14" s="37"/>
      <c r="I14" s="37"/>
      <c r="J14" s="11"/>
      <c r="K14" s="37"/>
      <c r="L14" s="37"/>
      <c r="M14" s="37"/>
      <c r="N14" s="37"/>
      <c r="O14" s="37"/>
      <c r="P14" s="37"/>
      <c r="Q14" s="37"/>
      <c r="R14" s="37"/>
      <c r="S14" s="37"/>
      <c r="T14" s="11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</row>
    <row r="15" spans="1:35" x14ac:dyDescent="0.25">
      <c r="A15" s="27"/>
      <c r="B15" s="28"/>
      <c r="C15" s="28"/>
      <c r="D15" s="28"/>
      <c r="E15" s="28" t="s">
        <v>55</v>
      </c>
      <c r="F15" s="38" t="s">
        <v>23</v>
      </c>
      <c r="G15" s="28" t="s">
        <v>24</v>
      </c>
      <c r="H15" s="28" t="s">
        <v>25</v>
      </c>
      <c r="I15" s="28" t="s">
        <v>26</v>
      </c>
      <c r="J15" s="30" t="s">
        <v>27</v>
      </c>
      <c r="K15" s="28" t="s">
        <v>28</v>
      </c>
      <c r="L15" s="28" t="s">
        <v>29</v>
      </c>
      <c r="M15" s="28" t="s">
        <v>30</v>
      </c>
      <c r="N15" s="28" t="s">
        <v>31</v>
      </c>
      <c r="O15" s="31" t="s">
        <v>32</v>
      </c>
      <c r="P15" s="31" t="s">
        <v>33</v>
      </c>
      <c r="Q15" s="31" t="s">
        <v>34</v>
      </c>
      <c r="R15" s="31" t="s">
        <v>35</v>
      </c>
      <c r="S15" s="31" t="s">
        <v>36</v>
      </c>
      <c r="T15" s="30" t="s">
        <v>37</v>
      </c>
      <c r="U15" s="31" t="s">
        <v>38</v>
      </c>
      <c r="V15" s="31" t="s">
        <v>39</v>
      </c>
      <c r="W15" s="31" t="s">
        <v>40</v>
      </c>
      <c r="X15" s="31" t="s">
        <v>41</v>
      </c>
      <c r="Y15" s="31" t="s">
        <v>42</v>
      </c>
      <c r="Z15" s="31" t="s">
        <v>43</v>
      </c>
      <c r="AA15" s="31" t="s">
        <v>44</v>
      </c>
      <c r="AB15" s="31" t="s">
        <v>45</v>
      </c>
      <c r="AC15" s="31" t="s">
        <v>46</v>
      </c>
      <c r="AD15" s="31" t="s">
        <v>47</v>
      </c>
      <c r="AE15" s="31" t="s">
        <v>48</v>
      </c>
      <c r="AF15" s="31" t="s">
        <v>49</v>
      </c>
      <c r="AG15" s="31" t="s">
        <v>50</v>
      </c>
      <c r="AH15" s="31" t="s">
        <v>51</v>
      </c>
      <c r="AI15" s="31" t="s">
        <v>52</v>
      </c>
    </row>
    <row r="16" spans="1:35" x14ac:dyDescent="0.25">
      <c r="B16" s="39" t="s">
        <v>56</v>
      </c>
      <c r="C16" s="40"/>
      <c r="D16" s="40"/>
      <c r="E16" s="40"/>
      <c r="F16" s="41"/>
      <c r="G16" s="40"/>
      <c r="H16" s="40"/>
      <c r="I16" s="40"/>
      <c r="J16" s="42"/>
      <c r="K16" s="40"/>
      <c r="L16" s="40"/>
      <c r="M16" s="43"/>
      <c r="N16" s="43"/>
      <c r="O16" s="43"/>
      <c r="P16" s="43"/>
      <c r="Q16" s="43"/>
      <c r="R16" s="43"/>
      <c r="S16" s="43"/>
      <c r="T16" s="44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5"/>
    </row>
    <row r="17" spans="1:35" x14ac:dyDescent="0.25">
      <c r="B17" s="46" t="s">
        <v>57</v>
      </c>
      <c r="C17" s="3"/>
      <c r="D17" s="47"/>
      <c r="E17" s="47"/>
      <c r="F17" s="48">
        <f>E17*12</f>
        <v>0</v>
      </c>
      <c r="G17" s="47">
        <f t="shared" ref="G17:AI17" si="0">F17+(G12*F17)</f>
        <v>0</v>
      </c>
      <c r="H17" s="47">
        <f t="shared" si="0"/>
        <v>0</v>
      </c>
      <c r="I17" s="47">
        <f t="shared" si="0"/>
        <v>0</v>
      </c>
      <c r="J17" s="49">
        <f t="shared" si="0"/>
        <v>0</v>
      </c>
      <c r="K17" s="47">
        <f t="shared" si="0"/>
        <v>0</v>
      </c>
      <c r="L17" s="47">
        <f t="shared" si="0"/>
        <v>0</v>
      </c>
      <c r="M17" s="47">
        <f t="shared" si="0"/>
        <v>0</v>
      </c>
      <c r="N17" s="47">
        <f t="shared" si="0"/>
        <v>0</v>
      </c>
      <c r="O17" s="47">
        <f t="shared" si="0"/>
        <v>0</v>
      </c>
      <c r="P17" s="47">
        <f t="shared" si="0"/>
        <v>0</v>
      </c>
      <c r="Q17" s="47">
        <f t="shared" si="0"/>
        <v>0</v>
      </c>
      <c r="R17" s="47">
        <f t="shared" si="0"/>
        <v>0</v>
      </c>
      <c r="S17" s="47">
        <f t="shared" si="0"/>
        <v>0</v>
      </c>
      <c r="T17" s="49">
        <f t="shared" si="0"/>
        <v>0</v>
      </c>
      <c r="U17" s="47">
        <f t="shared" si="0"/>
        <v>0</v>
      </c>
      <c r="V17" s="47">
        <f t="shared" si="0"/>
        <v>0</v>
      </c>
      <c r="W17" s="47">
        <f t="shared" si="0"/>
        <v>0</v>
      </c>
      <c r="X17" s="47">
        <f t="shared" si="0"/>
        <v>0</v>
      </c>
      <c r="Y17" s="47">
        <f t="shared" si="0"/>
        <v>0</v>
      </c>
      <c r="Z17" s="47">
        <f t="shared" si="0"/>
        <v>0</v>
      </c>
      <c r="AA17" s="47">
        <f t="shared" si="0"/>
        <v>0</v>
      </c>
      <c r="AB17" s="47">
        <f t="shared" si="0"/>
        <v>0</v>
      </c>
      <c r="AC17" s="47">
        <f t="shared" si="0"/>
        <v>0</v>
      </c>
      <c r="AD17" s="47">
        <f t="shared" si="0"/>
        <v>0</v>
      </c>
      <c r="AE17" s="47">
        <f t="shared" si="0"/>
        <v>0</v>
      </c>
      <c r="AF17" s="47">
        <f t="shared" si="0"/>
        <v>0</v>
      </c>
      <c r="AG17" s="47">
        <f t="shared" si="0"/>
        <v>0</v>
      </c>
      <c r="AH17" s="47">
        <f t="shared" si="0"/>
        <v>0</v>
      </c>
      <c r="AI17" s="50">
        <f t="shared" si="0"/>
        <v>0</v>
      </c>
    </row>
    <row r="18" spans="1:35" x14ac:dyDescent="0.25">
      <c r="B18" s="46" t="s">
        <v>58</v>
      </c>
      <c r="C18" s="3"/>
      <c r="D18" s="47"/>
      <c r="E18" s="51">
        <f>L4</f>
        <v>8.1000000000000003E-2</v>
      </c>
      <c r="F18" s="52">
        <f>L4</f>
        <v>8.1000000000000003E-2</v>
      </c>
      <c r="G18" s="53">
        <f>L4</f>
        <v>8.1000000000000003E-2</v>
      </c>
      <c r="H18" s="37">
        <f>L4</f>
        <v>8.1000000000000003E-2</v>
      </c>
      <c r="I18" s="37">
        <f>L4</f>
        <v>8.1000000000000003E-2</v>
      </c>
      <c r="J18" s="11">
        <f>L4</f>
        <v>8.1000000000000003E-2</v>
      </c>
      <c r="K18" s="37">
        <f>L4</f>
        <v>8.1000000000000003E-2</v>
      </c>
      <c r="L18" s="37">
        <f>L4</f>
        <v>8.1000000000000003E-2</v>
      </c>
      <c r="M18" s="37">
        <f>L4</f>
        <v>8.1000000000000003E-2</v>
      </c>
      <c r="N18" s="37">
        <f>L4</f>
        <v>8.1000000000000003E-2</v>
      </c>
      <c r="O18" s="37">
        <f>L4</f>
        <v>8.1000000000000003E-2</v>
      </c>
      <c r="P18" s="37">
        <f>L4</f>
        <v>8.1000000000000003E-2</v>
      </c>
      <c r="Q18" s="37">
        <f>L4</f>
        <v>8.1000000000000003E-2</v>
      </c>
      <c r="R18" s="37">
        <f>L4</f>
        <v>8.1000000000000003E-2</v>
      </c>
      <c r="S18" s="37">
        <f>L4</f>
        <v>8.1000000000000003E-2</v>
      </c>
      <c r="T18" s="11">
        <f>L4</f>
        <v>8.1000000000000003E-2</v>
      </c>
      <c r="U18" s="37">
        <f>L4</f>
        <v>8.1000000000000003E-2</v>
      </c>
      <c r="V18" s="37">
        <f>L4</f>
        <v>8.1000000000000003E-2</v>
      </c>
      <c r="W18" s="37">
        <f>L4</f>
        <v>8.1000000000000003E-2</v>
      </c>
      <c r="X18" s="37">
        <f>L4</f>
        <v>8.1000000000000003E-2</v>
      </c>
      <c r="Y18" s="37">
        <f>L4</f>
        <v>8.1000000000000003E-2</v>
      </c>
      <c r="Z18" s="37">
        <f>L4</f>
        <v>8.1000000000000003E-2</v>
      </c>
      <c r="AA18" s="37">
        <f>L4</f>
        <v>8.1000000000000003E-2</v>
      </c>
      <c r="AB18" s="37">
        <f>L4</f>
        <v>8.1000000000000003E-2</v>
      </c>
      <c r="AC18" s="37">
        <f>L4</f>
        <v>8.1000000000000003E-2</v>
      </c>
      <c r="AD18" s="11">
        <f>L4</f>
        <v>8.1000000000000003E-2</v>
      </c>
      <c r="AE18" s="37">
        <f>L4</f>
        <v>8.1000000000000003E-2</v>
      </c>
      <c r="AF18" s="37">
        <f>L4</f>
        <v>8.1000000000000003E-2</v>
      </c>
      <c r="AG18" s="37">
        <f>L4</f>
        <v>8.1000000000000003E-2</v>
      </c>
      <c r="AH18" s="37">
        <f>L4</f>
        <v>8.1000000000000003E-2</v>
      </c>
      <c r="AI18" s="51">
        <f>L4</f>
        <v>8.1000000000000003E-2</v>
      </c>
    </row>
    <row r="19" spans="1:35" x14ac:dyDescent="0.25">
      <c r="B19" s="46" t="s">
        <v>59</v>
      </c>
      <c r="C19" s="54"/>
      <c r="D19" s="55"/>
      <c r="E19" s="47">
        <f>-(E17*E18)</f>
        <v>0</v>
      </c>
      <c r="F19" s="48">
        <f>-(F17*F18)</f>
        <v>0</v>
      </c>
      <c r="G19" s="47">
        <f>-(G17*G18)</f>
        <v>0</v>
      </c>
      <c r="H19" s="47">
        <f t="shared" ref="H19:AI19" si="1">-(H17*H18)</f>
        <v>0</v>
      </c>
      <c r="I19" s="47">
        <f t="shared" si="1"/>
        <v>0</v>
      </c>
      <c r="J19" s="49">
        <f t="shared" si="1"/>
        <v>0</v>
      </c>
      <c r="K19" s="47">
        <f t="shared" si="1"/>
        <v>0</v>
      </c>
      <c r="L19" s="47">
        <f t="shared" si="1"/>
        <v>0</v>
      </c>
      <c r="M19" s="47">
        <f t="shared" si="1"/>
        <v>0</v>
      </c>
      <c r="N19" s="47">
        <f t="shared" si="1"/>
        <v>0</v>
      </c>
      <c r="O19" s="47">
        <f t="shared" si="1"/>
        <v>0</v>
      </c>
      <c r="P19" s="47">
        <f t="shared" si="1"/>
        <v>0</v>
      </c>
      <c r="Q19" s="47">
        <f t="shared" si="1"/>
        <v>0</v>
      </c>
      <c r="R19" s="47">
        <f t="shared" si="1"/>
        <v>0</v>
      </c>
      <c r="S19" s="47">
        <f t="shared" si="1"/>
        <v>0</v>
      </c>
      <c r="T19" s="49">
        <f t="shared" si="1"/>
        <v>0</v>
      </c>
      <c r="U19" s="47">
        <f t="shared" si="1"/>
        <v>0</v>
      </c>
      <c r="V19" s="47">
        <f t="shared" si="1"/>
        <v>0</v>
      </c>
      <c r="W19" s="47">
        <f t="shared" si="1"/>
        <v>0</v>
      </c>
      <c r="X19" s="47">
        <f t="shared" si="1"/>
        <v>0</v>
      </c>
      <c r="Y19" s="47">
        <f t="shared" si="1"/>
        <v>0</v>
      </c>
      <c r="Z19" s="47">
        <f t="shared" si="1"/>
        <v>0</v>
      </c>
      <c r="AA19" s="47">
        <f t="shared" si="1"/>
        <v>0</v>
      </c>
      <c r="AB19" s="47">
        <f t="shared" si="1"/>
        <v>0</v>
      </c>
      <c r="AC19" s="47">
        <f t="shared" si="1"/>
        <v>0</v>
      </c>
      <c r="AD19" s="47">
        <f t="shared" si="1"/>
        <v>0</v>
      </c>
      <c r="AE19" s="47">
        <f t="shared" si="1"/>
        <v>0</v>
      </c>
      <c r="AF19" s="47">
        <f t="shared" si="1"/>
        <v>0</v>
      </c>
      <c r="AG19" s="47">
        <f t="shared" si="1"/>
        <v>0</v>
      </c>
      <c r="AH19" s="47">
        <f t="shared" si="1"/>
        <v>0</v>
      </c>
      <c r="AI19" s="50">
        <f t="shared" si="1"/>
        <v>0</v>
      </c>
    </row>
    <row r="20" spans="1:35" x14ac:dyDescent="0.25">
      <c r="B20" s="56" t="s">
        <v>60</v>
      </c>
      <c r="C20" s="57"/>
      <c r="D20" s="58"/>
      <c r="E20" s="58">
        <f>E17+E19</f>
        <v>0</v>
      </c>
      <c r="F20" s="59">
        <f>F17+F19</f>
        <v>0</v>
      </c>
      <c r="G20" s="60">
        <f>G17+G19</f>
        <v>0</v>
      </c>
      <c r="H20" s="60">
        <f t="shared" ref="H20:AI20" si="2">H17+H19</f>
        <v>0</v>
      </c>
      <c r="I20" s="60">
        <f t="shared" si="2"/>
        <v>0</v>
      </c>
      <c r="J20" s="61">
        <f t="shared" si="2"/>
        <v>0</v>
      </c>
      <c r="K20" s="60">
        <f t="shared" si="2"/>
        <v>0</v>
      </c>
      <c r="L20" s="60">
        <f t="shared" si="2"/>
        <v>0</v>
      </c>
      <c r="M20" s="60">
        <f t="shared" si="2"/>
        <v>0</v>
      </c>
      <c r="N20" s="60">
        <f t="shared" si="2"/>
        <v>0</v>
      </c>
      <c r="O20" s="60">
        <f t="shared" si="2"/>
        <v>0</v>
      </c>
      <c r="P20" s="60">
        <f t="shared" si="2"/>
        <v>0</v>
      </c>
      <c r="Q20" s="60">
        <f t="shared" si="2"/>
        <v>0</v>
      </c>
      <c r="R20" s="60">
        <f t="shared" si="2"/>
        <v>0</v>
      </c>
      <c r="S20" s="60">
        <f t="shared" si="2"/>
        <v>0</v>
      </c>
      <c r="T20" s="61">
        <f t="shared" si="2"/>
        <v>0</v>
      </c>
      <c r="U20" s="60">
        <f t="shared" si="2"/>
        <v>0</v>
      </c>
      <c r="V20" s="60">
        <f t="shared" si="2"/>
        <v>0</v>
      </c>
      <c r="W20" s="60">
        <f t="shared" si="2"/>
        <v>0</v>
      </c>
      <c r="X20" s="60">
        <f t="shared" si="2"/>
        <v>0</v>
      </c>
      <c r="Y20" s="60">
        <f t="shared" si="2"/>
        <v>0</v>
      </c>
      <c r="Z20" s="60">
        <f t="shared" si="2"/>
        <v>0</v>
      </c>
      <c r="AA20" s="60">
        <f t="shared" si="2"/>
        <v>0</v>
      </c>
      <c r="AB20" s="60">
        <f t="shared" si="2"/>
        <v>0</v>
      </c>
      <c r="AC20" s="60">
        <f t="shared" si="2"/>
        <v>0</v>
      </c>
      <c r="AD20" s="60">
        <f t="shared" si="2"/>
        <v>0</v>
      </c>
      <c r="AE20" s="60">
        <f t="shared" si="2"/>
        <v>0</v>
      </c>
      <c r="AF20" s="60">
        <f t="shared" si="2"/>
        <v>0</v>
      </c>
      <c r="AG20" s="60">
        <f t="shared" si="2"/>
        <v>0</v>
      </c>
      <c r="AH20" s="60">
        <f t="shared" si="2"/>
        <v>0</v>
      </c>
      <c r="AI20" s="62">
        <f t="shared" si="2"/>
        <v>0</v>
      </c>
    </row>
    <row r="21" spans="1:35" x14ac:dyDescent="0.25">
      <c r="A21" s="27"/>
      <c r="B21" s="27"/>
      <c r="C21" s="27"/>
      <c r="D21" s="27"/>
      <c r="E21" s="27"/>
      <c r="F21" s="63"/>
      <c r="G21" s="27"/>
      <c r="H21" s="27"/>
      <c r="I21" s="27"/>
      <c r="J21" s="64"/>
      <c r="K21" s="27"/>
      <c r="L21" s="27"/>
      <c r="O21" s="65"/>
      <c r="P21" s="65"/>
      <c r="Q21" s="65"/>
      <c r="R21" s="65"/>
      <c r="S21" s="65"/>
      <c r="T21" s="66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</row>
    <row r="22" spans="1:35" x14ac:dyDescent="0.25">
      <c r="B22" s="67" t="s">
        <v>61</v>
      </c>
      <c r="C22" s="68"/>
      <c r="D22" s="68"/>
      <c r="E22" s="68"/>
      <c r="F22" s="41"/>
      <c r="G22" s="68"/>
      <c r="H22" s="68"/>
      <c r="I22" s="68"/>
      <c r="J22" s="69"/>
      <c r="K22" s="68"/>
      <c r="L22" s="68"/>
      <c r="M22" s="70"/>
      <c r="N22" s="70"/>
      <c r="O22" s="70"/>
      <c r="P22" s="70"/>
      <c r="Q22" s="70"/>
      <c r="R22" s="70"/>
      <c r="S22" s="70"/>
      <c r="T22" s="71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2"/>
    </row>
    <row r="23" spans="1:35" x14ac:dyDescent="0.25">
      <c r="B23" s="148" t="s">
        <v>62</v>
      </c>
      <c r="C23" s="145"/>
      <c r="D23" s="3" t="s">
        <v>63</v>
      </c>
      <c r="E23" s="73"/>
      <c r="F23" s="48">
        <f t="shared" ref="F23:F41" si="3">E23</f>
        <v>0</v>
      </c>
      <c r="G23" s="47">
        <f t="shared" ref="G23:AI23" si="4">F23+(G13*F23)</f>
        <v>0</v>
      </c>
      <c r="H23" s="47">
        <f t="shared" si="4"/>
        <v>0</v>
      </c>
      <c r="I23" s="47">
        <f t="shared" si="4"/>
        <v>0</v>
      </c>
      <c r="J23" s="49">
        <f t="shared" si="4"/>
        <v>0</v>
      </c>
      <c r="K23" s="47">
        <f t="shared" si="4"/>
        <v>0</v>
      </c>
      <c r="L23" s="47">
        <f t="shared" si="4"/>
        <v>0</v>
      </c>
      <c r="M23" s="47">
        <f t="shared" si="4"/>
        <v>0</v>
      </c>
      <c r="N23" s="47">
        <f t="shared" si="4"/>
        <v>0</v>
      </c>
      <c r="O23" s="47">
        <f t="shared" si="4"/>
        <v>0</v>
      </c>
      <c r="P23" s="47">
        <f t="shared" si="4"/>
        <v>0</v>
      </c>
      <c r="Q23" s="47">
        <f t="shared" si="4"/>
        <v>0</v>
      </c>
      <c r="R23" s="47">
        <f t="shared" si="4"/>
        <v>0</v>
      </c>
      <c r="S23" s="47">
        <f t="shared" si="4"/>
        <v>0</v>
      </c>
      <c r="T23" s="49">
        <f t="shared" si="4"/>
        <v>0</v>
      </c>
      <c r="U23" s="47">
        <f t="shared" si="4"/>
        <v>0</v>
      </c>
      <c r="V23" s="47">
        <f t="shared" si="4"/>
        <v>0</v>
      </c>
      <c r="W23" s="47">
        <f t="shared" si="4"/>
        <v>0</v>
      </c>
      <c r="X23" s="47">
        <f t="shared" si="4"/>
        <v>0</v>
      </c>
      <c r="Y23" s="47">
        <f t="shared" si="4"/>
        <v>0</v>
      </c>
      <c r="Z23" s="47">
        <f t="shared" si="4"/>
        <v>0</v>
      </c>
      <c r="AA23" s="47">
        <f t="shared" si="4"/>
        <v>0</v>
      </c>
      <c r="AB23" s="47">
        <f t="shared" si="4"/>
        <v>0</v>
      </c>
      <c r="AC23" s="47">
        <f t="shared" si="4"/>
        <v>0</v>
      </c>
      <c r="AD23" s="47">
        <f t="shared" si="4"/>
        <v>0</v>
      </c>
      <c r="AE23" s="47">
        <f t="shared" si="4"/>
        <v>0</v>
      </c>
      <c r="AF23" s="47">
        <f t="shared" si="4"/>
        <v>0</v>
      </c>
      <c r="AG23" s="47">
        <f t="shared" si="4"/>
        <v>0</v>
      </c>
      <c r="AH23" s="47">
        <f t="shared" si="4"/>
        <v>0</v>
      </c>
      <c r="AI23" s="50">
        <f t="shared" si="4"/>
        <v>0</v>
      </c>
    </row>
    <row r="24" spans="1:35" x14ac:dyDescent="0.25">
      <c r="B24" s="148" t="s">
        <v>64</v>
      </c>
      <c r="C24" s="145"/>
      <c r="D24" s="3" t="s">
        <v>63</v>
      </c>
      <c r="E24" s="73"/>
      <c r="F24" s="48">
        <f>E24</f>
        <v>0</v>
      </c>
      <c r="G24" s="47">
        <f t="shared" ref="G24:AI24" si="5">F24+(G13*F24)</f>
        <v>0</v>
      </c>
      <c r="H24" s="47">
        <f t="shared" si="5"/>
        <v>0</v>
      </c>
      <c r="I24" s="47">
        <f t="shared" si="5"/>
        <v>0</v>
      </c>
      <c r="J24" s="49">
        <f t="shared" si="5"/>
        <v>0</v>
      </c>
      <c r="K24" s="47">
        <f t="shared" si="5"/>
        <v>0</v>
      </c>
      <c r="L24" s="47">
        <f t="shared" si="5"/>
        <v>0</v>
      </c>
      <c r="M24" s="47">
        <f t="shared" si="5"/>
        <v>0</v>
      </c>
      <c r="N24" s="47">
        <f t="shared" si="5"/>
        <v>0</v>
      </c>
      <c r="O24" s="47">
        <f t="shared" si="5"/>
        <v>0</v>
      </c>
      <c r="P24" s="47">
        <f t="shared" si="5"/>
        <v>0</v>
      </c>
      <c r="Q24" s="47">
        <f t="shared" si="5"/>
        <v>0</v>
      </c>
      <c r="R24" s="47">
        <f t="shared" si="5"/>
        <v>0</v>
      </c>
      <c r="S24" s="47">
        <f t="shared" si="5"/>
        <v>0</v>
      </c>
      <c r="T24" s="49">
        <f t="shared" si="5"/>
        <v>0</v>
      </c>
      <c r="U24" s="47">
        <f t="shared" si="5"/>
        <v>0</v>
      </c>
      <c r="V24" s="47">
        <f t="shared" si="5"/>
        <v>0</v>
      </c>
      <c r="W24" s="47">
        <f t="shared" si="5"/>
        <v>0</v>
      </c>
      <c r="X24" s="47">
        <f t="shared" si="5"/>
        <v>0</v>
      </c>
      <c r="Y24" s="47">
        <f t="shared" si="5"/>
        <v>0</v>
      </c>
      <c r="Z24" s="47">
        <f t="shared" si="5"/>
        <v>0</v>
      </c>
      <c r="AA24" s="47">
        <f t="shared" si="5"/>
        <v>0</v>
      </c>
      <c r="AB24" s="47">
        <f t="shared" si="5"/>
        <v>0</v>
      </c>
      <c r="AC24" s="47">
        <f t="shared" si="5"/>
        <v>0</v>
      </c>
      <c r="AD24" s="47">
        <f t="shared" si="5"/>
        <v>0</v>
      </c>
      <c r="AE24" s="47">
        <f t="shared" si="5"/>
        <v>0</v>
      </c>
      <c r="AF24" s="47">
        <f t="shared" si="5"/>
        <v>0</v>
      </c>
      <c r="AG24" s="47">
        <f t="shared" si="5"/>
        <v>0</v>
      </c>
      <c r="AH24" s="47">
        <f t="shared" si="5"/>
        <v>0</v>
      </c>
      <c r="AI24" s="50">
        <f t="shared" si="5"/>
        <v>0</v>
      </c>
    </row>
    <row r="25" spans="1:35" x14ac:dyDescent="0.25">
      <c r="B25" s="131" t="s">
        <v>65</v>
      </c>
      <c r="C25" s="132"/>
      <c r="D25" s="133" t="s">
        <v>63</v>
      </c>
      <c r="E25" s="73">
        <f>(E26/(D26*12))+(E27/(D27*12))+(E28/(D28*12))+(E29/(D29*12))+(E30/(D30*12))+(E31/(D31*12))+(E32/(D32*12))+(E33/(D33*12))+(E34/(D34*12))+(E35/(D35*12))+(E36/(D36*12))+(E37/(D37*12))+(E38/(D38*12))</f>
        <v>182.77777777777777</v>
      </c>
      <c r="F25" s="48">
        <f t="shared" si="3"/>
        <v>182.77777777777777</v>
      </c>
      <c r="G25" s="47">
        <f t="shared" ref="G25:AI25" si="6">F25+(G13*F25)</f>
        <v>186.43333333333334</v>
      </c>
      <c r="H25" s="47">
        <f t="shared" si="6"/>
        <v>190.16200000000001</v>
      </c>
      <c r="I25" s="47">
        <f t="shared" si="6"/>
        <v>193.96523999999999</v>
      </c>
      <c r="J25" s="49">
        <f t="shared" si="6"/>
        <v>197.84454479999999</v>
      </c>
      <c r="K25" s="47">
        <f t="shared" si="6"/>
        <v>201.801435696</v>
      </c>
      <c r="L25" s="47">
        <f t="shared" si="6"/>
        <v>205.83746440991999</v>
      </c>
      <c r="M25" s="47">
        <f t="shared" si="6"/>
        <v>209.95421369811839</v>
      </c>
      <c r="N25" s="47">
        <f t="shared" si="6"/>
        <v>214.15329797208076</v>
      </c>
      <c r="O25" s="47">
        <f t="shared" si="6"/>
        <v>218.43636393152238</v>
      </c>
      <c r="P25" s="47">
        <f t="shared" si="6"/>
        <v>222.80509121015282</v>
      </c>
      <c r="Q25" s="47">
        <f t="shared" si="6"/>
        <v>227.26119303435587</v>
      </c>
      <c r="R25" s="47">
        <f t="shared" si="6"/>
        <v>231.80641689504299</v>
      </c>
      <c r="S25" s="47">
        <f t="shared" si="6"/>
        <v>236.44254523294384</v>
      </c>
      <c r="T25" s="49">
        <f t="shared" si="6"/>
        <v>241.17139613760273</v>
      </c>
      <c r="U25" s="47">
        <f t="shared" si="6"/>
        <v>245.99482406035477</v>
      </c>
      <c r="V25" s="47">
        <f t="shared" si="6"/>
        <v>250.91472054156188</v>
      </c>
      <c r="W25" s="47">
        <f t="shared" si="6"/>
        <v>255.93301495239311</v>
      </c>
      <c r="X25" s="47">
        <f t="shared" si="6"/>
        <v>261.051675251441</v>
      </c>
      <c r="Y25" s="47">
        <f t="shared" si="6"/>
        <v>266.2727087564698</v>
      </c>
      <c r="Z25" s="47">
        <f t="shared" si="6"/>
        <v>271.59816293159918</v>
      </c>
      <c r="AA25" s="47">
        <f t="shared" si="6"/>
        <v>277.03012619023116</v>
      </c>
      <c r="AB25" s="47">
        <f t="shared" si="6"/>
        <v>282.57072871403579</v>
      </c>
      <c r="AC25" s="47">
        <f t="shared" si="6"/>
        <v>288.22214328831649</v>
      </c>
      <c r="AD25" s="47">
        <f t="shared" si="6"/>
        <v>293.98658615408283</v>
      </c>
      <c r="AE25" s="47">
        <f t="shared" si="6"/>
        <v>299.86631787716448</v>
      </c>
      <c r="AF25" s="47">
        <f t="shared" si="6"/>
        <v>305.86364423470775</v>
      </c>
      <c r="AG25" s="47">
        <f t="shared" si="6"/>
        <v>311.98091711940191</v>
      </c>
      <c r="AH25" s="47">
        <f t="shared" si="6"/>
        <v>318.22053546178995</v>
      </c>
      <c r="AI25" s="50">
        <f t="shared" si="6"/>
        <v>324.58494617102576</v>
      </c>
    </row>
    <row r="26" spans="1:35" x14ac:dyDescent="0.25">
      <c r="B26" s="155" t="s">
        <v>86</v>
      </c>
      <c r="C26" s="138"/>
      <c r="D26" s="132">
        <v>25</v>
      </c>
      <c r="E26" s="73">
        <v>5000</v>
      </c>
      <c r="F26" s="48">
        <f>E26</f>
        <v>5000</v>
      </c>
      <c r="G26" s="47">
        <f>F26+(G13*F26)</f>
        <v>5100</v>
      </c>
      <c r="H26" s="47">
        <f>G26+(H13*G26)</f>
        <v>5202</v>
      </c>
      <c r="I26" s="47">
        <f t="shared" ref="I26:AI26" si="7">H26+(I13*H26)</f>
        <v>5306.04</v>
      </c>
      <c r="J26" s="47">
        <f t="shared" si="7"/>
        <v>5412.1607999999997</v>
      </c>
      <c r="K26" s="134">
        <f t="shared" si="7"/>
        <v>5520.4040159999995</v>
      </c>
      <c r="L26" s="47">
        <f t="shared" si="7"/>
        <v>5630.8120963199999</v>
      </c>
      <c r="M26" s="47">
        <f t="shared" si="7"/>
        <v>5743.4283382464</v>
      </c>
      <c r="N26" s="47">
        <f t="shared" si="7"/>
        <v>5858.2969050113279</v>
      </c>
      <c r="O26" s="47">
        <f t="shared" si="7"/>
        <v>5975.4628431115543</v>
      </c>
      <c r="P26" s="47">
        <f t="shared" si="7"/>
        <v>6094.9720999737856</v>
      </c>
      <c r="Q26" s="47">
        <f t="shared" si="7"/>
        <v>6216.8715419732616</v>
      </c>
      <c r="R26" s="47">
        <f t="shared" si="7"/>
        <v>6341.2089728127266</v>
      </c>
      <c r="S26" s="47">
        <f t="shared" si="7"/>
        <v>6468.0331522689812</v>
      </c>
      <c r="T26" s="47">
        <f t="shared" si="7"/>
        <v>6597.3938153143608</v>
      </c>
      <c r="U26" s="134">
        <f t="shared" si="7"/>
        <v>6729.3416916206479</v>
      </c>
      <c r="V26" s="47">
        <f t="shared" si="7"/>
        <v>6863.9285254530605</v>
      </c>
      <c r="W26" s="47">
        <f t="shared" si="7"/>
        <v>7001.2070959621215</v>
      </c>
      <c r="X26" s="47">
        <f t="shared" si="7"/>
        <v>7141.231237881364</v>
      </c>
      <c r="Y26" s="47">
        <f t="shared" si="7"/>
        <v>7284.0558626389911</v>
      </c>
      <c r="Z26" s="47">
        <f t="shared" si="7"/>
        <v>7429.7369798917707</v>
      </c>
      <c r="AA26" s="47">
        <f t="shared" si="7"/>
        <v>7578.3317194896063</v>
      </c>
      <c r="AB26" s="47">
        <f t="shared" si="7"/>
        <v>7729.8983538793982</v>
      </c>
      <c r="AC26" s="47">
        <f t="shared" si="7"/>
        <v>7884.496320956986</v>
      </c>
      <c r="AD26" s="47">
        <f t="shared" si="7"/>
        <v>8042.1862473761257</v>
      </c>
      <c r="AE26" s="47">
        <f t="shared" si="7"/>
        <v>8203.0299723236476</v>
      </c>
      <c r="AF26" s="47">
        <f t="shared" si="7"/>
        <v>8367.0905717701207</v>
      </c>
      <c r="AG26" s="47">
        <f t="shared" si="7"/>
        <v>8534.4323832055234</v>
      </c>
      <c r="AH26" s="47">
        <f t="shared" si="7"/>
        <v>8705.1210308696336</v>
      </c>
      <c r="AI26" s="50">
        <f t="shared" si="7"/>
        <v>8879.223451487027</v>
      </c>
    </row>
    <row r="27" spans="1:35" x14ac:dyDescent="0.25">
      <c r="B27" s="155" t="s">
        <v>87</v>
      </c>
      <c r="C27" s="138"/>
      <c r="D27" s="132">
        <v>10</v>
      </c>
      <c r="E27" s="73">
        <v>600</v>
      </c>
      <c r="F27" s="48">
        <f t="shared" ref="F27:F38" si="8">E27</f>
        <v>600</v>
      </c>
      <c r="G27" s="47">
        <f>F27+(G13*F27)</f>
        <v>612</v>
      </c>
      <c r="H27" s="47">
        <f t="shared" ref="H27:AI27" si="9">G27+(H13*G24)</f>
        <v>612</v>
      </c>
      <c r="I27" s="47">
        <f t="shared" si="9"/>
        <v>612</v>
      </c>
      <c r="J27" s="47">
        <f t="shared" si="9"/>
        <v>612</v>
      </c>
      <c r="K27" s="134">
        <f t="shared" si="9"/>
        <v>612</v>
      </c>
      <c r="L27" s="47">
        <f t="shared" si="9"/>
        <v>612</v>
      </c>
      <c r="M27" s="47">
        <f t="shared" si="9"/>
        <v>612</v>
      </c>
      <c r="N27" s="47">
        <f t="shared" si="9"/>
        <v>612</v>
      </c>
      <c r="O27" s="47">
        <f t="shared" si="9"/>
        <v>612</v>
      </c>
      <c r="P27" s="47">
        <f t="shared" si="9"/>
        <v>612</v>
      </c>
      <c r="Q27" s="47">
        <f t="shared" si="9"/>
        <v>612</v>
      </c>
      <c r="R27" s="47">
        <f t="shared" si="9"/>
        <v>612</v>
      </c>
      <c r="S27" s="47">
        <f t="shared" si="9"/>
        <v>612</v>
      </c>
      <c r="T27" s="47">
        <f t="shared" si="9"/>
        <v>612</v>
      </c>
      <c r="U27" s="134">
        <f t="shared" si="9"/>
        <v>612</v>
      </c>
      <c r="V27" s="47">
        <f t="shared" si="9"/>
        <v>612</v>
      </c>
      <c r="W27" s="47">
        <f t="shared" si="9"/>
        <v>612</v>
      </c>
      <c r="X27" s="47">
        <f t="shared" si="9"/>
        <v>612</v>
      </c>
      <c r="Y27" s="47">
        <f t="shared" si="9"/>
        <v>612</v>
      </c>
      <c r="Z27" s="47">
        <f t="shared" si="9"/>
        <v>612</v>
      </c>
      <c r="AA27" s="47">
        <f t="shared" si="9"/>
        <v>612</v>
      </c>
      <c r="AB27" s="47">
        <f t="shared" si="9"/>
        <v>612</v>
      </c>
      <c r="AC27" s="47">
        <f t="shared" si="9"/>
        <v>612</v>
      </c>
      <c r="AD27" s="47">
        <f t="shared" si="9"/>
        <v>612</v>
      </c>
      <c r="AE27" s="47">
        <f t="shared" si="9"/>
        <v>612</v>
      </c>
      <c r="AF27" s="47">
        <f t="shared" si="9"/>
        <v>612</v>
      </c>
      <c r="AG27" s="47">
        <f t="shared" si="9"/>
        <v>612</v>
      </c>
      <c r="AH27" s="47">
        <f t="shared" si="9"/>
        <v>612</v>
      </c>
      <c r="AI27" s="50">
        <f t="shared" si="9"/>
        <v>612</v>
      </c>
    </row>
    <row r="28" spans="1:35" x14ac:dyDescent="0.25">
      <c r="B28" s="155" t="s">
        <v>88</v>
      </c>
      <c r="C28" s="138"/>
      <c r="D28" s="132">
        <v>10</v>
      </c>
      <c r="E28" s="73">
        <v>1000</v>
      </c>
      <c r="F28" s="48">
        <f t="shared" si="8"/>
        <v>1000</v>
      </c>
      <c r="G28" s="47">
        <f>F28+(G13*F28)</f>
        <v>1020</v>
      </c>
      <c r="H28" s="47">
        <f t="shared" ref="H28:AI28" si="10">G28+(H13*G24)</f>
        <v>1020</v>
      </c>
      <c r="I28" s="47">
        <f t="shared" si="10"/>
        <v>1020</v>
      </c>
      <c r="J28" s="47">
        <f t="shared" si="10"/>
        <v>1020</v>
      </c>
      <c r="K28" s="134">
        <f t="shared" si="10"/>
        <v>1020</v>
      </c>
      <c r="L28" s="47">
        <f t="shared" si="10"/>
        <v>1020</v>
      </c>
      <c r="M28" s="47">
        <f t="shared" si="10"/>
        <v>1020</v>
      </c>
      <c r="N28" s="47">
        <f t="shared" si="10"/>
        <v>1020</v>
      </c>
      <c r="O28" s="47">
        <f t="shared" si="10"/>
        <v>1020</v>
      </c>
      <c r="P28" s="47">
        <f t="shared" si="10"/>
        <v>1020</v>
      </c>
      <c r="Q28" s="47">
        <f t="shared" si="10"/>
        <v>1020</v>
      </c>
      <c r="R28" s="47">
        <f t="shared" si="10"/>
        <v>1020</v>
      </c>
      <c r="S28" s="47">
        <f t="shared" si="10"/>
        <v>1020</v>
      </c>
      <c r="T28" s="47">
        <f t="shared" si="10"/>
        <v>1020</v>
      </c>
      <c r="U28" s="134">
        <f t="shared" si="10"/>
        <v>1020</v>
      </c>
      <c r="V28" s="47">
        <f t="shared" si="10"/>
        <v>1020</v>
      </c>
      <c r="W28" s="47">
        <f t="shared" si="10"/>
        <v>1020</v>
      </c>
      <c r="X28" s="47">
        <f t="shared" si="10"/>
        <v>1020</v>
      </c>
      <c r="Y28" s="47">
        <f t="shared" si="10"/>
        <v>1020</v>
      </c>
      <c r="Z28" s="47">
        <f t="shared" si="10"/>
        <v>1020</v>
      </c>
      <c r="AA28" s="47">
        <f t="shared" si="10"/>
        <v>1020</v>
      </c>
      <c r="AB28" s="47">
        <f t="shared" si="10"/>
        <v>1020</v>
      </c>
      <c r="AC28" s="47">
        <f t="shared" si="10"/>
        <v>1020</v>
      </c>
      <c r="AD28" s="47">
        <f t="shared" si="10"/>
        <v>1020</v>
      </c>
      <c r="AE28" s="47">
        <f t="shared" si="10"/>
        <v>1020</v>
      </c>
      <c r="AF28" s="47">
        <f t="shared" si="10"/>
        <v>1020</v>
      </c>
      <c r="AG28" s="47">
        <f t="shared" si="10"/>
        <v>1020</v>
      </c>
      <c r="AH28" s="47">
        <f t="shared" si="10"/>
        <v>1020</v>
      </c>
      <c r="AI28" s="50">
        <f t="shared" si="10"/>
        <v>1020</v>
      </c>
    </row>
    <row r="29" spans="1:35" x14ac:dyDescent="0.25">
      <c r="B29" s="155" t="s">
        <v>89</v>
      </c>
      <c r="C29" s="138"/>
      <c r="D29" s="132">
        <v>50</v>
      </c>
      <c r="E29" s="73">
        <v>5000</v>
      </c>
      <c r="F29" s="48">
        <f t="shared" si="8"/>
        <v>5000</v>
      </c>
      <c r="G29" s="47">
        <f>F29+(G13*F29)</f>
        <v>5100</v>
      </c>
      <c r="H29" s="47">
        <f t="shared" ref="H29:AI29" si="11">G29+(H13*G24)</f>
        <v>5100</v>
      </c>
      <c r="I29" s="47">
        <f t="shared" si="11"/>
        <v>5100</v>
      </c>
      <c r="J29" s="47">
        <f t="shared" si="11"/>
        <v>5100</v>
      </c>
      <c r="K29" s="134">
        <f t="shared" si="11"/>
        <v>5100</v>
      </c>
      <c r="L29" s="47">
        <f t="shared" si="11"/>
        <v>5100</v>
      </c>
      <c r="M29" s="47">
        <f t="shared" si="11"/>
        <v>5100</v>
      </c>
      <c r="N29" s="47">
        <f t="shared" si="11"/>
        <v>5100</v>
      </c>
      <c r="O29" s="47">
        <f t="shared" si="11"/>
        <v>5100</v>
      </c>
      <c r="P29" s="47">
        <f t="shared" si="11"/>
        <v>5100</v>
      </c>
      <c r="Q29" s="47">
        <f t="shared" si="11"/>
        <v>5100</v>
      </c>
      <c r="R29" s="47">
        <f t="shared" si="11"/>
        <v>5100</v>
      </c>
      <c r="S29" s="47">
        <f t="shared" si="11"/>
        <v>5100</v>
      </c>
      <c r="T29" s="47">
        <f t="shared" si="11"/>
        <v>5100</v>
      </c>
      <c r="U29" s="134">
        <f t="shared" si="11"/>
        <v>5100</v>
      </c>
      <c r="V29" s="47">
        <f t="shared" si="11"/>
        <v>5100</v>
      </c>
      <c r="W29" s="47">
        <f t="shared" si="11"/>
        <v>5100</v>
      </c>
      <c r="X29" s="47">
        <f t="shared" si="11"/>
        <v>5100</v>
      </c>
      <c r="Y29" s="47">
        <f t="shared" si="11"/>
        <v>5100</v>
      </c>
      <c r="Z29" s="47">
        <f t="shared" si="11"/>
        <v>5100</v>
      </c>
      <c r="AA29" s="47">
        <f t="shared" si="11"/>
        <v>5100</v>
      </c>
      <c r="AB29" s="47">
        <f t="shared" si="11"/>
        <v>5100</v>
      </c>
      <c r="AC29" s="47">
        <f t="shared" si="11"/>
        <v>5100</v>
      </c>
      <c r="AD29" s="47">
        <f t="shared" si="11"/>
        <v>5100</v>
      </c>
      <c r="AE29" s="47">
        <f t="shared" si="11"/>
        <v>5100</v>
      </c>
      <c r="AF29" s="47">
        <f t="shared" si="11"/>
        <v>5100</v>
      </c>
      <c r="AG29" s="47">
        <f t="shared" si="11"/>
        <v>5100</v>
      </c>
      <c r="AH29" s="47">
        <f t="shared" si="11"/>
        <v>5100</v>
      </c>
      <c r="AI29" s="50">
        <f t="shared" si="11"/>
        <v>5100</v>
      </c>
    </row>
    <row r="30" spans="1:35" x14ac:dyDescent="0.25">
      <c r="B30" s="155" t="s">
        <v>90</v>
      </c>
      <c r="C30" s="138"/>
      <c r="D30" s="132">
        <v>20</v>
      </c>
      <c r="E30" s="73">
        <v>3000</v>
      </c>
      <c r="F30" s="48">
        <f t="shared" si="8"/>
        <v>3000</v>
      </c>
      <c r="G30" s="47">
        <f>F30+(G13*F30)</f>
        <v>3060</v>
      </c>
      <c r="H30" s="47">
        <f t="shared" ref="H30:AI30" si="12">G30+(H13*G24)</f>
        <v>3060</v>
      </c>
      <c r="I30" s="47">
        <f t="shared" si="12"/>
        <v>3060</v>
      </c>
      <c r="J30" s="47">
        <f t="shared" si="12"/>
        <v>3060</v>
      </c>
      <c r="K30" s="134">
        <f t="shared" si="12"/>
        <v>3060</v>
      </c>
      <c r="L30" s="47">
        <f t="shared" si="12"/>
        <v>3060</v>
      </c>
      <c r="M30" s="47">
        <f t="shared" si="12"/>
        <v>3060</v>
      </c>
      <c r="N30" s="47">
        <f t="shared" si="12"/>
        <v>3060</v>
      </c>
      <c r="O30" s="47">
        <f t="shared" si="12"/>
        <v>3060</v>
      </c>
      <c r="P30" s="47">
        <f t="shared" si="12"/>
        <v>3060</v>
      </c>
      <c r="Q30" s="47">
        <f t="shared" si="12"/>
        <v>3060</v>
      </c>
      <c r="R30" s="47">
        <f t="shared" si="12"/>
        <v>3060</v>
      </c>
      <c r="S30" s="47">
        <f t="shared" si="12"/>
        <v>3060</v>
      </c>
      <c r="T30" s="47">
        <f t="shared" si="12"/>
        <v>3060</v>
      </c>
      <c r="U30" s="134">
        <f t="shared" si="12"/>
        <v>3060</v>
      </c>
      <c r="V30" s="47">
        <f t="shared" si="12"/>
        <v>3060</v>
      </c>
      <c r="W30" s="47">
        <f t="shared" si="12"/>
        <v>3060</v>
      </c>
      <c r="X30" s="47">
        <f t="shared" si="12"/>
        <v>3060</v>
      </c>
      <c r="Y30" s="47">
        <f t="shared" si="12"/>
        <v>3060</v>
      </c>
      <c r="Z30" s="47">
        <f t="shared" si="12"/>
        <v>3060</v>
      </c>
      <c r="AA30" s="47">
        <f t="shared" si="12"/>
        <v>3060</v>
      </c>
      <c r="AB30" s="47">
        <f t="shared" si="12"/>
        <v>3060</v>
      </c>
      <c r="AC30" s="47">
        <f t="shared" si="12"/>
        <v>3060</v>
      </c>
      <c r="AD30" s="47">
        <f t="shared" si="12"/>
        <v>3060</v>
      </c>
      <c r="AE30" s="47">
        <f t="shared" si="12"/>
        <v>3060</v>
      </c>
      <c r="AF30" s="47">
        <f t="shared" si="12"/>
        <v>3060</v>
      </c>
      <c r="AG30" s="47">
        <f t="shared" si="12"/>
        <v>3060</v>
      </c>
      <c r="AH30" s="47">
        <f t="shared" si="12"/>
        <v>3060</v>
      </c>
      <c r="AI30" s="50">
        <f t="shared" si="12"/>
        <v>3060</v>
      </c>
    </row>
    <row r="31" spans="1:35" x14ac:dyDescent="0.25">
      <c r="B31" s="155" t="s">
        <v>91</v>
      </c>
      <c r="C31" s="138"/>
      <c r="D31" s="132">
        <v>6</v>
      </c>
      <c r="E31" s="73">
        <v>2000</v>
      </c>
      <c r="F31" s="48">
        <f t="shared" si="8"/>
        <v>2000</v>
      </c>
      <c r="G31" s="47">
        <f>F31+(G13*F31)</f>
        <v>2040</v>
      </c>
      <c r="H31" s="47">
        <f t="shared" ref="H31:AI31" si="13">G31+(H13*G31)</f>
        <v>2080.8000000000002</v>
      </c>
      <c r="I31" s="47">
        <f t="shared" si="13"/>
        <v>2122.4160000000002</v>
      </c>
      <c r="J31" s="47">
        <f t="shared" si="13"/>
        <v>2164.8643200000001</v>
      </c>
      <c r="K31" s="134">
        <f t="shared" si="13"/>
        <v>2208.1616064</v>
      </c>
      <c r="L31" s="47">
        <f t="shared" si="13"/>
        <v>2252.3248385279999</v>
      </c>
      <c r="M31" s="47">
        <f t="shared" si="13"/>
        <v>2297.3713352985596</v>
      </c>
      <c r="N31" s="47">
        <f t="shared" si="13"/>
        <v>2343.318762004531</v>
      </c>
      <c r="O31" s="47">
        <f t="shared" si="13"/>
        <v>2390.1851372446217</v>
      </c>
      <c r="P31" s="47">
        <f t="shared" si="13"/>
        <v>2437.988839989514</v>
      </c>
      <c r="Q31" s="47">
        <f t="shared" si="13"/>
        <v>2486.7486167893044</v>
      </c>
      <c r="R31" s="47">
        <f t="shared" si="13"/>
        <v>2536.4835891250905</v>
      </c>
      <c r="S31" s="47">
        <f t="shared" si="13"/>
        <v>2587.2132609075925</v>
      </c>
      <c r="T31" s="47">
        <f t="shared" si="13"/>
        <v>2638.9575261257442</v>
      </c>
      <c r="U31" s="134">
        <f t="shared" si="13"/>
        <v>2691.7366766482592</v>
      </c>
      <c r="V31" s="47">
        <f t="shared" si="13"/>
        <v>2745.5714101812246</v>
      </c>
      <c r="W31" s="47">
        <f t="shared" si="13"/>
        <v>2800.4828383848489</v>
      </c>
      <c r="X31" s="47">
        <f t="shared" si="13"/>
        <v>2856.4924951525459</v>
      </c>
      <c r="Y31" s="47">
        <f t="shared" si="13"/>
        <v>2913.6223450555967</v>
      </c>
      <c r="Z31" s="47">
        <f t="shared" si="13"/>
        <v>2971.8947919567086</v>
      </c>
      <c r="AA31" s="47">
        <f t="shared" si="13"/>
        <v>3031.3326877958425</v>
      </c>
      <c r="AB31" s="47">
        <f t="shared" si="13"/>
        <v>3091.9593415517593</v>
      </c>
      <c r="AC31" s="47">
        <f t="shared" si="13"/>
        <v>3153.7985283827943</v>
      </c>
      <c r="AD31" s="47">
        <f t="shared" si="13"/>
        <v>3216.8744989504503</v>
      </c>
      <c r="AE31" s="47">
        <f t="shared" si="13"/>
        <v>3281.2119889294595</v>
      </c>
      <c r="AF31" s="47">
        <f t="shared" si="13"/>
        <v>3346.8362287080486</v>
      </c>
      <c r="AG31" s="47">
        <f t="shared" si="13"/>
        <v>3413.7729532822095</v>
      </c>
      <c r="AH31" s="47">
        <f t="shared" si="13"/>
        <v>3482.0484123478536</v>
      </c>
      <c r="AI31" s="50">
        <f t="shared" si="13"/>
        <v>3551.6893805948107</v>
      </c>
    </row>
    <row r="32" spans="1:35" x14ac:dyDescent="0.25">
      <c r="B32" s="155" t="s">
        <v>92</v>
      </c>
      <c r="C32" s="138"/>
      <c r="D32" s="132">
        <v>30</v>
      </c>
      <c r="E32" s="73">
        <v>3000</v>
      </c>
      <c r="F32" s="48">
        <f t="shared" si="8"/>
        <v>3000</v>
      </c>
      <c r="G32" s="47">
        <f>F32+(G13*F32)</f>
        <v>3060</v>
      </c>
      <c r="H32" s="47">
        <f t="shared" ref="H32:AI32" si="14">G32+(H13*G32)</f>
        <v>3121.2</v>
      </c>
      <c r="I32" s="47">
        <f t="shared" si="14"/>
        <v>3183.6239999999998</v>
      </c>
      <c r="J32" s="47">
        <f t="shared" si="14"/>
        <v>3247.29648</v>
      </c>
      <c r="K32" s="134">
        <f t="shared" si="14"/>
        <v>3312.2424096</v>
      </c>
      <c r="L32" s="47">
        <f t="shared" si="14"/>
        <v>3378.487257792</v>
      </c>
      <c r="M32" s="47">
        <f t="shared" si="14"/>
        <v>3446.0570029478399</v>
      </c>
      <c r="N32" s="47">
        <f t="shared" si="14"/>
        <v>3514.9781430067969</v>
      </c>
      <c r="O32" s="47">
        <f t="shared" si="14"/>
        <v>3585.277705866933</v>
      </c>
      <c r="P32" s="47">
        <f t="shared" si="14"/>
        <v>3656.9832599842716</v>
      </c>
      <c r="Q32" s="47">
        <f t="shared" si="14"/>
        <v>3730.1229251839572</v>
      </c>
      <c r="R32" s="47">
        <f t="shared" si="14"/>
        <v>3804.7253836876362</v>
      </c>
      <c r="S32" s="47">
        <f t="shared" si="14"/>
        <v>3880.8198913613887</v>
      </c>
      <c r="T32" s="47">
        <f t="shared" si="14"/>
        <v>3958.4362891886167</v>
      </c>
      <c r="U32" s="134">
        <f t="shared" si="14"/>
        <v>4037.6050149723892</v>
      </c>
      <c r="V32" s="47">
        <f t="shared" si="14"/>
        <v>4118.3571152718368</v>
      </c>
      <c r="W32" s="47">
        <f t="shared" si="14"/>
        <v>4200.7242575772734</v>
      </c>
      <c r="X32" s="47">
        <f t="shared" si="14"/>
        <v>4284.7387427288186</v>
      </c>
      <c r="Y32" s="47">
        <f t="shared" si="14"/>
        <v>4370.4335175833949</v>
      </c>
      <c r="Z32" s="47">
        <f t="shared" si="14"/>
        <v>4457.8421879350626</v>
      </c>
      <c r="AA32" s="47">
        <f t="shared" si="14"/>
        <v>4546.9990316937638</v>
      </c>
      <c r="AB32" s="47">
        <f t="shared" si="14"/>
        <v>4637.9390123276389</v>
      </c>
      <c r="AC32" s="47">
        <f t="shared" si="14"/>
        <v>4730.6977925741921</v>
      </c>
      <c r="AD32" s="47">
        <f t="shared" si="14"/>
        <v>4825.3117484256763</v>
      </c>
      <c r="AE32" s="47">
        <f t="shared" si="14"/>
        <v>4921.8179833941895</v>
      </c>
      <c r="AF32" s="47">
        <f t="shared" si="14"/>
        <v>5020.2543430620735</v>
      </c>
      <c r="AG32" s="47">
        <f t="shared" si="14"/>
        <v>5120.6594299233147</v>
      </c>
      <c r="AH32" s="47">
        <f t="shared" si="14"/>
        <v>5223.0726185217809</v>
      </c>
      <c r="AI32" s="50">
        <f t="shared" si="14"/>
        <v>5327.5340708922167</v>
      </c>
    </row>
    <row r="33" spans="2:35" x14ac:dyDescent="0.25">
      <c r="B33" s="155" t="s">
        <v>93</v>
      </c>
      <c r="C33" s="138"/>
      <c r="D33" s="132">
        <v>50</v>
      </c>
      <c r="E33" s="73">
        <v>5000</v>
      </c>
      <c r="F33" s="48">
        <f t="shared" si="8"/>
        <v>5000</v>
      </c>
      <c r="G33" s="47">
        <f>F33+(G13*F33)</f>
        <v>5100</v>
      </c>
      <c r="H33" s="47">
        <f t="shared" ref="H33:AI33" si="15">G33+(H13*G33)</f>
        <v>5202</v>
      </c>
      <c r="I33" s="47">
        <f t="shared" si="15"/>
        <v>5306.04</v>
      </c>
      <c r="J33" s="47">
        <f t="shared" si="15"/>
        <v>5412.1607999999997</v>
      </c>
      <c r="K33" s="134">
        <f t="shared" si="15"/>
        <v>5520.4040159999995</v>
      </c>
      <c r="L33" s="47">
        <f t="shared" si="15"/>
        <v>5630.8120963199999</v>
      </c>
      <c r="M33" s="47">
        <f t="shared" si="15"/>
        <v>5743.4283382464</v>
      </c>
      <c r="N33" s="47">
        <f t="shared" si="15"/>
        <v>5858.2969050113279</v>
      </c>
      <c r="O33" s="47">
        <f t="shared" si="15"/>
        <v>5975.4628431115543</v>
      </c>
      <c r="P33" s="47">
        <f t="shared" si="15"/>
        <v>6094.9720999737856</v>
      </c>
      <c r="Q33" s="47">
        <f t="shared" si="15"/>
        <v>6216.8715419732616</v>
      </c>
      <c r="R33" s="47">
        <f t="shared" si="15"/>
        <v>6341.2089728127266</v>
      </c>
      <c r="S33" s="47">
        <f t="shared" si="15"/>
        <v>6468.0331522689812</v>
      </c>
      <c r="T33" s="47">
        <f t="shared" si="15"/>
        <v>6597.3938153143608</v>
      </c>
      <c r="U33" s="134">
        <f t="shared" si="15"/>
        <v>6729.3416916206479</v>
      </c>
      <c r="V33" s="47">
        <f t="shared" si="15"/>
        <v>6863.9285254530605</v>
      </c>
      <c r="W33" s="47">
        <f t="shared" si="15"/>
        <v>7001.2070959621215</v>
      </c>
      <c r="X33" s="47">
        <f t="shared" si="15"/>
        <v>7141.231237881364</v>
      </c>
      <c r="Y33" s="47">
        <f t="shared" si="15"/>
        <v>7284.0558626389911</v>
      </c>
      <c r="Z33" s="47">
        <f t="shared" si="15"/>
        <v>7429.7369798917707</v>
      </c>
      <c r="AA33" s="47">
        <f t="shared" si="15"/>
        <v>7578.3317194896063</v>
      </c>
      <c r="AB33" s="47">
        <f t="shared" si="15"/>
        <v>7729.8983538793982</v>
      </c>
      <c r="AC33" s="47">
        <f t="shared" si="15"/>
        <v>7884.496320956986</v>
      </c>
      <c r="AD33" s="47">
        <f t="shared" si="15"/>
        <v>8042.1862473761257</v>
      </c>
      <c r="AE33" s="47">
        <f t="shared" si="15"/>
        <v>8203.0299723236476</v>
      </c>
      <c r="AF33" s="47">
        <f t="shared" si="15"/>
        <v>8367.0905717701207</v>
      </c>
      <c r="AG33" s="47">
        <f t="shared" si="15"/>
        <v>8534.4323832055234</v>
      </c>
      <c r="AH33" s="47">
        <f t="shared" si="15"/>
        <v>8705.1210308696336</v>
      </c>
      <c r="AI33" s="50">
        <f t="shared" si="15"/>
        <v>8879.223451487027</v>
      </c>
    </row>
    <row r="34" spans="2:35" x14ac:dyDescent="0.25">
      <c r="B34" s="155" t="s">
        <v>94</v>
      </c>
      <c r="C34" s="138"/>
      <c r="D34" s="132">
        <v>5</v>
      </c>
      <c r="E34" s="73">
        <v>2500</v>
      </c>
      <c r="F34" s="48">
        <f t="shared" si="8"/>
        <v>2500</v>
      </c>
      <c r="G34" s="47">
        <f>F34+(G13*F34)</f>
        <v>2550</v>
      </c>
      <c r="H34" s="47">
        <f t="shared" ref="H34:AI34" si="16">G34+(H13*G34)</f>
        <v>2601</v>
      </c>
      <c r="I34" s="47">
        <f t="shared" si="16"/>
        <v>2653.02</v>
      </c>
      <c r="J34" s="47">
        <f t="shared" si="16"/>
        <v>2706.0803999999998</v>
      </c>
      <c r="K34" s="134">
        <f t="shared" si="16"/>
        <v>2760.2020079999998</v>
      </c>
      <c r="L34" s="47">
        <f t="shared" si="16"/>
        <v>2815.40604816</v>
      </c>
      <c r="M34" s="47">
        <f t="shared" si="16"/>
        <v>2871.7141691232</v>
      </c>
      <c r="N34" s="47">
        <f t="shared" si="16"/>
        <v>2929.148452505664</v>
      </c>
      <c r="O34" s="47">
        <f t="shared" si="16"/>
        <v>2987.7314215557772</v>
      </c>
      <c r="P34" s="47">
        <f t="shared" si="16"/>
        <v>3047.4860499868928</v>
      </c>
      <c r="Q34" s="47">
        <f t="shared" si="16"/>
        <v>3108.4357709866308</v>
      </c>
      <c r="R34" s="47">
        <f t="shared" si="16"/>
        <v>3170.6044864063633</v>
      </c>
      <c r="S34" s="47">
        <f t="shared" si="16"/>
        <v>3234.0165761344906</v>
      </c>
      <c r="T34" s="47">
        <f t="shared" si="16"/>
        <v>3298.6969076571804</v>
      </c>
      <c r="U34" s="134">
        <f t="shared" si="16"/>
        <v>3364.670845810324</v>
      </c>
      <c r="V34" s="47">
        <f t="shared" si="16"/>
        <v>3431.9642627265303</v>
      </c>
      <c r="W34" s="47">
        <f t="shared" si="16"/>
        <v>3500.6035479810607</v>
      </c>
      <c r="X34" s="47">
        <f t="shared" si="16"/>
        <v>3570.615618940682</v>
      </c>
      <c r="Y34" s="47">
        <f t="shared" si="16"/>
        <v>3642.0279313194956</v>
      </c>
      <c r="Z34" s="47">
        <f t="shared" si="16"/>
        <v>3714.8684899458854</v>
      </c>
      <c r="AA34" s="47">
        <f t="shared" si="16"/>
        <v>3789.1658597448031</v>
      </c>
      <c r="AB34" s="47">
        <f t="shared" si="16"/>
        <v>3864.9491769396991</v>
      </c>
      <c r="AC34" s="47">
        <f t="shared" si="16"/>
        <v>3942.248160478493</v>
      </c>
      <c r="AD34" s="47">
        <f t="shared" si="16"/>
        <v>4021.0931236880629</v>
      </c>
      <c r="AE34" s="47">
        <f t="shared" si="16"/>
        <v>4101.5149861618238</v>
      </c>
      <c r="AF34" s="47">
        <f t="shared" si="16"/>
        <v>4183.5452858850604</v>
      </c>
      <c r="AG34" s="47">
        <f t="shared" si="16"/>
        <v>4267.2161916027617</v>
      </c>
      <c r="AH34" s="47">
        <f t="shared" si="16"/>
        <v>4352.5605154348168</v>
      </c>
      <c r="AI34" s="50">
        <f t="shared" si="16"/>
        <v>4439.6117257435135</v>
      </c>
    </row>
    <row r="35" spans="2:35" x14ac:dyDescent="0.25">
      <c r="B35" s="155" t="s">
        <v>95</v>
      </c>
      <c r="C35" s="138"/>
      <c r="D35" s="132">
        <v>20</v>
      </c>
      <c r="E35" s="73">
        <v>3000</v>
      </c>
      <c r="F35" s="48">
        <f t="shared" si="8"/>
        <v>3000</v>
      </c>
      <c r="G35" s="47">
        <f>F35+(G13*F35)</f>
        <v>3060</v>
      </c>
      <c r="H35" s="47">
        <f t="shared" ref="H35:AI35" si="17">G35+(H13*G35)</f>
        <v>3121.2</v>
      </c>
      <c r="I35" s="47">
        <f t="shared" si="17"/>
        <v>3183.6239999999998</v>
      </c>
      <c r="J35" s="47">
        <f t="shared" si="17"/>
        <v>3247.29648</v>
      </c>
      <c r="K35" s="134">
        <f t="shared" si="17"/>
        <v>3312.2424096</v>
      </c>
      <c r="L35" s="47">
        <f t="shared" si="17"/>
        <v>3378.487257792</v>
      </c>
      <c r="M35" s="47">
        <f t="shared" si="17"/>
        <v>3446.0570029478399</v>
      </c>
      <c r="N35" s="47">
        <f t="shared" si="17"/>
        <v>3514.9781430067969</v>
      </c>
      <c r="O35" s="47">
        <f t="shared" si="17"/>
        <v>3585.277705866933</v>
      </c>
      <c r="P35" s="47">
        <f t="shared" si="17"/>
        <v>3656.9832599842716</v>
      </c>
      <c r="Q35" s="47">
        <f t="shared" si="17"/>
        <v>3730.1229251839572</v>
      </c>
      <c r="R35" s="47">
        <f t="shared" si="17"/>
        <v>3804.7253836876362</v>
      </c>
      <c r="S35" s="47">
        <f t="shared" si="17"/>
        <v>3880.8198913613887</v>
      </c>
      <c r="T35" s="47">
        <f t="shared" si="17"/>
        <v>3958.4362891886167</v>
      </c>
      <c r="U35" s="134">
        <f t="shared" si="17"/>
        <v>4037.6050149723892</v>
      </c>
      <c r="V35" s="47">
        <f t="shared" si="17"/>
        <v>4118.3571152718368</v>
      </c>
      <c r="W35" s="47">
        <f t="shared" si="17"/>
        <v>4200.7242575772734</v>
      </c>
      <c r="X35" s="47">
        <f t="shared" si="17"/>
        <v>4284.7387427288186</v>
      </c>
      <c r="Y35" s="47">
        <f t="shared" si="17"/>
        <v>4370.4335175833949</v>
      </c>
      <c r="Z35" s="47">
        <f t="shared" si="17"/>
        <v>4457.8421879350626</v>
      </c>
      <c r="AA35" s="47">
        <f t="shared" si="17"/>
        <v>4546.9990316937638</v>
      </c>
      <c r="AB35" s="47">
        <f t="shared" si="17"/>
        <v>4637.9390123276389</v>
      </c>
      <c r="AC35" s="47">
        <f t="shared" si="17"/>
        <v>4730.6977925741921</v>
      </c>
      <c r="AD35" s="47">
        <f t="shared" si="17"/>
        <v>4825.3117484256763</v>
      </c>
      <c r="AE35" s="47">
        <f t="shared" si="17"/>
        <v>4921.8179833941895</v>
      </c>
      <c r="AF35" s="47">
        <f t="shared" si="17"/>
        <v>5020.2543430620735</v>
      </c>
      <c r="AG35" s="47">
        <f t="shared" si="17"/>
        <v>5120.6594299233147</v>
      </c>
      <c r="AH35" s="47">
        <f t="shared" si="17"/>
        <v>5223.0726185217809</v>
      </c>
      <c r="AI35" s="50">
        <f t="shared" si="17"/>
        <v>5327.5340708922167</v>
      </c>
    </row>
    <row r="36" spans="2:35" x14ac:dyDescent="0.25">
      <c r="B36" s="155" t="s">
        <v>96</v>
      </c>
      <c r="C36" s="138"/>
      <c r="D36" s="132">
        <v>50</v>
      </c>
      <c r="E36" s="73">
        <v>10000</v>
      </c>
      <c r="F36" s="48">
        <f t="shared" si="8"/>
        <v>10000</v>
      </c>
      <c r="G36" s="47">
        <f>F36+(G13*F36)</f>
        <v>10200</v>
      </c>
      <c r="H36" s="47">
        <f t="shared" ref="H36:AI36" si="18">G36+(H13*G36)</f>
        <v>10404</v>
      </c>
      <c r="I36" s="47">
        <f t="shared" si="18"/>
        <v>10612.08</v>
      </c>
      <c r="J36" s="47">
        <f t="shared" si="18"/>
        <v>10824.321599999999</v>
      </c>
      <c r="K36" s="134">
        <f t="shared" si="18"/>
        <v>11040.808031999999</v>
      </c>
      <c r="L36" s="47">
        <f t="shared" si="18"/>
        <v>11261.62419264</v>
      </c>
      <c r="M36" s="47">
        <f t="shared" si="18"/>
        <v>11486.8566764928</v>
      </c>
      <c r="N36" s="47">
        <f t="shared" si="18"/>
        <v>11716.593810022656</v>
      </c>
      <c r="O36" s="47">
        <f t="shared" si="18"/>
        <v>11950.925686223109</v>
      </c>
      <c r="P36" s="47">
        <f t="shared" si="18"/>
        <v>12189.944199947571</v>
      </c>
      <c r="Q36" s="47">
        <f t="shared" si="18"/>
        <v>12433.743083946523</v>
      </c>
      <c r="R36" s="47">
        <f t="shared" si="18"/>
        <v>12682.417945625453</v>
      </c>
      <c r="S36" s="47">
        <f t="shared" si="18"/>
        <v>12936.066304537962</v>
      </c>
      <c r="T36" s="47">
        <f t="shared" si="18"/>
        <v>13194.787630628722</v>
      </c>
      <c r="U36" s="134">
        <f t="shared" si="18"/>
        <v>13458.683383241296</v>
      </c>
      <c r="V36" s="47">
        <f t="shared" si="18"/>
        <v>13727.857050906121</v>
      </c>
      <c r="W36" s="47">
        <f t="shared" si="18"/>
        <v>14002.414191924243</v>
      </c>
      <c r="X36" s="47">
        <f t="shared" si="18"/>
        <v>14282.462475762728</v>
      </c>
      <c r="Y36" s="47">
        <f t="shared" si="18"/>
        <v>14568.111725277982</v>
      </c>
      <c r="Z36" s="47">
        <f t="shared" si="18"/>
        <v>14859.473959783541</v>
      </c>
      <c r="AA36" s="47">
        <f t="shared" si="18"/>
        <v>15156.663438979213</v>
      </c>
      <c r="AB36" s="47">
        <f t="shared" si="18"/>
        <v>15459.796707758796</v>
      </c>
      <c r="AC36" s="47">
        <f t="shared" si="18"/>
        <v>15768.992641913972</v>
      </c>
      <c r="AD36" s="47">
        <f t="shared" si="18"/>
        <v>16084.372494752251</v>
      </c>
      <c r="AE36" s="47">
        <f t="shared" si="18"/>
        <v>16406.059944647295</v>
      </c>
      <c r="AF36" s="47">
        <f t="shared" si="18"/>
        <v>16734.181143540241</v>
      </c>
      <c r="AG36" s="47">
        <f t="shared" si="18"/>
        <v>17068.864766411047</v>
      </c>
      <c r="AH36" s="47">
        <f t="shared" si="18"/>
        <v>17410.242061739267</v>
      </c>
      <c r="AI36" s="50">
        <f t="shared" si="18"/>
        <v>17758.446902974054</v>
      </c>
    </row>
    <row r="37" spans="2:35" x14ac:dyDescent="0.25">
      <c r="B37" s="155" t="s">
        <v>97</v>
      </c>
      <c r="C37" s="138"/>
      <c r="D37" s="132">
        <v>10</v>
      </c>
      <c r="E37" s="73">
        <v>1000</v>
      </c>
      <c r="F37" s="48">
        <f t="shared" si="8"/>
        <v>1000</v>
      </c>
      <c r="G37" s="47">
        <f>F37+(G13*F37)</f>
        <v>1020</v>
      </c>
      <c r="H37" s="47">
        <f t="shared" ref="H37:AI37" si="19">G37+(H13*G37)</f>
        <v>1040.4000000000001</v>
      </c>
      <c r="I37" s="47">
        <f t="shared" si="19"/>
        <v>1061.2080000000001</v>
      </c>
      <c r="J37" s="47">
        <f t="shared" si="19"/>
        <v>1082.4321600000001</v>
      </c>
      <c r="K37" s="134">
        <f t="shared" si="19"/>
        <v>1104.0808032</v>
      </c>
      <c r="L37" s="47">
        <f t="shared" si="19"/>
        <v>1126.1624192639999</v>
      </c>
      <c r="M37" s="47">
        <f t="shared" si="19"/>
        <v>1148.6856676492798</v>
      </c>
      <c r="N37" s="47">
        <f t="shared" si="19"/>
        <v>1171.6593810022655</v>
      </c>
      <c r="O37" s="47">
        <f t="shared" si="19"/>
        <v>1195.0925686223109</v>
      </c>
      <c r="P37" s="47">
        <f t="shared" si="19"/>
        <v>1218.994419994757</v>
      </c>
      <c r="Q37" s="47">
        <f t="shared" si="19"/>
        <v>1243.3743083946522</v>
      </c>
      <c r="R37" s="47">
        <f t="shared" si="19"/>
        <v>1268.2417945625452</v>
      </c>
      <c r="S37" s="47">
        <f t="shared" si="19"/>
        <v>1293.6066304537962</v>
      </c>
      <c r="T37" s="47">
        <f t="shared" si="19"/>
        <v>1319.4787630628721</v>
      </c>
      <c r="U37" s="134">
        <f t="shared" si="19"/>
        <v>1345.8683383241296</v>
      </c>
      <c r="V37" s="47">
        <f t="shared" si="19"/>
        <v>1372.7857050906123</v>
      </c>
      <c r="W37" s="47">
        <f t="shared" si="19"/>
        <v>1400.2414191924245</v>
      </c>
      <c r="X37" s="47">
        <f t="shared" si="19"/>
        <v>1428.2462475762729</v>
      </c>
      <c r="Y37" s="47">
        <f t="shared" si="19"/>
        <v>1456.8111725277984</v>
      </c>
      <c r="Z37" s="47">
        <f t="shared" si="19"/>
        <v>1485.9473959783543</v>
      </c>
      <c r="AA37" s="47">
        <f t="shared" si="19"/>
        <v>1515.6663438979213</v>
      </c>
      <c r="AB37" s="47">
        <f t="shared" si="19"/>
        <v>1545.9796707758796</v>
      </c>
      <c r="AC37" s="47">
        <f t="shared" si="19"/>
        <v>1576.8992641913972</v>
      </c>
      <c r="AD37" s="47">
        <f t="shared" si="19"/>
        <v>1608.4372494752251</v>
      </c>
      <c r="AE37" s="47">
        <f t="shared" si="19"/>
        <v>1640.6059944647297</v>
      </c>
      <c r="AF37" s="47">
        <f t="shared" si="19"/>
        <v>1673.4181143540243</v>
      </c>
      <c r="AG37" s="47">
        <f t="shared" si="19"/>
        <v>1706.8864766411048</v>
      </c>
      <c r="AH37" s="47">
        <f t="shared" si="19"/>
        <v>1741.0242061739268</v>
      </c>
      <c r="AI37" s="50">
        <f t="shared" si="19"/>
        <v>1775.8446902974054</v>
      </c>
    </row>
    <row r="38" spans="2:35" x14ac:dyDescent="0.25">
      <c r="B38" s="155" t="s">
        <v>98</v>
      </c>
      <c r="C38" s="138"/>
      <c r="D38" s="132">
        <v>10</v>
      </c>
      <c r="E38" s="73">
        <v>1000</v>
      </c>
      <c r="F38" s="48">
        <f t="shared" si="8"/>
        <v>1000</v>
      </c>
      <c r="G38" s="47">
        <f>F38+(G13*F38)</f>
        <v>1020</v>
      </c>
      <c r="H38" s="47">
        <f t="shared" ref="H38:AI38" si="20">G38+(H13*G38)</f>
        <v>1040.4000000000001</v>
      </c>
      <c r="I38" s="47">
        <f t="shared" si="20"/>
        <v>1061.2080000000001</v>
      </c>
      <c r="J38" s="47">
        <f t="shared" si="20"/>
        <v>1082.4321600000001</v>
      </c>
      <c r="K38" s="134">
        <f t="shared" si="20"/>
        <v>1104.0808032</v>
      </c>
      <c r="L38" s="47">
        <f t="shared" si="20"/>
        <v>1126.1624192639999</v>
      </c>
      <c r="M38" s="47">
        <f t="shared" si="20"/>
        <v>1148.6856676492798</v>
      </c>
      <c r="N38" s="47">
        <f t="shared" si="20"/>
        <v>1171.6593810022655</v>
      </c>
      <c r="O38" s="47">
        <f t="shared" si="20"/>
        <v>1195.0925686223109</v>
      </c>
      <c r="P38" s="47">
        <f t="shared" si="20"/>
        <v>1218.994419994757</v>
      </c>
      <c r="Q38" s="47">
        <f t="shared" si="20"/>
        <v>1243.3743083946522</v>
      </c>
      <c r="R38" s="47">
        <f t="shared" si="20"/>
        <v>1268.2417945625452</v>
      </c>
      <c r="S38" s="47">
        <f t="shared" si="20"/>
        <v>1293.6066304537962</v>
      </c>
      <c r="T38" s="47">
        <f t="shared" si="20"/>
        <v>1319.4787630628721</v>
      </c>
      <c r="U38" s="134">
        <f t="shared" si="20"/>
        <v>1345.8683383241296</v>
      </c>
      <c r="V38" s="47">
        <f t="shared" si="20"/>
        <v>1372.7857050906123</v>
      </c>
      <c r="W38" s="47">
        <f t="shared" si="20"/>
        <v>1400.2414191924245</v>
      </c>
      <c r="X38" s="47">
        <f t="shared" si="20"/>
        <v>1428.2462475762729</v>
      </c>
      <c r="Y38" s="47">
        <f t="shared" si="20"/>
        <v>1456.8111725277984</v>
      </c>
      <c r="Z38" s="47">
        <f t="shared" si="20"/>
        <v>1485.9473959783543</v>
      </c>
      <c r="AA38" s="47">
        <f t="shared" si="20"/>
        <v>1515.6663438979213</v>
      </c>
      <c r="AB38" s="47">
        <f t="shared" si="20"/>
        <v>1545.9796707758796</v>
      </c>
      <c r="AC38" s="47">
        <f t="shared" si="20"/>
        <v>1576.8992641913972</v>
      </c>
      <c r="AD38" s="47">
        <f t="shared" si="20"/>
        <v>1608.4372494752251</v>
      </c>
      <c r="AE38" s="47">
        <f t="shared" si="20"/>
        <v>1640.6059944647297</v>
      </c>
      <c r="AF38" s="47">
        <f t="shared" si="20"/>
        <v>1673.4181143540243</v>
      </c>
      <c r="AG38" s="47">
        <f t="shared" si="20"/>
        <v>1706.8864766411048</v>
      </c>
      <c r="AH38" s="47">
        <f t="shared" si="20"/>
        <v>1741.0242061739268</v>
      </c>
      <c r="AI38" s="50">
        <f t="shared" si="20"/>
        <v>1775.8446902974054</v>
      </c>
    </row>
    <row r="39" spans="2:35" x14ac:dyDescent="0.25">
      <c r="B39" s="148" t="s">
        <v>66</v>
      </c>
      <c r="C39" s="145"/>
      <c r="D39" s="132" t="s">
        <v>63</v>
      </c>
      <c r="E39" s="73">
        <v>0</v>
      </c>
      <c r="F39" s="48">
        <f t="shared" si="3"/>
        <v>0</v>
      </c>
      <c r="G39" s="47">
        <f t="shared" ref="G39:AI39" si="21">F39+(G13*F39)</f>
        <v>0</v>
      </c>
      <c r="H39" s="47">
        <f t="shared" si="21"/>
        <v>0</v>
      </c>
      <c r="I39" s="47">
        <f t="shared" si="21"/>
        <v>0</v>
      </c>
      <c r="J39" s="49">
        <f t="shared" si="21"/>
        <v>0</v>
      </c>
      <c r="K39" s="47">
        <f t="shared" si="21"/>
        <v>0</v>
      </c>
      <c r="L39" s="47">
        <f t="shared" si="21"/>
        <v>0</v>
      </c>
      <c r="M39" s="47">
        <f t="shared" si="21"/>
        <v>0</v>
      </c>
      <c r="N39" s="47">
        <f t="shared" si="21"/>
        <v>0</v>
      </c>
      <c r="O39" s="47">
        <f t="shared" si="21"/>
        <v>0</v>
      </c>
      <c r="P39" s="47">
        <f t="shared" si="21"/>
        <v>0</v>
      </c>
      <c r="Q39" s="47">
        <f t="shared" si="21"/>
        <v>0</v>
      </c>
      <c r="R39" s="47">
        <f t="shared" si="21"/>
        <v>0</v>
      </c>
      <c r="S39" s="47">
        <f t="shared" si="21"/>
        <v>0</v>
      </c>
      <c r="T39" s="49">
        <f t="shared" si="21"/>
        <v>0</v>
      </c>
      <c r="U39" s="47">
        <f t="shared" si="21"/>
        <v>0</v>
      </c>
      <c r="V39" s="47">
        <f t="shared" si="21"/>
        <v>0</v>
      </c>
      <c r="W39" s="47">
        <f t="shared" si="21"/>
        <v>0</v>
      </c>
      <c r="X39" s="47">
        <f t="shared" si="21"/>
        <v>0</v>
      </c>
      <c r="Y39" s="47">
        <f t="shared" si="21"/>
        <v>0</v>
      </c>
      <c r="Z39" s="47">
        <f t="shared" si="21"/>
        <v>0</v>
      </c>
      <c r="AA39" s="47">
        <f t="shared" si="21"/>
        <v>0</v>
      </c>
      <c r="AB39" s="47">
        <f t="shared" si="21"/>
        <v>0</v>
      </c>
      <c r="AC39" s="47">
        <f t="shared" si="21"/>
        <v>0</v>
      </c>
      <c r="AD39" s="47">
        <f t="shared" si="21"/>
        <v>0</v>
      </c>
      <c r="AE39" s="47">
        <f t="shared" si="21"/>
        <v>0</v>
      </c>
      <c r="AF39" s="47">
        <f t="shared" si="21"/>
        <v>0</v>
      </c>
      <c r="AG39" s="47">
        <f t="shared" si="21"/>
        <v>0</v>
      </c>
      <c r="AH39" s="47">
        <f t="shared" si="21"/>
        <v>0</v>
      </c>
      <c r="AI39" s="50">
        <f t="shared" si="21"/>
        <v>0</v>
      </c>
    </row>
    <row r="40" spans="2:35" x14ac:dyDescent="0.25">
      <c r="B40" s="148" t="s">
        <v>67</v>
      </c>
      <c r="C40" s="145"/>
      <c r="D40" s="3" t="s">
        <v>63</v>
      </c>
      <c r="E40" s="73">
        <v>0</v>
      </c>
      <c r="F40" s="48">
        <f t="shared" si="3"/>
        <v>0</v>
      </c>
      <c r="G40" s="47">
        <f t="shared" ref="G40:AI40" si="22">F40+(G13*F40)</f>
        <v>0</v>
      </c>
      <c r="H40" s="47">
        <f t="shared" si="22"/>
        <v>0</v>
      </c>
      <c r="I40" s="47">
        <f t="shared" si="22"/>
        <v>0</v>
      </c>
      <c r="J40" s="49">
        <f t="shared" si="22"/>
        <v>0</v>
      </c>
      <c r="K40" s="47">
        <f t="shared" si="22"/>
        <v>0</v>
      </c>
      <c r="L40" s="47">
        <f t="shared" si="22"/>
        <v>0</v>
      </c>
      <c r="M40" s="47">
        <f t="shared" si="22"/>
        <v>0</v>
      </c>
      <c r="N40" s="47">
        <f t="shared" si="22"/>
        <v>0</v>
      </c>
      <c r="O40" s="47">
        <f t="shared" si="22"/>
        <v>0</v>
      </c>
      <c r="P40" s="47">
        <f t="shared" si="22"/>
        <v>0</v>
      </c>
      <c r="Q40" s="47">
        <f t="shared" si="22"/>
        <v>0</v>
      </c>
      <c r="R40" s="47">
        <f t="shared" si="22"/>
        <v>0</v>
      </c>
      <c r="S40" s="47">
        <f t="shared" si="22"/>
        <v>0</v>
      </c>
      <c r="T40" s="49">
        <f t="shared" si="22"/>
        <v>0</v>
      </c>
      <c r="U40" s="47">
        <f t="shared" si="22"/>
        <v>0</v>
      </c>
      <c r="V40" s="47">
        <f t="shared" si="22"/>
        <v>0</v>
      </c>
      <c r="W40" s="47">
        <f t="shared" si="22"/>
        <v>0</v>
      </c>
      <c r="X40" s="47">
        <f t="shared" si="22"/>
        <v>0</v>
      </c>
      <c r="Y40" s="47">
        <f t="shared" si="22"/>
        <v>0</v>
      </c>
      <c r="Z40" s="47">
        <f t="shared" si="22"/>
        <v>0</v>
      </c>
      <c r="AA40" s="47">
        <f t="shared" si="22"/>
        <v>0</v>
      </c>
      <c r="AB40" s="47">
        <f t="shared" si="22"/>
        <v>0</v>
      </c>
      <c r="AC40" s="47">
        <f t="shared" si="22"/>
        <v>0</v>
      </c>
      <c r="AD40" s="47">
        <f t="shared" si="22"/>
        <v>0</v>
      </c>
      <c r="AE40" s="47">
        <f t="shared" si="22"/>
        <v>0</v>
      </c>
      <c r="AF40" s="47">
        <f t="shared" si="22"/>
        <v>0</v>
      </c>
      <c r="AG40" s="47">
        <f t="shared" si="22"/>
        <v>0</v>
      </c>
      <c r="AH40" s="47">
        <f t="shared" si="22"/>
        <v>0</v>
      </c>
      <c r="AI40" s="50">
        <f t="shared" si="22"/>
        <v>0</v>
      </c>
    </row>
    <row r="41" spans="2:35" x14ac:dyDescent="0.25">
      <c r="B41" s="148" t="s">
        <v>68</v>
      </c>
      <c r="C41" s="145"/>
      <c r="D41" s="3" t="s">
        <v>63</v>
      </c>
      <c r="E41" s="73">
        <v>0</v>
      </c>
      <c r="F41" s="48">
        <f t="shared" si="3"/>
        <v>0</v>
      </c>
      <c r="G41" s="47">
        <f t="shared" ref="G41:AI41" si="23">F41+(G13*F41)</f>
        <v>0</v>
      </c>
      <c r="H41" s="47">
        <f t="shared" si="23"/>
        <v>0</v>
      </c>
      <c r="I41" s="47">
        <f t="shared" si="23"/>
        <v>0</v>
      </c>
      <c r="J41" s="49">
        <f t="shared" si="23"/>
        <v>0</v>
      </c>
      <c r="K41" s="47">
        <f t="shared" si="23"/>
        <v>0</v>
      </c>
      <c r="L41" s="47">
        <f t="shared" si="23"/>
        <v>0</v>
      </c>
      <c r="M41" s="47">
        <f t="shared" si="23"/>
        <v>0</v>
      </c>
      <c r="N41" s="47">
        <f t="shared" si="23"/>
        <v>0</v>
      </c>
      <c r="O41" s="47">
        <f t="shared" si="23"/>
        <v>0</v>
      </c>
      <c r="P41" s="47">
        <f t="shared" si="23"/>
        <v>0</v>
      </c>
      <c r="Q41" s="47">
        <f t="shared" si="23"/>
        <v>0</v>
      </c>
      <c r="R41" s="47">
        <f t="shared" si="23"/>
        <v>0</v>
      </c>
      <c r="S41" s="47">
        <f t="shared" si="23"/>
        <v>0</v>
      </c>
      <c r="T41" s="49">
        <f t="shared" si="23"/>
        <v>0</v>
      </c>
      <c r="U41" s="47">
        <f t="shared" si="23"/>
        <v>0</v>
      </c>
      <c r="V41" s="47">
        <f t="shared" si="23"/>
        <v>0</v>
      </c>
      <c r="W41" s="47">
        <f t="shared" si="23"/>
        <v>0</v>
      </c>
      <c r="X41" s="47">
        <f t="shared" si="23"/>
        <v>0</v>
      </c>
      <c r="Y41" s="47">
        <f t="shared" si="23"/>
        <v>0</v>
      </c>
      <c r="Z41" s="47">
        <f t="shared" si="23"/>
        <v>0</v>
      </c>
      <c r="AA41" s="47">
        <f t="shared" si="23"/>
        <v>0</v>
      </c>
      <c r="AB41" s="47">
        <f t="shared" si="23"/>
        <v>0</v>
      </c>
      <c r="AC41" s="47">
        <f t="shared" si="23"/>
        <v>0</v>
      </c>
      <c r="AD41" s="47">
        <f t="shared" si="23"/>
        <v>0</v>
      </c>
      <c r="AE41" s="47">
        <f t="shared" si="23"/>
        <v>0</v>
      </c>
      <c r="AF41" s="47">
        <f t="shared" si="23"/>
        <v>0</v>
      </c>
      <c r="AG41" s="47">
        <f t="shared" si="23"/>
        <v>0</v>
      </c>
      <c r="AH41" s="47">
        <f t="shared" si="23"/>
        <v>0</v>
      </c>
      <c r="AI41" s="50">
        <f t="shared" si="23"/>
        <v>0</v>
      </c>
    </row>
    <row r="42" spans="2:35" x14ac:dyDescent="0.25">
      <c r="B42" s="148" t="s">
        <v>69</v>
      </c>
      <c r="C42" s="145"/>
      <c r="D42" s="27" t="s">
        <v>70</v>
      </c>
      <c r="E42" s="74">
        <v>0.12</v>
      </c>
      <c r="F42" s="48">
        <f>E42*F20</f>
        <v>0</v>
      </c>
      <c r="G42" s="47">
        <f t="shared" ref="G42:AI42" si="24">$E42*G20</f>
        <v>0</v>
      </c>
      <c r="H42" s="47">
        <f t="shared" si="24"/>
        <v>0</v>
      </c>
      <c r="I42" s="47">
        <f t="shared" si="24"/>
        <v>0</v>
      </c>
      <c r="J42" s="49">
        <f t="shared" si="24"/>
        <v>0</v>
      </c>
      <c r="K42" s="47">
        <f t="shared" si="24"/>
        <v>0</v>
      </c>
      <c r="L42" s="47">
        <f t="shared" si="24"/>
        <v>0</v>
      </c>
      <c r="M42" s="47">
        <f t="shared" si="24"/>
        <v>0</v>
      </c>
      <c r="N42" s="47">
        <f t="shared" si="24"/>
        <v>0</v>
      </c>
      <c r="O42" s="47">
        <f t="shared" si="24"/>
        <v>0</v>
      </c>
      <c r="P42" s="47">
        <f t="shared" si="24"/>
        <v>0</v>
      </c>
      <c r="Q42" s="47">
        <f t="shared" si="24"/>
        <v>0</v>
      </c>
      <c r="R42" s="47">
        <f t="shared" si="24"/>
        <v>0</v>
      </c>
      <c r="S42" s="47">
        <f t="shared" si="24"/>
        <v>0</v>
      </c>
      <c r="T42" s="49">
        <f t="shared" si="24"/>
        <v>0</v>
      </c>
      <c r="U42" s="47">
        <f t="shared" si="24"/>
        <v>0</v>
      </c>
      <c r="V42" s="47">
        <f t="shared" si="24"/>
        <v>0</v>
      </c>
      <c r="W42" s="47">
        <f t="shared" si="24"/>
        <v>0</v>
      </c>
      <c r="X42" s="47">
        <f t="shared" si="24"/>
        <v>0</v>
      </c>
      <c r="Y42" s="47">
        <f t="shared" si="24"/>
        <v>0</v>
      </c>
      <c r="Z42" s="47">
        <f t="shared" si="24"/>
        <v>0</v>
      </c>
      <c r="AA42" s="47">
        <f t="shared" si="24"/>
        <v>0</v>
      </c>
      <c r="AB42" s="47">
        <f t="shared" si="24"/>
        <v>0</v>
      </c>
      <c r="AC42" s="47">
        <f t="shared" si="24"/>
        <v>0</v>
      </c>
      <c r="AD42" s="47">
        <f t="shared" si="24"/>
        <v>0</v>
      </c>
      <c r="AE42" s="47">
        <f t="shared" si="24"/>
        <v>0</v>
      </c>
      <c r="AF42" s="47">
        <f t="shared" si="24"/>
        <v>0</v>
      </c>
      <c r="AG42" s="47">
        <f t="shared" si="24"/>
        <v>0</v>
      </c>
      <c r="AH42" s="47">
        <f t="shared" si="24"/>
        <v>0</v>
      </c>
      <c r="AI42" s="50">
        <f t="shared" si="24"/>
        <v>0</v>
      </c>
    </row>
    <row r="43" spans="2:35" x14ac:dyDescent="0.25">
      <c r="B43" s="148" t="s">
        <v>71</v>
      </c>
      <c r="C43" s="145"/>
      <c r="D43" s="27" t="s">
        <v>63</v>
      </c>
      <c r="E43" s="73">
        <v>0</v>
      </c>
      <c r="F43" s="48">
        <v>0</v>
      </c>
      <c r="G43" s="47">
        <f t="shared" ref="G43:AI43" si="25">F43+(G13*F43)</f>
        <v>0</v>
      </c>
      <c r="H43" s="47">
        <f t="shared" si="25"/>
        <v>0</v>
      </c>
      <c r="I43" s="47">
        <f t="shared" si="25"/>
        <v>0</v>
      </c>
      <c r="J43" s="49">
        <f t="shared" si="25"/>
        <v>0</v>
      </c>
      <c r="K43" s="47">
        <f t="shared" si="25"/>
        <v>0</v>
      </c>
      <c r="L43" s="47">
        <f t="shared" si="25"/>
        <v>0</v>
      </c>
      <c r="M43" s="47">
        <f t="shared" si="25"/>
        <v>0</v>
      </c>
      <c r="N43" s="47">
        <f t="shared" si="25"/>
        <v>0</v>
      </c>
      <c r="O43" s="47">
        <f t="shared" si="25"/>
        <v>0</v>
      </c>
      <c r="P43" s="47">
        <f t="shared" si="25"/>
        <v>0</v>
      </c>
      <c r="Q43" s="47">
        <f t="shared" si="25"/>
        <v>0</v>
      </c>
      <c r="R43" s="47">
        <f t="shared" si="25"/>
        <v>0</v>
      </c>
      <c r="S43" s="47">
        <f t="shared" si="25"/>
        <v>0</v>
      </c>
      <c r="T43" s="49">
        <f t="shared" si="25"/>
        <v>0</v>
      </c>
      <c r="U43" s="47">
        <f t="shared" si="25"/>
        <v>0</v>
      </c>
      <c r="V43" s="47">
        <f t="shared" si="25"/>
        <v>0</v>
      </c>
      <c r="W43" s="47">
        <f t="shared" si="25"/>
        <v>0</v>
      </c>
      <c r="X43" s="47">
        <f t="shared" si="25"/>
        <v>0</v>
      </c>
      <c r="Y43" s="47">
        <f t="shared" si="25"/>
        <v>0</v>
      </c>
      <c r="Z43" s="47">
        <f t="shared" si="25"/>
        <v>0</v>
      </c>
      <c r="AA43" s="47">
        <f t="shared" si="25"/>
        <v>0</v>
      </c>
      <c r="AB43" s="47">
        <f t="shared" si="25"/>
        <v>0</v>
      </c>
      <c r="AC43" s="47">
        <f t="shared" si="25"/>
        <v>0</v>
      </c>
      <c r="AD43" s="47">
        <f t="shared" si="25"/>
        <v>0</v>
      </c>
      <c r="AE43" s="47">
        <f t="shared" si="25"/>
        <v>0</v>
      </c>
      <c r="AF43" s="47">
        <f t="shared" si="25"/>
        <v>0</v>
      </c>
      <c r="AG43" s="47">
        <f t="shared" si="25"/>
        <v>0</v>
      </c>
      <c r="AH43" s="47">
        <f t="shared" si="25"/>
        <v>0</v>
      </c>
      <c r="AI43" s="50">
        <f t="shared" si="25"/>
        <v>0</v>
      </c>
    </row>
    <row r="44" spans="2:35" x14ac:dyDescent="0.25">
      <c r="B44" s="148" t="s">
        <v>72</v>
      </c>
      <c r="C44" s="145"/>
      <c r="D44" s="3" t="s">
        <v>63</v>
      </c>
      <c r="E44" s="73">
        <v>0</v>
      </c>
      <c r="F44" s="48">
        <f>E44</f>
        <v>0</v>
      </c>
      <c r="G44" s="47">
        <f t="shared" ref="G44:AI44" si="26">F44+(G13*F44)</f>
        <v>0</v>
      </c>
      <c r="H44" s="47">
        <f t="shared" si="26"/>
        <v>0</v>
      </c>
      <c r="I44" s="47">
        <f t="shared" si="26"/>
        <v>0</v>
      </c>
      <c r="J44" s="49">
        <f t="shared" si="26"/>
        <v>0</v>
      </c>
      <c r="K44" s="47">
        <f t="shared" si="26"/>
        <v>0</v>
      </c>
      <c r="L44" s="47">
        <f t="shared" si="26"/>
        <v>0</v>
      </c>
      <c r="M44" s="47">
        <f t="shared" si="26"/>
        <v>0</v>
      </c>
      <c r="N44" s="47">
        <f t="shared" si="26"/>
        <v>0</v>
      </c>
      <c r="O44" s="47">
        <f t="shared" si="26"/>
        <v>0</v>
      </c>
      <c r="P44" s="47">
        <f t="shared" si="26"/>
        <v>0</v>
      </c>
      <c r="Q44" s="47">
        <f t="shared" si="26"/>
        <v>0</v>
      </c>
      <c r="R44" s="47">
        <f t="shared" si="26"/>
        <v>0</v>
      </c>
      <c r="S44" s="47">
        <f t="shared" si="26"/>
        <v>0</v>
      </c>
      <c r="T44" s="49">
        <f t="shared" si="26"/>
        <v>0</v>
      </c>
      <c r="U44" s="47">
        <f t="shared" si="26"/>
        <v>0</v>
      </c>
      <c r="V44" s="47">
        <f t="shared" si="26"/>
        <v>0</v>
      </c>
      <c r="W44" s="47">
        <f t="shared" si="26"/>
        <v>0</v>
      </c>
      <c r="X44" s="47">
        <f t="shared" si="26"/>
        <v>0</v>
      </c>
      <c r="Y44" s="47">
        <f t="shared" si="26"/>
        <v>0</v>
      </c>
      <c r="Z44" s="47">
        <f t="shared" si="26"/>
        <v>0</v>
      </c>
      <c r="AA44" s="47">
        <f t="shared" si="26"/>
        <v>0</v>
      </c>
      <c r="AB44" s="47">
        <f t="shared" si="26"/>
        <v>0</v>
      </c>
      <c r="AC44" s="47">
        <f t="shared" si="26"/>
        <v>0</v>
      </c>
      <c r="AD44" s="47">
        <f t="shared" si="26"/>
        <v>0</v>
      </c>
      <c r="AE44" s="47">
        <f t="shared" si="26"/>
        <v>0</v>
      </c>
      <c r="AF44" s="47">
        <f t="shared" si="26"/>
        <v>0</v>
      </c>
      <c r="AG44" s="47">
        <f t="shared" si="26"/>
        <v>0</v>
      </c>
      <c r="AH44" s="47">
        <f t="shared" si="26"/>
        <v>0</v>
      </c>
      <c r="AI44" s="50">
        <f t="shared" si="26"/>
        <v>0</v>
      </c>
    </row>
    <row r="45" spans="2:35" x14ac:dyDescent="0.25">
      <c r="B45" s="148" t="s">
        <v>73</v>
      </c>
      <c r="C45" s="145"/>
      <c r="D45" s="3" t="s">
        <v>55</v>
      </c>
      <c r="E45" s="73">
        <v>0</v>
      </c>
      <c r="F45" s="48">
        <f>E45</f>
        <v>0</v>
      </c>
      <c r="G45" s="47">
        <f t="shared" ref="G45:AI45" si="27">F45+(G13*F45)</f>
        <v>0</v>
      </c>
      <c r="H45" s="47">
        <f t="shared" si="27"/>
        <v>0</v>
      </c>
      <c r="I45" s="47">
        <f t="shared" si="27"/>
        <v>0</v>
      </c>
      <c r="J45" s="49">
        <f t="shared" si="27"/>
        <v>0</v>
      </c>
      <c r="K45" s="47">
        <f t="shared" si="27"/>
        <v>0</v>
      </c>
      <c r="L45" s="47">
        <f t="shared" si="27"/>
        <v>0</v>
      </c>
      <c r="M45" s="47">
        <f t="shared" si="27"/>
        <v>0</v>
      </c>
      <c r="N45" s="47">
        <f t="shared" si="27"/>
        <v>0</v>
      </c>
      <c r="O45" s="47">
        <f t="shared" si="27"/>
        <v>0</v>
      </c>
      <c r="P45" s="47">
        <f t="shared" si="27"/>
        <v>0</v>
      </c>
      <c r="Q45" s="47">
        <f t="shared" si="27"/>
        <v>0</v>
      </c>
      <c r="R45" s="47">
        <f t="shared" si="27"/>
        <v>0</v>
      </c>
      <c r="S45" s="47">
        <f t="shared" si="27"/>
        <v>0</v>
      </c>
      <c r="T45" s="49">
        <f t="shared" si="27"/>
        <v>0</v>
      </c>
      <c r="U45" s="47">
        <f t="shared" si="27"/>
        <v>0</v>
      </c>
      <c r="V45" s="47">
        <f t="shared" si="27"/>
        <v>0</v>
      </c>
      <c r="W45" s="47">
        <f t="shared" si="27"/>
        <v>0</v>
      </c>
      <c r="X45" s="47">
        <f t="shared" si="27"/>
        <v>0</v>
      </c>
      <c r="Y45" s="47">
        <f t="shared" si="27"/>
        <v>0</v>
      </c>
      <c r="Z45" s="47">
        <f t="shared" si="27"/>
        <v>0</v>
      </c>
      <c r="AA45" s="47">
        <f t="shared" si="27"/>
        <v>0</v>
      </c>
      <c r="AB45" s="47">
        <f t="shared" si="27"/>
        <v>0</v>
      </c>
      <c r="AC45" s="47">
        <f t="shared" si="27"/>
        <v>0</v>
      </c>
      <c r="AD45" s="47">
        <f t="shared" si="27"/>
        <v>0</v>
      </c>
      <c r="AE45" s="47">
        <f t="shared" si="27"/>
        <v>0</v>
      </c>
      <c r="AF45" s="47">
        <f t="shared" si="27"/>
        <v>0</v>
      </c>
      <c r="AG45" s="47">
        <f t="shared" si="27"/>
        <v>0</v>
      </c>
      <c r="AH45" s="47">
        <f t="shared" si="27"/>
        <v>0</v>
      </c>
      <c r="AI45" s="50">
        <f t="shared" si="27"/>
        <v>0</v>
      </c>
    </row>
    <row r="46" spans="2:35" x14ac:dyDescent="0.25">
      <c r="B46" s="56" t="s">
        <v>74</v>
      </c>
      <c r="C46" s="57"/>
      <c r="D46" s="60"/>
      <c r="E46" s="60"/>
      <c r="F46" s="59">
        <f>SUM(F23:F25,F39:F45)</f>
        <v>182.77777777777777</v>
      </c>
      <c r="G46" s="75">
        <f>SUM(G39:G45,G23:G25)</f>
        <v>186.43333333333334</v>
      </c>
      <c r="H46" s="75">
        <f t="shared" ref="H46:AH46" si="28">SUM(H39:H45,H23:H25)</f>
        <v>190.16200000000001</v>
      </c>
      <c r="I46" s="75">
        <f t="shared" si="28"/>
        <v>193.96523999999999</v>
      </c>
      <c r="J46" s="75">
        <f t="shared" si="28"/>
        <v>197.84454479999999</v>
      </c>
      <c r="K46" s="136">
        <f t="shared" si="28"/>
        <v>201.801435696</v>
      </c>
      <c r="L46" s="75">
        <f t="shared" si="28"/>
        <v>205.83746440991999</v>
      </c>
      <c r="M46" s="75">
        <f t="shared" si="28"/>
        <v>209.95421369811839</v>
      </c>
      <c r="N46" s="75">
        <f t="shared" si="28"/>
        <v>214.15329797208076</v>
      </c>
      <c r="O46" s="75">
        <f t="shared" si="28"/>
        <v>218.43636393152238</v>
      </c>
      <c r="P46" s="75">
        <f t="shared" si="28"/>
        <v>222.80509121015282</v>
      </c>
      <c r="Q46" s="75">
        <f t="shared" si="28"/>
        <v>227.26119303435587</v>
      </c>
      <c r="R46" s="75">
        <f t="shared" si="28"/>
        <v>231.80641689504299</v>
      </c>
      <c r="S46" s="75">
        <f t="shared" si="28"/>
        <v>236.44254523294384</v>
      </c>
      <c r="T46" s="75">
        <f t="shared" si="28"/>
        <v>241.17139613760273</v>
      </c>
      <c r="U46" s="136">
        <f t="shared" si="28"/>
        <v>245.99482406035477</v>
      </c>
      <c r="V46" s="75">
        <f t="shared" si="28"/>
        <v>250.91472054156188</v>
      </c>
      <c r="W46" s="75">
        <f t="shared" si="28"/>
        <v>255.93301495239311</v>
      </c>
      <c r="X46" s="75">
        <f t="shared" si="28"/>
        <v>261.051675251441</v>
      </c>
      <c r="Y46" s="75">
        <f t="shared" si="28"/>
        <v>266.2727087564698</v>
      </c>
      <c r="Z46" s="75">
        <f t="shared" si="28"/>
        <v>271.59816293159918</v>
      </c>
      <c r="AA46" s="75">
        <f t="shared" si="28"/>
        <v>277.03012619023116</v>
      </c>
      <c r="AB46" s="75">
        <f t="shared" si="28"/>
        <v>282.57072871403579</v>
      </c>
      <c r="AC46" s="75">
        <f t="shared" si="28"/>
        <v>288.22214328831649</v>
      </c>
      <c r="AD46" s="75">
        <f t="shared" si="28"/>
        <v>293.98658615408283</v>
      </c>
      <c r="AE46" s="75">
        <f t="shared" si="28"/>
        <v>299.86631787716448</v>
      </c>
      <c r="AF46" s="75">
        <f t="shared" si="28"/>
        <v>305.86364423470775</v>
      </c>
      <c r="AG46" s="75">
        <f t="shared" si="28"/>
        <v>311.98091711940191</v>
      </c>
      <c r="AH46" s="75">
        <f t="shared" si="28"/>
        <v>318.22053546178995</v>
      </c>
      <c r="AI46" s="135">
        <f>SUM(AI39:AI45,AI23:AI25)</f>
        <v>324.58494617102576</v>
      </c>
    </row>
    <row r="47" spans="2:35" x14ac:dyDescent="0.25">
      <c r="B47" s="27" t="s">
        <v>75</v>
      </c>
      <c r="C47" s="27"/>
      <c r="D47" s="27"/>
      <c r="E47" s="27"/>
      <c r="F47" s="76" t="e">
        <f t="shared" ref="F47:AI47" si="29">(F46-F19)/F17</f>
        <v>#DIV/0!</v>
      </c>
      <c r="G47" s="77" t="e">
        <f t="shared" si="29"/>
        <v>#DIV/0!</v>
      </c>
      <c r="H47" s="77" t="e">
        <f t="shared" si="29"/>
        <v>#DIV/0!</v>
      </c>
      <c r="I47" s="77" t="e">
        <f t="shared" si="29"/>
        <v>#DIV/0!</v>
      </c>
      <c r="J47" s="78" t="e">
        <f t="shared" si="29"/>
        <v>#DIV/0!</v>
      </c>
      <c r="K47" s="77" t="e">
        <f t="shared" si="29"/>
        <v>#DIV/0!</v>
      </c>
      <c r="L47" s="77" t="e">
        <f t="shared" si="29"/>
        <v>#DIV/0!</v>
      </c>
      <c r="M47" s="77" t="e">
        <f t="shared" si="29"/>
        <v>#DIV/0!</v>
      </c>
      <c r="N47" s="77" t="e">
        <f t="shared" si="29"/>
        <v>#DIV/0!</v>
      </c>
      <c r="O47" s="77" t="e">
        <f t="shared" si="29"/>
        <v>#DIV/0!</v>
      </c>
      <c r="P47" s="77" t="e">
        <f t="shared" si="29"/>
        <v>#DIV/0!</v>
      </c>
      <c r="Q47" s="77" t="e">
        <f t="shared" si="29"/>
        <v>#DIV/0!</v>
      </c>
      <c r="R47" s="77" t="e">
        <f t="shared" si="29"/>
        <v>#DIV/0!</v>
      </c>
      <c r="S47" s="77" t="e">
        <f t="shared" si="29"/>
        <v>#DIV/0!</v>
      </c>
      <c r="T47" s="78" t="e">
        <f t="shared" si="29"/>
        <v>#DIV/0!</v>
      </c>
      <c r="U47" s="77" t="e">
        <f t="shared" si="29"/>
        <v>#DIV/0!</v>
      </c>
      <c r="V47" s="77" t="e">
        <f t="shared" si="29"/>
        <v>#DIV/0!</v>
      </c>
      <c r="W47" s="77" t="e">
        <f t="shared" si="29"/>
        <v>#DIV/0!</v>
      </c>
      <c r="X47" s="77" t="e">
        <f t="shared" si="29"/>
        <v>#DIV/0!</v>
      </c>
      <c r="Y47" s="77" t="e">
        <f t="shared" si="29"/>
        <v>#DIV/0!</v>
      </c>
      <c r="Z47" s="77" t="e">
        <f t="shared" si="29"/>
        <v>#DIV/0!</v>
      </c>
      <c r="AA47" s="77" t="e">
        <f t="shared" si="29"/>
        <v>#DIV/0!</v>
      </c>
      <c r="AB47" s="77" t="e">
        <f t="shared" si="29"/>
        <v>#DIV/0!</v>
      </c>
      <c r="AC47" s="77" t="e">
        <f t="shared" si="29"/>
        <v>#DIV/0!</v>
      </c>
      <c r="AD47" s="77" t="e">
        <f t="shared" si="29"/>
        <v>#DIV/0!</v>
      </c>
      <c r="AE47" s="77" t="e">
        <f t="shared" si="29"/>
        <v>#DIV/0!</v>
      </c>
      <c r="AF47" s="77" t="e">
        <f t="shared" si="29"/>
        <v>#DIV/0!</v>
      </c>
      <c r="AG47" s="77" t="e">
        <f t="shared" si="29"/>
        <v>#DIV/0!</v>
      </c>
      <c r="AH47" s="77" t="e">
        <f t="shared" si="29"/>
        <v>#DIV/0!</v>
      </c>
      <c r="AI47" s="77" t="e">
        <f t="shared" si="29"/>
        <v>#DIV/0!</v>
      </c>
    </row>
    <row r="48" spans="2:35" x14ac:dyDescent="0.25">
      <c r="B48" s="27"/>
      <c r="C48" s="27"/>
      <c r="D48" s="27"/>
      <c r="E48" s="27"/>
      <c r="F48" s="63"/>
      <c r="G48" s="27"/>
      <c r="H48" s="27"/>
      <c r="I48" s="27"/>
      <c r="J48" s="64"/>
      <c r="K48" s="27"/>
      <c r="L48" s="27"/>
      <c r="O48" s="65"/>
      <c r="P48" s="65"/>
      <c r="Q48" s="65"/>
      <c r="R48" s="65"/>
      <c r="S48" s="65"/>
      <c r="T48" s="79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</row>
    <row r="49" spans="2:35" x14ac:dyDescent="0.25">
      <c r="B49" s="80" t="s">
        <v>76</v>
      </c>
      <c r="C49" s="81"/>
      <c r="D49" s="82"/>
      <c r="E49" s="82"/>
      <c r="F49" s="83">
        <f t="shared" ref="F49:AI49" si="30">F20-F46</f>
        <v>-182.77777777777777</v>
      </c>
      <c r="G49" s="84">
        <f t="shared" si="30"/>
        <v>-186.43333333333334</v>
      </c>
      <c r="H49" s="84">
        <f t="shared" si="30"/>
        <v>-190.16200000000001</v>
      </c>
      <c r="I49" s="84">
        <f t="shared" si="30"/>
        <v>-193.96523999999999</v>
      </c>
      <c r="J49" s="85">
        <f t="shared" si="30"/>
        <v>-197.84454479999999</v>
      </c>
      <c r="K49" s="84">
        <f t="shared" si="30"/>
        <v>-201.801435696</v>
      </c>
      <c r="L49" s="84">
        <f t="shared" si="30"/>
        <v>-205.83746440991999</v>
      </c>
      <c r="M49" s="84">
        <f t="shared" si="30"/>
        <v>-209.95421369811839</v>
      </c>
      <c r="N49" s="84">
        <f t="shared" si="30"/>
        <v>-214.15329797208076</v>
      </c>
      <c r="O49" s="84">
        <f t="shared" si="30"/>
        <v>-218.43636393152238</v>
      </c>
      <c r="P49" s="84">
        <f t="shared" si="30"/>
        <v>-222.80509121015282</v>
      </c>
      <c r="Q49" s="84">
        <f t="shared" si="30"/>
        <v>-227.26119303435587</v>
      </c>
      <c r="R49" s="84">
        <f t="shared" si="30"/>
        <v>-231.80641689504299</v>
      </c>
      <c r="S49" s="84">
        <f t="shared" si="30"/>
        <v>-236.44254523294384</v>
      </c>
      <c r="T49" s="85">
        <f t="shared" si="30"/>
        <v>-241.17139613760273</v>
      </c>
      <c r="U49" s="84">
        <f t="shared" si="30"/>
        <v>-245.99482406035477</v>
      </c>
      <c r="V49" s="84">
        <f t="shared" si="30"/>
        <v>-250.91472054156188</v>
      </c>
      <c r="W49" s="84">
        <f t="shared" si="30"/>
        <v>-255.93301495239311</v>
      </c>
      <c r="X49" s="84">
        <f t="shared" si="30"/>
        <v>-261.051675251441</v>
      </c>
      <c r="Y49" s="84">
        <f t="shared" si="30"/>
        <v>-266.2727087564698</v>
      </c>
      <c r="Z49" s="84">
        <f t="shared" si="30"/>
        <v>-271.59816293159918</v>
      </c>
      <c r="AA49" s="84">
        <f t="shared" si="30"/>
        <v>-277.03012619023116</v>
      </c>
      <c r="AB49" s="84">
        <f t="shared" si="30"/>
        <v>-282.57072871403579</v>
      </c>
      <c r="AC49" s="84">
        <f t="shared" si="30"/>
        <v>-288.22214328831649</v>
      </c>
      <c r="AD49" s="84">
        <f t="shared" si="30"/>
        <v>-293.98658615408283</v>
      </c>
      <c r="AE49" s="84">
        <f t="shared" si="30"/>
        <v>-299.86631787716448</v>
      </c>
      <c r="AF49" s="84">
        <f t="shared" si="30"/>
        <v>-305.86364423470775</v>
      </c>
      <c r="AG49" s="84">
        <f t="shared" si="30"/>
        <v>-311.98091711940191</v>
      </c>
      <c r="AH49" s="84">
        <f t="shared" si="30"/>
        <v>-318.22053546178995</v>
      </c>
      <c r="AI49" s="84">
        <f t="shared" si="30"/>
        <v>-324.58494617102576</v>
      </c>
    </row>
    <row r="50" spans="2:35" x14ac:dyDescent="0.25">
      <c r="F50" s="86"/>
      <c r="J50" s="66"/>
      <c r="T50" s="87"/>
    </row>
    <row r="51" spans="2:35" x14ac:dyDescent="0.25">
      <c r="B51" s="157" t="s">
        <v>77</v>
      </c>
      <c r="C51" s="158"/>
      <c r="D51" s="88"/>
      <c r="E51" s="88"/>
      <c r="F51" s="41"/>
      <c r="G51" s="88"/>
      <c r="H51" s="88"/>
      <c r="I51" s="88"/>
      <c r="J51" s="89"/>
      <c r="K51" s="88"/>
      <c r="L51" s="88"/>
      <c r="M51" s="90"/>
      <c r="N51" s="90"/>
      <c r="O51" s="90"/>
      <c r="P51" s="90"/>
      <c r="Q51" s="90"/>
      <c r="R51" s="90"/>
      <c r="S51" s="90"/>
      <c r="T51" s="91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2"/>
    </row>
    <row r="52" spans="2:35" x14ac:dyDescent="0.25">
      <c r="B52" s="148" t="s">
        <v>78</v>
      </c>
      <c r="C52" s="145"/>
      <c r="D52" s="3"/>
      <c r="E52" s="47">
        <f>F52/12</f>
        <v>-15.231481481481481</v>
      </c>
      <c r="F52" s="48">
        <f>F49</f>
        <v>-182.77777777777777</v>
      </c>
      <c r="G52" s="47">
        <f t="shared" ref="G52:O52" si="31">G49</f>
        <v>-186.43333333333334</v>
      </c>
      <c r="H52" s="47">
        <f t="shared" si="31"/>
        <v>-190.16200000000001</v>
      </c>
      <c r="I52" s="47">
        <f t="shared" si="31"/>
        <v>-193.96523999999999</v>
      </c>
      <c r="J52" s="49">
        <f t="shared" si="31"/>
        <v>-197.84454479999999</v>
      </c>
      <c r="K52" s="47">
        <f t="shared" si="31"/>
        <v>-201.801435696</v>
      </c>
      <c r="L52" s="47">
        <f t="shared" si="31"/>
        <v>-205.83746440991999</v>
      </c>
      <c r="M52" s="47">
        <f t="shared" si="31"/>
        <v>-209.95421369811839</v>
      </c>
      <c r="N52" s="47">
        <f t="shared" si="31"/>
        <v>-214.15329797208076</v>
      </c>
      <c r="O52" s="47">
        <f t="shared" si="31"/>
        <v>-218.43636393152238</v>
      </c>
      <c r="P52" s="47">
        <f>P49</f>
        <v>-222.80509121015282</v>
      </c>
      <c r="Q52" s="47">
        <f>Q49</f>
        <v>-227.26119303435587</v>
      </c>
      <c r="R52" s="47">
        <f>R49</f>
        <v>-231.80641689504299</v>
      </c>
      <c r="S52" s="47">
        <f>S49</f>
        <v>-236.44254523294384</v>
      </c>
      <c r="T52" s="49">
        <f>T49</f>
        <v>-241.17139613760273</v>
      </c>
      <c r="U52" s="47">
        <f t="shared" ref="U52:AD52" si="32">U49</f>
        <v>-245.99482406035477</v>
      </c>
      <c r="V52" s="47">
        <f t="shared" si="32"/>
        <v>-250.91472054156188</v>
      </c>
      <c r="W52" s="47">
        <f t="shared" si="32"/>
        <v>-255.93301495239311</v>
      </c>
      <c r="X52" s="47">
        <f t="shared" si="32"/>
        <v>-261.051675251441</v>
      </c>
      <c r="Y52" s="47">
        <f t="shared" si="32"/>
        <v>-266.2727087564698</v>
      </c>
      <c r="Z52" s="47">
        <f t="shared" si="32"/>
        <v>-271.59816293159918</v>
      </c>
      <c r="AA52" s="47">
        <f t="shared" si="32"/>
        <v>-277.03012619023116</v>
      </c>
      <c r="AB52" s="47">
        <f t="shared" si="32"/>
        <v>-282.57072871403579</v>
      </c>
      <c r="AC52" s="47">
        <f t="shared" si="32"/>
        <v>-288.22214328831649</v>
      </c>
      <c r="AD52" s="47">
        <f t="shared" si="32"/>
        <v>-293.98658615408283</v>
      </c>
      <c r="AE52" s="47">
        <f>AE49</f>
        <v>-299.86631787716448</v>
      </c>
      <c r="AF52" s="47">
        <f>AF49</f>
        <v>-305.86364423470775</v>
      </c>
      <c r="AG52" s="47">
        <f>AG49</f>
        <v>-311.98091711940191</v>
      </c>
      <c r="AH52" s="47">
        <f>AH49</f>
        <v>-318.22053546178995</v>
      </c>
      <c r="AI52" s="50">
        <f>AI49</f>
        <v>-324.58494617102576</v>
      </c>
    </row>
    <row r="53" spans="2:35" x14ac:dyDescent="0.25">
      <c r="B53" s="159" t="s">
        <v>79</v>
      </c>
      <c r="C53" s="160"/>
      <c r="D53" s="65"/>
      <c r="E53" s="47">
        <f>H8</f>
        <v>0</v>
      </c>
      <c r="F53" s="48">
        <f>E53*12</f>
        <v>0</v>
      </c>
      <c r="G53" s="47">
        <f t="shared" ref="G53:AD53" si="33">F53</f>
        <v>0</v>
      </c>
      <c r="H53" s="47">
        <f t="shared" si="33"/>
        <v>0</v>
      </c>
      <c r="I53" s="47">
        <f t="shared" si="33"/>
        <v>0</v>
      </c>
      <c r="J53" s="49">
        <f t="shared" si="33"/>
        <v>0</v>
      </c>
      <c r="K53" s="47">
        <f t="shared" si="33"/>
        <v>0</v>
      </c>
      <c r="L53" s="47">
        <f t="shared" si="33"/>
        <v>0</v>
      </c>
      <c r="M53" s="47">
        <f t="shared" si="33"/>
        <v>0</v>
      </c>
      <c r="N53" s="47">
        <f t="shared" si="33"/>
        <v>0</v>
      </c>
      <c r="O53" s="47">
        <f t="shared" si="33"/>
        <v>0</v>
      </c>
      <c r="P53" s="47">
        <f t="shared" si="33"/>
        <v>0</v>
      </c>
      <c r="Q53" s="47">
        <f t="shared" si="33"/>
        <v>0</v>
      </c>
      <c r="R53" s="47">
        <f t="shared" si="33"/>
        <v>0</v>
      </c>
      <c r="S53" s="47">
        <f t="shared" si="33"/>
        <v>0</v>
      </c>
      <c r="T53" s="49">
        <f t="shared" si="33"/>
        <v>0</v>
      </c>
      <c r="U53" s="47">
        <f t="shared" si="33"/>
        <v>0</v>
      </c>
      <c r="V53" s="47">
        <f t="shared" si="33"/>
        <v>0</v>
      </c>
      <c r="W53" s="47">
        <f t="shared" si="33"/>
        <v>0</v>
      </c>
      <c r="X53" s="47">
        <f t="shared" si="33"/>
        <v>0</v>
      </c>
      <c r="Y53" s="47">
        <f t="shared" si="33"/>
        <v>0</v>
      </c>
      <c r="Z53" s="47">
        <f t="shared" si="33"/>
        <v>0</v>
      </c>
      <c r="AA53" s="47">
        <f t="shared" si="33"/>
        <v>0</v>
      </c>
      <c r="AB53" s="47">
        <f t="shared" si="33"/>
        <v>0</v>
      </c>
      <c r="AC53" s="47">
        <f t="shared" si="33"/>
        <v>0</v>
      </c>
      <c r="AD53" s="47">
        <f t="shared" si="33"/>
        <v>0</v>
      </c>
      <c r="AE53" s="47">
        <f>AD53</f>
        <v>0</v>
      </c>
      <c r="AF53" s="47">
        <f>AE53</f>
        <v>0</v>
      </c>
      <c r="AG53" s="47">
        <f>AF53</f>
        <v>0</v>
      </c>
      <c r="AH53" s="47">
        <f>AG53</f>
        <v>0</v>
      </c>
      <c r="AI53" s="50">
        <f>AH53</f>
        <v>0</v>
      </c>
    </row>
    <row r="54" spans="2:35" x14ac:dyDescent="0.25">
      <c r="B54" s="161" t="s">
        <v>80</v>
      </c>
      <c r="C54" s="162"/>
      <c r="D54" s="93"/>
      <c r="E54" s="94">
        <f>E52-E53</f>
        <v>-15.231481481481481</v>
      </c>
      <c r="F54" s="95">
        <f t="shared" ref="F54:O54" si="34">F52-F53</f>
        <v>-182.77777777777777</v>
      </c>
      <c r="G54" s="94">
        <f t="shared" si="34"/>
        <v>-186.43333333333334</v>
      </c>
      <c r="H54" s="94">
        <f t="shared" si="34"/>
        <v>-190.16200000000001</v>
      </c>
      <c r="I54" s="94">
        <f t="shared" si="34"/>
        <v>-193.96523999999999</v>
      </c>
      <c r="J54" s="96">
        <f t="shared" si="34"/>
        <v>-197.84454479999999</v>
      </c>
      <c r="K54" s="94">
        <f t="shared" si="34"/>
        <v>-201.801435696</v>
      </c>
      <c r="L54" s="94">
        <f t="shared" si="34"/>
        <v>-205.83746440991999</v>
      </c>
      <c r="M54" s="94">
        <f t="shared" si="34"/>
        <v>-209.95421369811839</v>
      </c>
      <c r="N54" s="94">
        <f t="shared" si="34"/>
        <v>-214.15329797208076</v>
      </c>
      <c r="O54" s="94">
        <f t="shared" si="34"/>
        <v>-218.43636393152238</v>
      </c>
      <c r="P54" s="94">
        <f>P52-P53</f>
        <v>-222.80509121015282</v>
      </c>
      <c r="Q54" s="94">
        <f>Q52-Q53</f>
        <v>-227.26119303435587</v>
      </c>
      <c r="R54" s="94">
        <f>R52-R53</f>
        <v>-231.80641689504299</v>
      </c>
      <c r="S54" s="94">
        <f>S52-S53</f>
        <v>-236.44254523294384</v>
      </c>
      <c r="T54" s="96">
        <f>T52-T53</f>
        <v>-241.17139613760273</v>
      </c>
      <c r="U54" s="94">
        <f t="shared" ref="U54:AD54" si="35">U52-U53</f>
        <v>-245.99482406035477</v>
      </c>
      <c r="V54" s="94">
        <f t="shared" si="35"/>
        <v>-250.91472054156188</v>
      </c>
      <c r="W54" s="94">
        <f t="shared" si="35"/>
        <v>-255.93301495239311</v>
      </c>
      <c r="X54" s="94">
        <f t="shared" si="35"/>
        <v>-261.051675251441</v>
      </c>
      <c r="Y54" s="94">
        <f t="shared" si="35"/>
        <v>-266.2727087564698</v>
      </c>
      <c r="Z54" s="94">
        <f t="shared" si="35"/>
        <v>-271.59816293159918</v>
      </c>
      <c r="AA54" s="94">
        <f t="shared" si="35"/>
        <v>-277.03012619023116</v>
      </c>
      <c r="AB54" s="94">
        <f t="shared" si="35"/>
        <v>-282.57072871403579</v>
      </c>
      <c r="AC54" s="94">
        <f t="shared" si="35"/>
        <v>-288.22214328831649</v>
      </c>
      <c r="AD54" s="94">
        <f t="shared" si="35"/>
        <v>-293.98658615408283</v>
      </c>
      <c r="AE54" s="94">
        <f>AE52-AE53</f>
        <v>-299.86631787716448</v>
      </c>
      <c r="AF54" s="94">
        <f>AF52-AF53</f>
        <v>-305.86364423470775</v>
      </c>
      <c r="AG54" s="94">
        <f>AG52-AG53</f>
        <v>-311.98091711940191</v>
      </c>
      <c r="AH54" s="94">
        <f>AH52-AH53</f>
        <v>-318.22053546178995</v>
      </c>
      <c r="AI54" s="97">
        <f>AI52-AI53</f>
        <v>-324.58494617102576</v>
      </c>
    </row>
    <row r="55" spans="2:35" x14ac:dyDescent="0.25">
      <c r="B55" s="98" t="s">
        <v>20</v>
      </c>
      <c r="C55" s="99"/>
      <c r="D55" s="93"/>
      <c r="E55" s="94"/>
      <c r="F55" s="100" t="e">
        <f>F54/H9</f>
        <v>#DIV/0!</v>
      </c>
      <c r="G55" s="101" t="e">
        <f>G54/H9</f>
        <v>#DIV/0!</v>
      </c>
      <c r="H55" s="101" t="e">
        <f>H54/H9</f>
        <v>#DIV/0!</v>
      </c>
      <c r="I55" s="101" t="e">
        <f>I54/H9</f>
        <v>#DIV/0!</v>
      </c>
      <c r="J55" s="102" t="e">
        <f>J54/H9</f>
        <v>#DIV/0!</v>
      </c>
      <c r="K55" s="101" t="e">
        <f>K54/H9</f>
        <v>#DIV/0!</v>
      </c>
      <c r="L55" s="101" t="e">
        <f>L54/H9</f>
        <v>#DIV/0!</v>
      </c>
      <c r="M55" s="101" t="e">
        <f>M54/H9</f>
        <v>#DIV/0!</v>
      </c>
      <c r="N55" s="101" t="e">
        <f>N54/H9</f>
        <v>#DIV/0!</v>
      </c>
      <c r="O55" s="101" t="e">
        <f>O54/H9</f>
        <v>#DIV/0!</v>
      </c>
      <c r="P55" s="101" t="e">
        <f>P54/H9</f>
        <v>#DIV/0!</v>
      </c>
      <c r="Q55" s="101" t="e">
        <f>Q54/H9</f>
        <v>#DIV/0!</v>
      </c>
      <c r="R55" s="101" t="e">
        <f>R54/H9</f>
        <v>#DIV/0!</v>
      </c>
      <c r="S55" s="101" t="e">
        <f>S54/H9</f>
        <v>#DIV/0!</v>
      </c>
      <c r="T55" s="102" t="e">
        <f>T54/H9</f>
        <v>#DIV/0!</v>
      </c>
      <c r="U55" s="101" t="e">
        <f>U54/H9</f>
        <v>#DIV/0!</v>
      </c>
      <c r="V55" s="101" t="e">
        <f>V54/H9</f>
        <v>#DIV/0!</v>
      </c>
      <c r="W55" s="101" t="e">
        <f>W54/H9</f>
        <v>#DIV/0!</v>
      </c>
      <c r="X55" s="101" t="e">
        <f>X54/H9</f>
        <v>#DIV/0!</v>
      </c>
      <c r="Y55" s="101" t="e">
        <f>Y54/H9</f>
        <v>#DIV/0!</v>
      </c>
      <c r="Z55" s="101" t="e">
        <f>Z54/H9</f>
        <v>#DIV/0!</v>
      </c>
      <c r="AA55" s="101" t="e">
        <f>AA54/H9</f>
        <v>#DIV/0!</v>
      </c>
      <c r="AB55" s="101" t="e">
        <f>AB54/H9</f>
        <v>#DIV/0!</v>
      </c>
      <c r="AC55" s="101" t="e">
        <f>AC54/H9</f>
        <v>#DIV/0!</v>
      </c>
      <c r="AD55" s="101" t="e">
        <f>AD54/H9</f>
        <v>#DIV/0!</v>
      </c>
      <c r="AE55" s="101" t="e">
        <f>AE54/H9</f>
        <v>#DIV/0!</v>
      </c>
      <c r="AF55" s="101" t="e">
        <f>AF54/H9</f>
        <v>#DIV/0!</v>
      </c>
      <c r="AG55" s="101" t="e">
        <f>AG54/H9</f>
        <v>#DIV/0!</v>
      </c>
      <c r="AH55" s="101" t="e">
        <f>AH54/H9</f>
        <v>#DIV/0!</v>
      </c>
      <c r="AI55" s="103" t="e">
        <f>AI54/H9</f>
        <v>#DIV/0!</v>
      </c>
    </row>
    <row r="56" spans="2:35" x14ac:dyDescent="0.25">
      <c r="B56" s="163" t="s">
        <v>81</v>
      </c>
      <c r="C56" s="164"/>
      <c r="D56" s="104"/>
      <c r="E56" s="105"/>
      <c r="F56" s="106" t="e">
        <f>-CUMPRINC(H6/12,12*H7, H4, 1, 12, 0)</f>
        <v>#NUM!</v>
      </c>
      <c r="G56" s="107" t="e">
        <f>-CUMPRINC(H6/12,12*H7, H4, 13, 24, 0)</f>
        <v>#NUM!</v>
      </c>
      <c r="H56" s="107" t="e">
        <f>-CUMPRINC(H6/12,12*H7, H4, 25, 36, 0)</f>
        <v>#NUM!</v>
      </c>
      <c r="I56" s="107" t="e">
        <f>-CUMPRINC(H6/12,12*H7, H4, 37, 48, 0)</f>
        <v>#NUM!</v>
      </c>
      <c r="J56" s="108" t="e">
        <f>-CUMPRINC(H6/12,12*H7, H4, 49, 60, 0)</f>
        <v>#NUM!</v>
      </c>
      <c r="K56" s="107" t="e">
        <f>-CUMPRINC(H6/12,12*H7, H4, 61, 72, 0)</f>
        <v>#NUM!</v>
      </c>
      <c r="L56" s="107" t="e">
        <f>-CUMPRINC(H6/12,12*H7, H4, 73, 84, 0)</f>
        <v>#NUM!</v>
      </c>
      <c r="M56" s="107" t="e">
        <f>-CUMPRINC(H6/12,12*H7, H4, 85, 96, 0)</f>
        <v>#NUM!</v>
      </c>
      <c r="N56" s="107" t="e">
        <f>-CUMPRINC(H6/12,12*H7, H4, 97, 108, 0)</f>
        <v>#NUM!</v>
      </c>
      <c r="O56" s="107" t="e">
        <f>-CUMPRINC(H6/12,12*H7, H4, 109, 120, 0)</f>
        <v>#NUM!</v>
      </c>
      <c r="P56" s="107" t="e">
        <f>-CUMPRINC(H6/12,12*H7, H4, 121, 132, 0)</f>
        <v>#NUM!</v>
      </c>
      <c r="Q56" s="107" t="e">
        <f>-CUMPRINC(H6/12,12*H7, H4, 133, 144, 0)</f>
        <v>#NUM!</v>
      </c>
      <c r="R56" s="107" t="e">
        <f>-CUMPRINC(H6/12,12*H7, H4, 145, 156, 0)</f>
        <v>#NUM!</v>
      </c>
      <c r="S56" s="107" t="e">
        <f>-CUMPRINC(H6/12,12*H7, H4, 157, 168, 0)</f>
        <v>#NUM!</v>
      </c>
      <c r="T56" s="108" t="e">
        <f>-CUMPRINC(H6/12,12*H7, H4, 169, 180, 0)</f>
        <v>#NUM!</v>
      </c>
      <c r="U56" s="107" t="e">
        <f>-CUMPRINC(H6/12,12*H7, H4, 181, 192, 0)</f>
        <v>#NUM!</v>
      </c>
      <c r="V56" s="107" t="e">
        <f>-CUMPRINC(H6/12,12*H7, H4, 193, 204, 0)</f>
        <v>#NUM!</v>
      </c>
      <c r="W56" s="107" t="e">
        <f>-CUMPRINC(H6/12,12*H7, H4, 205, 216, 0)</f>
        <v>#NUM!</v>
      </c>
      <c r="X56" s="107" t="e">
        <f>-CUMPRINC(H6/12,12*H7, H4, 217, 228, 0)</f>
        <v>#NUM!</v>
      </c>
      <c r="Y56" s="107" t="e">
        <f>-CUMPRINC(H6/12,12*H7, H4, 229, 240, 0)</f>
        <v>#NUM!</v>
      </c>
      <c r="Z56" s="107" t="e">
        <f>-CUMPRINC(H6/12,12*H7, H4, 241, 252, 0)</f>
        <v>#NUM!</v>
      </c>
      <c r="AA56" s="107" t="e">
        <f>-CUMPRINC(H6/12,12*H7, H4, 253, 264, 0)</f>
        <v>#NUM!</v>
      </c>
      <c r="AB56" s="107" t="e">
        <f>-CUMPRINC(H6/12,12*H7, H4, 265, 276, 0)</f>
        <v>#NUM!</v>
      </c>
      <c r="AC56" s="107" t="e">
        <f>-CUMPRINC(H6/12,12*H7, H4, 277, 288, 0)</f>
        <v>#NUM!</v>
      </c>
      <c r="AD56" s="107" t="e">
        <f>-CUMPRINC(H6/12,12*H7, H4, 289, 300, 0)</f>
        <v>#NUM!</v>
      </c>
      <c r="AE56" s="107" t="e">
        <f>-CUMPRINC(H6/12,12*H7, H4, 301, 312, 0)</f>
        <v>#NUM!</v>
      </c>
      <c r="AF56" s="107" t="e">
        <f>-CUMPRINC(H6/12,12*H7, H4, 313, 324, 0)</f>
        <v>#NUM!</v>
      </c>
      <c r="AG56" s="107" t="e">
        <f>-CUMPRINC(H6/12,12*H7, H4, 325, 336, 0)</f>
        <v>#NUM!</v>
      </c>
      <c r="AH56" s="107" t="e">
        <f>-CUMPRINC(H6/12,12*H7, H4, 337, 348, 0)</f>
        <v>#NUM!</v>
      </c>
      <c r="AI56" s="109" t="e">
        <f>-CUMPRINC(H6/12,12*H7, H4, 349, 360, 0)</f>
        <v>#NUM!</v>
      </c>
    </row>
    <row r="57" spans="2:35" x14ac:dyDescent="0.25">
      <c r="B57" s="161" t="s">
        <v>82</v>
      </c>
      <c r="C57" s="162"/>
      <c r="D57" s="93"/>
      <c r="E57" s="94"/>
      <c r="F57" s="95" t="e">
        <f>F54+F56</f>
        <v>#NUM!</v>
      </c>
      <c r="G57" s="94" t="e">
        <f>G54+G56</f>
        <v>#NUM!</v>
      </c>
      <c r="H57" s="94" t="e">
        <f t="shared" ref="H57:AI57" si="36">H54+H56</f>
        <v>#NUM!</v>
      </c>
      <c r="I57" s="94" t="e">
        <f t="shared" si="36"/>
        <v>#NUM!</v>
      </c>
      <c r="J57" s="96" t="e">
        <f t="shared" si="36"/>
        <v>#NUM!</v>
      </c>
      <c r="K57" s="94" t="e">
        <f t="shared" si="36"/>
        <v>#NUM!</v>
      </c>
      <c r="L57" s="94" t="e">
        <f t="shared" si="36"/>
        <v>#NUM!</v>
      </c>
      <c r="M57" s="94" t="e">
        <f t="shared" si="36"/>
        <v>#NUM!</v>
      </c>
      <c r="N57" s="94" t="e">
        <f t="shared" si="36"/>
        <v>#NUM!</v>
      </c>
      <c r="O57" s="94" t="e">
        <f t="shared" si="36"/>
        <v>#NUM!</v>
      </c>
      <c r="P57" s="94" t="e">
        <f t="shared" si="36"/>
        <v>#NUM!</v>
      </c>
      <c r="Q57" s="94" t="e">
        <f t="shared" si="36"/>
        <v>#NUM!</v>
      </c>
      <c r="R57" s="94" t="e">
        <f t="shared" si="36"/>
        <v>#NUM!</v>
      </c>
      <c r="S57" s="94" t="e">
        <f t="shared" si="36"/>
        <v>#NUM!</v>
      </c>
      <c r="T57" s="96" t="e">
        <f t="shared" si="36"/>
        <v>#NUM!</v>
      </c>
      <c r="U57" s="94" t="e">
        <f t="shared" si="36"/>
        <v>#NUM!</v>
      </c>
      <c r="V57" s="94" t="e">
        <f t="shared" si="36"/>
        <v>#NUM!</v>
      </c>
      <c r="W57" s="94" t="e">
        <f t="shared" si="36"/>
        <v>#NUM!</v>
      </c>
      <c r="X57" s="94" t="e">
        <f t="shared" si="36"/>
        <v>#NUM!</v>
      </c>
      <c r="Y57" s="94" t="e">
        <f t="shared" si="36"/>
        <v>#NUM!</v>
      </c>
      <c r="Z57" s="94" t="e">
        <f t="shared" si="36"/>
        <v>#NUM!</v>
      </c>
      <c r="AA57" s="94" t="e">
        <f t="shared" si="36"/>
        <v>#NUM!</v>
      </c>
      <c r="AB57" s="94" t="e">
        <f t="shared" si="36"/>
        <v>#NUM!</v>
      </c>
      <c r="AC57" s="94" t="e">
        <f t="shared" si="36"/>
        <v>#NUM!</v>
      </c>
      <c r="AD57" s="94" t="e">
        <f t="shared" si="36"/>
        <v>#NUM!</v>
      </c>
      <c r="AE57" s="94" t="e">
        <f t="shared" si="36"/>
        <v>#NUM!</v>
      </c>
      <c r="AF57" s="94" t="e">
        <f t="shared" si="36"/>
        <v>#NUM!</v>
      </c>
      <c r="AG57" s="94" t="e">
        <f t="shared" si="36"/>
        <v>#NUM!</v>
      </c>
      <c r="AH57" s="94" t="e">
        <f t="shared" si="36"/>
        <v>#NUM!</v>
      </c>
      <c r="AI57" s="97" t="e">
        <f t="shared" si="36"/>
        <v>#NUM!</v>
      </c>
    </row>
    <row r="58" spans="2:35" x14ac:dyDescent="0.25">
      <c r="B58" s="110" t="s">
        <v>22</v>
      </c>
      <c r="C58" s="111"/>
      <c r="D58" s="112"/>
      <c r="E58" s="60"/>
      <c r="F58" s="113" t="e">
        <f>F57/H9</f>
        <v>#NUM!</v>
      </c>
      <c r="G58" s="114" t="e">
        <f>G57/H9</f>
        <v>#NUM!</v>
      </c>
      <c r="H58" s="114" t="e">
        <f>H57/H9</f>
        <v>#NUM!</v>
      </c>
      <c r="I58" s="114" t="e">
        <f>I57/H9</f>
        <v>#NUM!</v>
      </c>
      <c r="J58" s="115" t="e">
        <f>J57/H9</f>
        <v>#NUM!</v>
      </c>
      <c r="K58" s="114" t="e">
        <f>K57/H9</f>
        <v>#NUM!</v>
      </c>
      <c r="L58" s="114" t="e">
        <f>L57/H9</f>
        <v>#NUM!</v>
      </c>
      <c r="M58" s="114" t="e">
        <f>M57/H9</f>
        <v>#NUM!</v>
      </c>
      <c r="N58" s="114" t="e">
        <f>N57/H9</f>
        <v>#NUM!</v>
      </c>
      <c r="O58" s="114" t="e">
        <f>O57/H9</f>
        <v>#NUM!</v>
      </c>
      <c r="P58" s="114" t="e">
        <f>P57/H9</f>
        <v>#NUM!</v>
      </c>
      <c r="Q58" s="114" t="e">
        <f>Q57/H9</f>
        <v>#NUM!</v>
      </c>
      <c r="R58" s="114" t="e">
        <f>R57/H9</f>
        <v>#NUM!</v>
      </c>
      <c r="S58" s="114" t="e">
        <f>S57/H9</f>
        <v>#NUM!</v>
      </c>
      <c r="T58" s="115" t="e">
        <f>T57/H9</f>
        <v>#NUM!</v>
      </c>
      <c r="U58" s="114" t="e">
        <f>U57/H9</f>
        <v>#NUM!</v>
      </c>
      <c r="V58" s="114" t="e">
        <f>V57/H9</f>
        <v>#NUM!</v>
      </c>
      <c r="W58" s="114" t="e">
        <f>W57/H9</f>
        <v>#NUM!</v>
      </c>
      <c r="X58" s="114" t="e">
        <f>X57/H9</f>
        <v>#NUM!</v>
      </c>
      <c r="Y58" s="114" t="e">
        <f>Y57/H9</f>
        <v>#NUM!</v>
      </c>
      <c r="Z58" s="114" t="e">
        <f>Z57/H9</f>
        <v>#NUM!</v>
      </c>
      <c r="AA58" s="114" t="e">
        <f>AA57/H9</f>
        <v>#NUM!</v>
      </c>
      <c r="AB58" s="114" t="e">
        <f>AB57/H9</f>
        <v>#NUM!</v>
      </c>
      <c r="AC58" s="114" t="e">
        <f>AC57/H9</f>
        <v>#NUM!</v>
      </c>
      <c r="AD58" s="114" t="e">
        <f>AD57/H9</f>
        <v>#NUM!</v>
      </c>
      <c r="AE58" s="114" t="e">
        <f>AE57/H9</f>
        <v>#NUM!</v>
      </c>
      <c r="AF58" s="114" t="e">
        <f>AF57/H9</f>
        <v>#NUM!</v>
      </c>
      <c r="AG58" s="114" t="e">
        <f>AG57/H9</f>
        <v>#NUM!</v>
      </c>
      <c r="AH58" s="114" t="e">
        <f>AH57/H9</f>
        <v>#NUM!</v>
      </c>
      <c r="AI58" s="116" t="e">
        <f>AI57/H9</f>
        <v>#NUM!</v>
      </c>
    </row>
    <row r="59" spans="2:35" x14ac:dyDescent="0.25">
      <c r="E59" s="117"/>
      <c r="F59" s="118"/>
      <c r="G59" s="117"/>
      <c r="H59" s="117"/>
      <c r="I59" s="117"/>
      <c r="J59" s="119"/>
      <c r="K59" s="117"/>
      <c r="L59" s="117"/>
      <c r="M59" s="117"/>
      <c r="N59" s="117"/>
      <c r="O59" s="117"/>
      <c r="U59" s="120"/>
    </row>
    <row r="60" spans="2:35" x14ac:dyDescent="0.25">
      <c r="B60" s="121" t="s">
        <v>83</v>
      </c>
      <c r="C60" s="122"/>
      <c r="D60" s="123"/>
      <c r="E60" s="123"/>
      <c r="F60" s="124" t="e">
        <f>F52/F53</f>
        <v>#DIV/0!</v>
      </c>
      <c r="G60" s="125" t="e">
        <f t="shared" ref="G60:AE60" si="37">G52/G53</f>
        <v>#DIV/0!</v>
      </c>
      <c r="H60" s="125" t="e">
        <f t="shared" si="37"/>
        <v>#DIV/0!</v>
      </c>
      <c r="I60" s="125" t="e">
        <f t="shared" si="37"/>
        <v>#DIV/0!</v>
      </c>
      <c r="J60" s="126" t="e">
        <f t="shared" si="37"/>
        <v>#DIV/0!</v>
      </c>
      <c r="K60" s="125" t="e">
        <f t="shared" si="37"/>
        <v>#DIV/0!</v>
      </c>
      <c r="L60" s="125" t="e">
        <f t="shared" si="37"/>
        <v>#DIV/0!</v>
      </c>
      <c r="M60" s="125" t="e">
        <f t="shared" si="37"/>
        <v>#DIV/0!</v>
      </c>
      <c r="N60" s="125" t="e">
        <f t="shared" si="37"/>
        <v>#DIV/0!</v>
      </c>
      <c r="O60" s="125" t="e">
        <f t="shared" si="37"/>
        <v>#DIV/0!</v>
      </c>
      <c r="P60" s="125" t="e">
        <f t="shared" si="37"/>
        <v>#DIV/0!</v>
      </c>
      <c r="Q60" s="125" t="e">
        <f t="shared" si="37"/>
        <v>#DIV/0!</v>
      </c>
      <c r="R60" s="125" t="e">
        <f t="shared" si="37"/>
        <v>#DIV/0!</v>
      </c>
      <c r="S60" s="125" t="e">
        <f t="shared" si="37"/>
        <v>#DIV/0!</v>
      </c>
      <c r="T60" s="126" t="e">
        <f t="shared" si="37"/>
        <v>#DIV/0!</v>
      </c>
      <c r="U60" s="127" t="e">
        <f t="shared" si="37"/>
        <v>#DIV/0!</v>
      </c>
      <c r="V60" s="125" t="e">
        <f t="shared" si="37"/>
        <v>#DIV/0!</v>
      </c>
      <c r="W60" s="125" t="e">
        <f t="shared" si="37"/>
        <v>#DIV/0!</v>
      </c>
      <c r="X60" s="125" t="e">
        <f t="shared" si="37"/>
        <v>#DIV/0!</v>
      </c>
      <c r="Y60" s="125" t="e">
        <f t="shared" si="37"/>
        <v>#DIV/0!</v>
      </c>
      <c r="Z60" s="125" t="e">
        <f t="shared" si="37"/>
        <v>#DIV/0!</v>
      </c>
      <c r="AA60" s="125" t="e">
        <f t="shared" si="37"/>
        <v>#DIV/0!</v>
      </c>
      <c r="AB60" s="125" t="e">
        <f t="shared" si="37"/>
        <v>#DIV/0!</v>
      </c>
      <c r="AC60" s="125" t="e">
        <f t="shared" si="37"/>
        <v>#DIV/0!</v>
      </c>
      <c r="AD60" s="125" t="e">
        <f t="shared" si="37"/>
        <v>#DIV/0!</v>
      </c>
      <c r="AE60" s="125" t="e">
        <f t="shared" si="37"/>
        <v>#DIV/0!</v>
      </c>
      <c r="AF60" s="125" t="e">
        <f>AF52/AF53</f>
        <v>#DIV/0!</v>
      </c>
      <c r="AG60" s="125" t="e">
        <f>AG52/AG53</f>
        <v>#DIV/0!</v>
      </c>
      <c r="AH60" s="125" t="e">
        <f>AH52/AH53</f>
        <v>#DIV/0!</v>
      </c>
      <c r="AI60" s="128" t="e">
        <f>AI52/AI53</f>
        <v>#DIV/0!</v>
      </c>
    </row>
    <row r="61" spans="2:35" x14ac:dyDescent="0.25">
      <c r="B61" s="156"/>
      <c r="C61" s="15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T61" s="65"/>
      <c r="U61" s="65"/>
    </row>
    <row r="62" spans="2:35" x14ac:dyDescent="0.25">
      <c r="B62" s="27"/>
    </row>
    <row r="63" spans="2:35" x14ac:dyDescent="0.25">
      <c r="B63" s="27" t="s">
        <v>84</v>
      </c>
      <c r="F63" s="129" t="e">
        <f>F56</f>
        <v>#NUM!</v>
      </c>
      <c r="G63" s="129" t="e">
        <f t="shared" ref="G63:AI63" si="38">G56+F63</f>
        <v>#NUM!</v>
      </c>
      <c r="H63" s="129" t="e">
        <f t="shared" si="38"/>
        <v>#NUM!</v>
      </c>
      <c r="I63" s="129" t="e">
        <f t="shared" si="38"/>
        <v>#NUM!</v>
      </c>
      <c r="J63" s="129" t="e">
        <f>J56+I63</f>
        <v>#NUM!</v>
      </c>
      <c r="K63" s="129" t="e">
        <f t="shared" si="38"/>
        <v>#NUM!</v>
      </c>
      <c r="L63" s="129" t="e">
        <f t="shared" si="38"/>
        <v>#NUM!</v>
      </c>
      <c r="M63" s="129" t="e">
        <f>M56+L63</f>
        <v>#NUM!</v>
      </c>
      <c r="N63" s="129" t="e">
        <f>N56+M63</f>
        <v>#NUM!</v>
      </c>
      <c r="O63" s="129" t="e">
        <f t="shared" si="38"/>
        <v>#NUM!</v>
      </c>
      <c r="P63" s="129" t="e">
        <f t="shared" si="38"/>
        <v>#NUM!</v>
      </c>
      <c r="Q63" s="129" t="e">
        <f>Q56+P63</f>
        <v>#NUM!</v>
      </c>
      <c r="R63" s="129" t="e">
        <f t="shared" si="38"/>
        <v>#NUM!</v>
      </c>
      <c r="S63" s="129" t="e">
        <f t="shared" si="38"/>
        <v>#NUM!</v>
      </c>
      <c r="T63" s="129" t="e">
        <f t="shared" si="38"/>
        <v>#NUM!</v>
      </c>
      <c r="U63" s="129" t="e">
        <f t="shared" si="38"/>
        <v>#NUM!</v>
      </c>
      <c r="V63" s="129" t="e">
        <f t="shared" si="38"/>
        <v>#NUM!</v>
      </c>
      <c r="W63" s="129" t="e">
        <f t="shared" si="38"/>
        <v>#NUM!</v>
      </c>
      <c r="X63" s="129" t="e">
        <f t="shared" si="38"/>
        <v>#NUM!</v>
      </c>
      <c r="Y63" s="129" t="e">
        <f t="shared" si="38"/>
        <v>#NUM!</v>
      </c>
      <c r="Z63" s="129" t="e">
        <f t="shared" si="38"/>
        <v>#NUM!</v>
      </c>
      <c r="AA63" s="129" t="e">
        <f t="shared" si="38"/>
        <v>#NUM!</v>
      </c>
      <c r="AB63" s="129" t="e">
        <f t="shared" si="38"/>
        <v>#NUM!</v>
      </c>
      <c r="AC63" s="129" t="e">
        <f t="shared" si="38"/>
        <v>#NUM!</v>
      </c>
      <c r="AD63" s="129" t="e">
        <f t="shared" si="38"/>
        <v>#NUM!</v>
      </c>
      <c r="AE63" s="129" t="e">
        <f t="shared" si="38"/>
        <v>#NUM!</v>
      </c>
      <c r="AF63" s="129" t="e">
        <f t="shared" si="38"/>
        <v>#NUM!</v>
      </c>
      <c r="AG63" s="129" t="e">
        <f t="shared" si="38"/>
        <v>#NUM!</v>
      </c>
      <c r="AH63" s="129" t="e">
        <f t="shared" si="38"/>
        <v>#NUM!</v>
      </c>
      <c r="AI63" s="129" t="e">
        <f t="shared" si="38"/>
        <v>#NUM!</v>
      </c>
    </row>
    <row r="64" spans="2:35" x14ac:dyDescent="0.25">
      <c r="B64" s="27" t="s">
        <v>85</v>
      </c>
      <c r="F64" s="130" t="e">
        <f>H4-F63</f>
        <v>#NUM!</v>
      </c>
      <c r="G64" s="130" t="e">
        <f>H4-G63</f>
        <v>#NUM!</v>
      </c>
      <c r="H64" s="130" t="e">
        <f>H4-H63</f>
        <v>#NUM!</v>
      </c>
      <c r="I64" s="130" t="e">
        <f>H4-I63</f>
        <v>#NUM!</v>
      </c>
      <c r="J64" s="130" t="e">
        <f>H4-J63</f>
        <v>#NUM!</v>
      </c>
      <c r="K64" s="130" t="e">
        <f>H4-K63</f>
        <v>#NUM!</v>
      </c>
      <c r="L64" s="130" t="e">
        <f>H4-L63</f>
        <v>#NUM!</v>
      </c>
      <c r="M64" s="130" t="e">
        <f>H4-M63</f>
        <v>#NUM!</v>
      </c>
      <c r="N64" s="130" t="e">
        <f>H4-N63</f>
        <v>#NUM!</v>
      </c>
      <c r="O64" s="130" t="e">
        <f>H4-O63</f>
        <v>#NUM!</v>
      </c>
      <c r="P64" s="130" t="e">
        <f>H4-P63</f>
        <v>#NUM!</v>
      </c>
      <c r="Q64" s="130" t="e">
        <f>H4-Q63</f>
        <v>#NUM!</v>
      </c>
      <c r="R64" s="130" t="e">
        <f>H4-R63</f>
        <v>#NUM!</v>
      </c>
      <c r="S64" s="130" t="e">
        <f>H4-S63</f>
        <v>#NUM!</v>
      </c>
      <c r="T64" s="130" t="e">
        <f>H4-T63</f>
        <v>#NUM!</v>
      </c>
      <c r="U64" s="130" t="e">
        <f>H4-U63</f>
        <v>#NUM!</v>
      </c>
      <c r="V64" s="130" t="e">
        <f>H4-V63</f>
        <v>#NUM!</v>
      </c>
      <c r="W64" s="130" t="e">
        <f>H4-W63</f>
        <v>#NUM!</v>
      </c>
      <c r="X64" s="130" t="e">
        <f>H4-X63</f>
        <v>#NUM!</v>
      </c>
      <c r="Y64" s="130" t="e">
        <f>H4-Y63</f>
        <v>#NUM!</v>
      </c>
      <c r="Z64" s="130" t="e">
        <f>H4-Z63</f>
        <v>#NUM!</v>
      </c>
      <c r="AA64" s="130" t="e">
        <f>H4-AA63</f>
        <v>#NUM!</v>
      </c>
      <c r="AB64" s="130" t="e">
        <f>H4-AB63</f>
        <v>#NUM!</v>
      </c>
      <c r="AC64" s="130" t="e">
        <f>H4-AC63</f>
        <v>#NUM!</v>
      </c>
      <c r="AD64" s="130" t="e">
        <f>H4-AD63</f>
        <v>#NUM!</v>
      </c>
      <c r="AE64" s="130" t="e">
        <f>H4-AE63</f>
        <v>#NUM!</v>
      </c>
      <c r="AF64" s="130" t="e">
        <f>H4-AF63</f>
        <v>#NUM!</v>
      </c>
      <c r="AG64" s="130" t="e">
        <f>H4-AG63</f>
        <v>#NUM!</v>
      </c>
      <c r="AH64" s="130" t="e">
        <f>H4-AH63</f>
        <v>#NUM!</v>
      </c>
      <c r="AI64" s="130" t="e">
        <f>H4-AI63</f>
        <v>#NUM!</v>
      </c>
    </row>
    <row r="66" spans="23:24" x14ac:dyDescent="0.25">
      <c r="W66" s="65"/>
      <c r="X66" s="65"/>
    </row>
  </sheetData>
  <mergeCells count="50">
    <mergeCell ref="B36:C36"/>
    <mergeCell ref="B37:C37"/>
    <mergeCell ref="B38:C38"/>
    <mergeCell ref="B30:C30"/>
    <mergeCell ref="B31:C31"/>
    <mergeCell ref="B32:C32"/>
    <mergeCell ref="B33:C33"/>
    <mergeCell ref="B34:C34"/>
    <mergeCell ref="B61:C61"/>
    <mergeCell ref="B41:C41"/>
    <mergeCell ref="B42:C42"/>
    <mergeCell ref="B43:C43"/>
    <mergeCell ref="B44:C44"/>
    <mergeCell ref="B45:C45"/>
    <mergeCell ref="B51:C51"/>
    <mergeCell ref="B52:C52"/>
    <mergeCell ref="B53:C53"/>
    <mergeCell ref="B54:C54"/>
    <mergeCell ref="B56:C56"/>
    <mergeCell ref="B57:C57"/>
    <mergeCell ref="B40:C40"/>
    <mergeCell ref="B8:C8"/>
    <mergeCell ref="J8:K8"/>
    <mergeCell ref="N8:O8"/>
    <mergeCell ref="J9:K9"/>
    <mergeCell ref="N9:O9"/>
    <mergeCell ref="B12:D12"/>
    <mergeCell ref="B13:D13"/>
    <mergeCell ref="B23:C23"/>
    <mergeCell ref="B24:C24"/>
    <mergeCell ref="B39:C39"/>
    <mergeCell ref="B26:C26"/>
    <mergeCell ref="B27:C27"/>
    <mergeCell ref="B28:C28"/>
    <mergeCell ref="B29:C29"/>
    <mergeCell ref="B35:C35"/>
    <mergeCell ref="B5:C5"/>
    <mergeCell ref="B6:C6"/>
    <mergeCell ref="J6:L6"/>
    <mergeCell ref="N6:P6"/>
    <mergeCell ref="B7:C7"/>
    <mergeCell ref="J7:K7"/>
    <mergeCell ref="N7:O7"/>
    <mergeCell ref="B4:C4"/>
    <mergeCell ref="J4:K4"/>
    <mergeCell ref="B2:D2"/>
    <mergeCell ref="F2:H2"/>
    <mergeCell ref="J2:L2"/>
    <mergeCell ref="B3:C3"/>
    <mergeCell ref="J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SFH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Scott</dc:creator>
  <cp:lastModifiedBy>Mielke (US), Joshua D</cp:lastModifiedBy>
  <dcterms:created xsi:type="dcterms:W3CDTF">2010-06-16T04:46:04Z</dcterms:created>
  <dcterms:modified xsi:type="dcterms:W3CDTF">2019-12-24T21:54:08Z</dcterms:modified>
</cp:coreProperties>
</file>