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hanbin\job\БиК Эколоджи\app\src\main\resources\reportTemplates\statistical\"/>
    </mc:Choice>
  </mc:AlternateContent>
  <xr:revisionPtr revIDLastSave="0" documentId="13_ncr:1_{5E0FBDF6-6411-4C42-861C-BAC08C6285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байская область, Кокпектинский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E21" i="2"/>
  <c r="G8" i="2" l="1"/>
  <c r="G25" i="2" s="1"/>
  <c r="G28" i="2"/>
  <c r="G27" i="2"/>
  <c r="G26" i="2"/>
  <c r="G24" i="2"/>
  <c r="G23" i="2"/>
  <c r="G22" i="2"/>
  <c r="G21" i="2"/>
  <c r="G20" i="2"/>
  <c r="G19" i="2"/>
  <c r="E19" i="2" l="1"/>
  <c r="F10" i="2" l="1"/>
  <c r="F26" i="2" s="1"/>
  <c r="F6" i="2"/>
  <c r="F5" i="2"/>
  <c r="F23" i="2" s="1"/>
  <c r="F3" i="2"/>
  <c r="F4" i="2"/>
  <c r="F9" i="2"/>
  <c r="F24" i="2" s="1"/>
  <c r="F8" i="2"/>
  <c r="F25" i="2" s="1"/>
  <c r="F11" i="2"/>
  <c r="F12" i="2"/>
  <c r="F13" i="2"/>
  <c r="F14" i="2"/>
  <c r="F15" i="2"/>
  <c r="F16" i="2"/>
  <c r="F17" i="2"/>
  <c r="F28" i="2" s="1"/>
  <c r="F7" i="2"/>
  <c r="I10" i="2"/>
  <c r="I6" i="2"/>
  <c r="I5" i="2"/>
  <c r="I3" i="2"/>
  <c r="I4" i="2"/>
  <c r="I9" i="2"/>
  <c r="I8" i="2"/>
  <c r="I11" i="2"/>
  <c r="I12" i="2"/>
  <c r="I13" i="2"/>
  <c r="I14" i="2"/>
  <c r="I15" i="2"/>
  <c r="I16" i="2"/>
  <c r="I17" i="2"/>
  <c r="I7" i="2"/>
  <c r="I20" i="2"/>
  <c r="I21" i="2"/>
  <c r="I22" i="2"/>
  <c r="I28" i="2"/>
  <c r="I19" i="2"/>
  <c r="E25" i="2"/>
  <c r="F21" i="2" l="1"/>
  <c r="F20" i="2"/>
  <c r="F22" i="2"/>
  <c r="F27" i="2"/>
  <c r="F19" i="2"/>
  <c r="K8" i="2" l="1"/>
  <c r="K10" i="2"/>
  <c r="K6" i="2"/>
  <c r="K5" i="2"/>
  <c r="K3" i="2"/>
  <c r="K4" i="2"/>
  <c r="K9" i="2"/>
  <c r="K11" i="2"/>
  <c r="K12" i="2"/>
  <c r="K13" i="2"/>
  <c r="K14" i="2"/>
  <c r="K15" i="2"/>
  <c r="K16" i="2"/>
  <c r="K17" i="2"/>
  <c r="K7" i="2"/>
  <c r="J15" i="2" l="1"/>
  <c r="J16" i="2"/>
  <c r="J17" i="2"/>
  <c r="K28" i="2"/>
  <c r="K26" i="2"/>
  <c r="K22" i="2"/>
  <c r="K21" i="2"/>
  <c r="K20" i="2"/>
  <c r="K19" i="2"/>
  <c r="J7" i="2"/>
  <c r="K25" i="2"/>
  <c r="E28" i="2"/>
  <c r="E27" i="2"/>
  <c r="E26" i="2"/>
  <c r="E24" i="2"/>
  <c r="E23" i="2"/>
  <c r="E22" i="2"/>
  <c r="E20" i="2"/>
  <c r="J28" i="2" l="1"/>
  <c r="K24" i="2"/>
  <c r="K23" i="2"/>
  <c r="K27" i="2"/>
  <c r="J10" i="2" l="1"/>
  <c r="J6" i="2"/>
  <c r="J5" i="2"/>
  <c r="J3" i="2"/>
  <c r="J4" i="2"/>
  <c r="J9" i="2"/>
  <c r="J11" i="2"/>
  <c r="J12" i="2"/>
  <c r="J13" i="2"/>
  <c r="J14" i="2"/>
  <c r="J19" i="2"/>
  <c r="J20" i="2"/>
  <c r="J21" i="2"/>
  <c r="J22" i="2"/>
  <c r="H23" i="2"/>
  <c r="I23" i="2" s="1"/>
  <c r="J23" i="2" s="1"/>
  <c r="H24" i="2"/>
  <c r="I24" i="2" s="1"/>
  <c r="J24" i="2" s="1"/>
  <c r="H25" i="2"/>
  <c r="I25" i="2" s="1"/>
  <c r="J25" i="2" s="1"/>
  <c r="H26" i="2"/>
  <c r="I26" i="2" s="1"/>
  <c r="J26" i="2" s="1"/>
  <c r="H27" i="2"/>
  <c r="I27" i="2" s="1"/>
  <c r="J27" i="2" s="1"/>
  <c r="J29" i="2" l="1"/>
  <c r="J8" i="2"/>
  <c r="L18" i="2" s="1"/>
</calcChain>
</file>

<file path=xl/sharedStrings.xml><?xml version="1.0" encoding="utf-8"?>
<sst xmlns="http://schemas.openxmlformats.org/spreadsheetml/2006/main" count="74" uniqueCount="58">
  <si>
    <t>Углеводороды</t>
  </si>
  <si>
    <t>Бенз/а/пирен (кг)</t>
  </si>
  <si>
    <t>Азота (IV) диоксид</t>
  </si>
  <si>
    <t>Итого</t>
  </si>
  <si>
    <t>Пыль неорганическая, содержащая двуокись кремния в %:70-20</t>
  </si>
  <si>
    <t>2754</t>
  </si>
  <si>
    <t>0330</t>
  </si>
  <si>
    <t>0337</t>
  </si>
  <si>
    <t>0304</t>
  </si>
  <si>
    <t>0301</t>
  </si>
  <si>
    <t>0703</t>
  </si>
  <si>
    <t>1325</t>
  </si>
  <si>
    <t>0328</t>
  </si>
  <si>
    <t>т/год</t>
  </si>
  <si>
    <t>г/с</t>
  </si>
  <si>
    <t>Наименование  веществ</t>
  </si>
  <si>
    <t>Код вещества</t>
  </si>
  <si>
    <t xml:space="preserve">Наименование источников выделения загрязняющих веществ </t>
  </si>
  <si>
    <r>
      <rPr>
        <sz val="10"/>
        <rFont val="Times New Roman"/>
        <family val="1"/>
      </rPr>
      <t>Углерод оксид</t>
    </r>
  </si>
  <si>
    <r>
      <rPr>
        <sz val="10"/>
        <rFont val="Times New Roman"/>
        <family val="1"/>
      </rPr>
      <t>Сера диоксид</t>
    </r>
  </si>
  <si>
    <r>
      <rPr>
        <sz val="10"/>
        <rFont val="Times New Roman"/>
        <family val="1"/>
      </rPr>
      <t>Сажа</t>
    </r>
  </si>
  <si>
    <r>
      <rPr>
        <sz val="10"/>
        <rFont val="Times New Roman"/>
        <family val="1"/>
      </rPr>
      <t>Азот (II) оксид</t>
    </r>
  </si>
  <si>
    <r>
      <rPr>
        <sz val="10"/>
        <rFont val="Times New Roman"/>
        <family val="1"/>
      </rPr>
      <t>Формальдегид</t>
    </r>
  </si>
  <si>
    <t>пыль менее 20</t>
  </si>
  <si>
    <t>Пыль 20-80%</t>
  </si>
  <si>
    <t>2908</t>
  </si>
  <si>
    <t>2909</t>
  </si>
  <si>
    <t>Входящий регистрационный номер уведомления:  KZ03UKR00018103</t>
  </si>
  <si>
    <t>6002 склад золы</t>
  </si>
  <si>
    <t>Углерод оксид</t>
  </si>
  <si>
    <t>Алканы С12-19/в пересчете на С/</t>
  </si>
  <si>
    <t>Сера диоксид</t>
  </si>
  <si>
    <t>Углерод</t>
  </si>
  <si>
    <t>Азот (II) оксид</t>
  </si>
  <si>
    <t>Формальдегид</t>
  </si>
  <si>
    <t>Бенз/а/пирен</t>
  </si>
  <si>
    <t>Cepa диоксид</t>
  </si>
  <si>
    <t>Пыль неорганическая, содержащая двуокись кремния в %:70—20</t>
  </si>
  <si>
    <t>Пыль неорганическая, содержащая двуокись кремния в %: менее 20</t>
  </si>
  <si>
    <t>6001 склад угля</t>
  </si>
  <si>
    <t>Абайская область,Кокпектинский район, с.Улкен Бокен ул. Почтовая 5</t>
  </si>
  <si>
    <t>0001 ДГУ</t>
  </si>
  <si>
    <t>Расход ДТ (тонн/год)</t>
  </si>
  <si>
    <t>Расход угля (тонн/год)</t>
  </si>
  <si>
    <t>0002 Отопительный котел</t>
  </si>
  <si>
    <t>0003 Отопительный котел</t>
  </si>
  <si>
    <t>0004 Отопительный котел</t>
  </si>
  <si>
    <t>0005 Отопительный котел</t>
  </si>
  <si>
    <t>0006 Отопительный котел</t>
  </si>
  <si>
    <t>Ставка (МРП)</t>
  </si>
  <si>
    <t>Ставка (тенге)</t>
  </si>
  <si>
    <t>Сумма платы (тенге)</t>
  </si>
  <si>
    <t>Остаток лимита на 1 квартала (т/год)</t>
  </si>
  <si>
    <t>Фактически за 1 квартал 2025 (т/год)</t>
  </si>
  <si>
    <t>Остаток лимита на начало квартала (т/год)</t>
  </si>
  <si>
    <t>Лимит выбросов загрязняющих веществ в атмосферу</t>
  </si>
  <si>
    <t>{ coalConsumption }</t>
  </si>
  <si>
    <t>{ dieselFuelConsumption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</si>
</sst>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"/>
    <numFmt numFmtId="165" formatCode="0.0000"/>
    <numFmt numFmtId="166" formatCode="#,##0.00000000"/>
    <numFmt numFmtId="167" formatCode="#,##0.00000"/>
    <numFmt numFmtId="168" formatCode="#,##0.000000"/>
    <numFmt numFmtId="169" formatCode="#,##0.0000000"/>
    <numFmt numFmtId="172" formatCode="#,##0.0000000000"/>
    <numFmt numFmtId="173" formatCode="#,##0.0000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000000"/>
      <name val="Times New Roman"/>
      <family val="2"/>
    </font>
    <font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FF0000"/>
      <name val="Times New Roman"/>
      <family val="1"/>
      <charset val="204"/>
    </font>
    <font>
      <sz val="10"/>
      <name val="Arial Cyr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4" fillId="0" borderId="0"/>
  </cellStyleXfs>
  <cellXfs count="52">
    <xf numFmtId="0" fontId="0" fillId="0" borderId="0" xfId="0"/>
    <xf numFmtId="0" fontId="2" fillId="0" borderId="0" xfId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3" fillId="0" borderId="0" xfId="1" applyFont="1"/>
    <xf numFmtId="164" fontId="3" fillId="0" borderId="0" xfId="1" applyNumberFormat="1" applyFont="1"/>
    <xf numFmtId="1" fontId="5" fillId="0" borderId="0" xfId="1" applyNumberFormat="1" applyFont="1"/>
    <xf numFmtId="0" fontId="4" fillId="0" borderId="0" xfId="1" applyFont="1"/>
    <xf numFmtId="164" fontId="3" fillId="0" borderId="1" xfId="1" applyNumberFormat="1" applyFont="1" applyBorder="1"/>
    <xf numFmtId="0" fontId="6" fillId="0" borderId="1" xfId="1" applyFont="1" applyBorder="1" applyAlignment="1">
      <alignment horizontal="center"/>
    </xf>
    <xf numFmtId="165" fontId="7" fillId="0" borderId="1" xfId="1" applyNumberFormat="1" applyFont="1" applyBorder="1" applyAlignment="1">
      <alignment horizontal="center" vertical="top" shrinkToFit="1"/>
    </xf>
    <xf numFmtId="0" fontId="8" fillId="0" borderId="1" xfId="1" applyFont="1" applyBorder="1"/>
    <xf numFmtId="0" fontId="4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6" fillId="2" borderId="1" xfId="1" applyFont="1" applyFill="1" applyBorder="1" applyAlignment="1">
      <alignment horizontal="center" wrapText="1"/>
    </xf>
    <xf numFmtId="0" fontId="3" fillId="0" borderId="0" xfId="1" applyFont="1" applyAlignment="1">
      <alignment horizontal="center"/>
    </xf>
    <xf numFmtId="0" fontId="10" fillId="0" borderId="0" xfId="0" applyFont="1" applyAlignment="1">
      <alignment horizontal="left" vertical="center"/>
    </xf>
    <xf numFmtId="165" fontId="2" fillId="0" borderId="0" xfId="1" applyNumberFormat="1"/>
    <xf numFmtId="0" fontId="3" fillId="0" borderId="2" xfId="1" applyFont="1" applyBorder="1"/>
    <xf numFmtId="164" fontId="2" fillId="0" borderId="0" xfId="1" applyNumberFormat="1"/>
    <xf numFmtId="165" fontId="7" fillId="0" borderId="0" xfId="1" applyNumberFormat="1" applyFont="1" applyAlignment="1">
      <alignment horizontal="center" vertical="top" shrinkToFit="1"/>
    </xf>
    <xf numFmtId="0" fontId="6" fillId="0" borderId="1" xfId="1" applyFont="1" applyBorder="1" applyAlignment="1">
      <alignment horizontal="center" wrapText="1"/>
    </xf>
    <xf numFmtId="166" fontId="2" fillId="0" borderId="0" xfId="1" applyNumberFormat="1"/>
    <xf numFmtId="3" fontId="7" fillId="0" borderId="1" xfId="1" applyNumberFormat="1" applyFont="1" applyBorder="1" applyAlignment="1">
      <alignment horizontal="center" vertical="top" shrinkToFit="1"/>
    </xf>
    <xf numFmtId="168" fontId="3" fillId="0" borderId="1" xfId="1" applyNumberFormat="1" applyFont="1" applyBorder="1" applyAlignment="1">
      <alignment horizontal="center"/>
    </xf>
    <xf numFmtId="0" fontId="1" fillId="0" borderId="0" xfId="1" applyFont="1"/>
    <xf numFmtId="0" fontId="3" fillId="3" borderId="1" xfId="1" applyFont="1" applyFill="1" applyBorder="1"/>
    <xf numFmtId="0" fontId="8" fillId="3" borderId="1" xfId="1" applyFont="1" applyFill="1" applyBorder="1"/>
    <xf numFmtId="0" fontId="9" fillId="0" borderId="0" xfId="0" applyFont="1" applyAlignment="1">
      <alignment horizontal="left" vertical="center"/>
    </xf>
    <xf numFmtId="166" fontId="3" fillId="0" borderId="1" xfId="1" applyNumberFormat="1" applyFont="1" applyBorder="1"/>
    <xf numFmtId="169" fontId="3" fillId="0" borderId="1" xfId="1" applyNumberFormat="1" applyFont="1" applyBorder="1" applyAlignment="1">
      <alignment horizontal="center"/>
    </xf>
    <xf numFmtId="173" fontId="3" fillId="0" borderId="1" xfId="1" applyNumberFormat="1" applyFont="1" applyBorder="1"/>
    <xf numFmtId="0" fontId="4" fillId="2" borderId="1" xfId="1" applyFont="1" applyFill="1" applyBorder="1" applyAlignment="1">
      <alignment horizontal="center" vertical="top"/>
    </xf>
    <xf numFmtId="0" fontId="6" fillId="0" borderId="5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49" fontId="6" fillId="0" borderId="8" xfId="1" applyNumberFormat="1" applyFont="1" applyBorder="1" applyAlignment="1">
      <alignment horizontal="center" vertical="center" wrapText="1"/>
    </xf>
    <xf numFmtId="49" fontId="6" fillId="0" borderId="7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13" fillId="0" borderId="2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167" fontId="14" fillId="0" borderId="0" xfId="3" applyNumberFormat="1" applyBorder="1" applyAlignment="1">
      <alignment horizontal="center" vertical="center" wrapText="1"/>
    </xf>
    <xf numFmtId="172" fontId="14" fillId="0" borderId="0" xfId="3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49" fontId="11" fillId="0" borderId="4" xfId="1" applyNumberFormat="1" applyFont="1" applyBorder="1"/>
    <xf numFmtId="49" fontId="11" fillId="0" borderId="6" xfId="1" applyNumberFormat="1" applyFont="1" applyBorder="1"/>
    <xf numFmtId="49" fontId="11" fillId="0" borderId="2" xfId="1" applyNumberFormat="1" applyFont="1" applyBorder="1"/>
    <xf numFmtId="2" fontId="15" fillId="0" borderId="1" xfId="1" applyNumberFormat="1" applyFont="1" applyBorder="1"/>
  </cellXfs>
  <cellStyles count="4">
    <cellStyle name="Normal" xfId="0" builtinId="0"/>
    <cellStyle name="Обычный 11" xfId="2" xr:uid="{1E40280D-6258-4FA9-85FD-1FEA7881E62A}"/>
    <cellStyle name="Обычный 2" xfId="1" xr:uid="{56F2DE67-1E4C-4FE9-970F-57D8D5DB43A9}"/>
    <cellStyle name="Обычный_расчет ЗВ1" xfId="3" xr:uid="{E0CE66F3-2E1F-4A38-B758-16BA5A547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C671-FC3F-4C61-9FD5-7C143D7FB1CD}">
  <sheetPr>
    <tabColor rgb="FFFFFF00"/>
  </sheetPr>
  <dimension ref="A1:R32"/>
  <sheetViews>
    <sheetView tabSelected="1" zoomScale="126" zoomScaleNormal="140" workbookViewId="0">
      <selection activeCell="N15" sqref="N15"/>
    </sheetView>
  </sheetViews>
  <sheetFormatPr defaultRowHeight="15" x14ac:dyDescent="0.25"/>
  <cols>
    <col min="1" max="1" width="22.42578125" style="1" bestFit="1" customWidth="1"/>
    <col min="2" max="2" width="9.140625" style="1"/>
    <col min="3" max="3" width="28.5703125" style="1" customWidth="1"/>
    <col min="4" max="4" width="9.140625" style="1" customWidth="1"/>
    <col min="5" max="5" width="17.140625" style="1" customWidth="1"/>
    <col min="6" max="6" width="15.140625" style="1" customWidth="1"/>
    <col min="7" max="7" width="15.5703125" style="1" customWidth="1"/>
    <col min="8" max="8" width="9.28515625" style="1" bestFit="1" customWidth="1"/>
    <col min="9" max="9" width="12.5703125" style="1" bestFit="1" customWidth="1"/>
    <col min="10" max="10" width="9.28515625" style="1" bestFit="1" customWidth="1"/>
    <col min="11" max="12" width="13" style="1" customWidth="1"/>
    <col min="13" max="13" width="18.7109375" style="1" customWidth="1"/>
    <col min="14" max="14" width="11.7109375" style="1" customWidth="1"/>
    <col min="15" max="16384" width="9.140625" style="1"/>
  </cols>
  <sheetData>
    <row r="1" spans="1:18" ht="51.75" x14ac:dyDescent="0.25">
      <c r="A1" s="33" t="s">
        <v>17</v>
      </c>
      <c r="B1" s="35" t="s">
        <v>16</v>
      </c>
      <c r="C1" s="37" t="s">
        <v>15</v>
      </c>
      <c r="D1" s="38" t="s">
        <v>55</v>
      </c>
      <c r="E1" s="38"/>
      <c r="F1" s="21" t="s">
        <v>54</v>
      </c>
      <c r="G1" s="14" t="s">
        <v>53</v>
      </c>
      <c r="H1" s="14" t="s">
        <v>49</v>
      </c>
      <c r="I1" s="14" t="s">
        <v>50</v>
      </c>
      <c r="J1" s="14" t="s">
        <v>51</v>
      </c>
      <c r="K1" s="14" t="s">
        <v>52</v>
      </c>
      <c r="L1"/>
      <c r="M1"/>
      <c r="N1" s="44" t="s">
        <v>27</v>
      </c>
      <c r="O1" s="44"/>
      <c r="P1" s="44"/>
      <c r="Q1" s="44"/>
      <c r="R1" s="44"/>
    </row>
    <row r="2" spans="1:18" x14ac:dyDescent="0.25">
      <c r="A2" s="34"/>
      <c r="B2" s="36"/>
      <c r="C2" s="37"/>
      <c r="D2" s="9" t="s">
        <v>14</v>
      </c>
      <c r="E2" s="9" t="s">
        <v>13</v>
      </c>
      <c r="F2" s="39" t="s">
        <v>40</v>
      </c>
      <c r="G2" s="40"/>
      <c r="H2" s="40"/>
      <c r="I2" s="40"/>
      <c r="J2" s="40"/>
      <c r="K2" s="41"/>
      <c r="L2"/>
      <c r="M2"/>
      <c r="N2" s="16"/>
      <c r="O2" s="16"/>
      <c r="P2" s="16"/>
      <c r="Q2" s="16"/>
      <c r="R2" s="16"/>
    </row>
    <row r="3" spans="1:18" x14ac:dyDescent="0.25">
      <c r="A3" s="47" t="s">
        <v>41</v>
      </c>
      <c r="B3" s="48" t="s">
        <v>9</v>
      </c>
      <c r="C3" s="10" t="s">
        <v>2</v>
      </c>
      <c r="D3" s="10">
        <v>4.2500000000000003E-2</v>
      </c>
      <c r="E3" s="10">
        <v>0.26300000000000001</v>
      </c>
      <c r="F3" s="18">
        <f t="shared" ref="F3:F9" si="0">E3</f>
        <v>0.26300000000000001</v>
      </c>
      <c r="G3" s="2" t="e">
        <f>(1/1000)*35*N4/2.5*0.8</f>
        <v>#VALUE!</v>
      </c>
      <c r="H3" s="11">
        <v>20</v>
      </c>
      <c r="I3" s="2">
        <f t="shared" ref="I3:I9" si="1">H3*3932</f>
        <v>78640</v>
      </c>
      <c r="J3" s="2" t="e">
        <f t="shared" ref="J3:J9" si="2">ROUND(G3*I3,0)</f>
        <v>#VALUE!</v>
      </c>
      <c r="K3" s="2" t="e">
        <f t="shared" ref="K3:K9" si="3">F3-G3</f>
        <v>#VALUE!</v>
      </c>
      <c r="L3"/>
      <c r="O3" s="16"/>
      <c r="P3" s="16"/>
      <c r="Q3" s="16"/>
      <c r="R3" s="16"/>
    </row>
    <row r="4" spans="1:18" x14ac:dyDescent="0.25">
      <c r="A4" s="47" t="s">
        <v>41</v>
      </c>
      <c r="B4" s="48" t="s">
        <v>8</v>
      </c>
      <c r="C4" s="3" t="s">
        <v>33</v>
      </c>
      <c r="D4" s="3">
        <v>6.96E-3</v>
      </c>
      <c r="E4" s="3">
        <v>4.2779999999999999E-2</v>
      </c>
      <c r="F4" s="18">
        <f t="shared" si="0"/>
        <v>4.2779999999999999E-2</v>
      </c>
      <c r="G4" s="2" t="e">
        <f>(1/1000)*35*N4/2.5*0.13</f>
        <v>#VALUE!</v>
      </c>
      <c r="H4" s="11">
        <v>20</v>
      </c>
      <c r="I4" s="2">
        <f t="shared" si="1"/>
        <v>78640</v>
      </c>
      <c r="J4" s="2" t="e">
        <f t="shared" si="2"/>
        <v>#VALUE!</v>
      </c>
      <c r="K4" s="2" t="e">
        <f t="shared" si="3"/>
        <v>#VALUE!</v>
      </c>
      <c r="L4" s="42"/>
      <c r="M4" s="46" t="s">
        <v>42</v>
      </c>
      <c r="N4" s="51" t="s">
        <v>56</v>
      </c>
      <c r="O4" s="16"/>
      <c r="P4" s="16"/>
      <c r="Q4" s="16"/>
      <c r="R4" s="16"/>
    </row>
    <row r="5" spans="1:18" x14ac:dyDescent="0.25">
      <c r="A5" s="47" t="s">
        <v>41</v>
      </c>
      <c r="B5" s="48" t="s">
        <v>12</v>
      </c>
      <c r="C5" s="3" t="s">
        <v>32</v>
      </c>
      <c r="D5" s="3">
        <v>3.0999999999999999E-3</v>
      </c>
      <c r="E5" s="3">
        <v>1.35E-2</v>
      </c>
      <c r="F5" s="18">
        <f t="shared" si="0"/>
        <v>1.35E-2</v>
      </c>
      <c r="G5" s="2">
        <v>1.7699999999999999E-4</v>
      </c>
      <c r="H5" s="11">
        <v>24</v>
      </c>
      <c r="I5" s="2">
        <f t="shared" si="1"/>
        <v>94368</v>
      </c>
      <c r="J5" s="2">
        <f t="shared" si="2"/>
        <v>17</v>
      </c>
      <c r="K5" s="2">
        <f t="shared" si="3"/>
        <v>1.3323E-2</v>
      </c>
      <c r="L5" s="42"/>
      <c r="M5" s="46" t="s">
        <v>43</v>
      </c>
      <c r="N5" s="51" t="s">
        <v>57</v>
      </c>
      <c r="O5" s="16"/>
      <c r="P5" s="16"/>
      <c r="Q5" s="16"/>
      <c r="R5" s="16"/>
    </row>
    <row r="6" spans="1:18" x14ac:dyDescent="0.25">
      <c r="A6" s="47" t="s">
        <v>41</v>
      </c>
      <c r="B6" s="48" t="s">
        <v>6</v>
      </c>
      <c r="C6" s="3" t="s">
        <v>31</v>
      </c>
      <c r="D6" s="3">
        <v>4.9500000000000002E-2</v>
      </c>
      <c r="E6" s="3">
        <v>0.83730000000000004</v>
      </c>
      <c r="F6" s="18">
        <f t="shared" si="0"/>
        <v>0.83730000000000004</v>
      </c>
      <c r="G6" s="2">
        <v>1.5499999999999999E-3</v>
      </c>
      <c r="H6" s="2">
        <v>20</v>
      </c>
      <c r="I6" s="2">
        <f t="shared" si="1"/>
        <v>78640</v>
      </c>
      <c r="J6" s="2">
        <f t="shared" si="2"/>
        <v>122</v>
      </c>
      <c r="K6" s="2">
        <f t="shared" si="3"/>
        <v>0.83574999999999999</v>
      </c>
      <c r="L6" s="42"/>
      <c r="M6" s="25"/>
      <c r="N6" s="16"/>
      <c r="O6" s="16"/>
      <c r="P6" s="16"/>
      <c r="Q6" s="16"/>
      <c r="R6" s="16"/>
    </row>
    <row r="7" spans="1:18" x14ac:dyDescent="0.25">
      <c r="A7" s="47" t="s">
        <v>41</v>
      </c>
      <c r="B7" s="48" t="s">
        <v>7</v>
      </c>
      <c r="C7" s="3" t="s">
        <v>29</v>
      </c>
      <c r="D7" s="3">
        <v>0.12820000000000001</v>
      </c>
      <c r="E7" s="3">
        <v>1.895</v>
      </c>
      <c r="F7" s="18">
        <f t="shared" si="0"/>
        <v>1.895</v>
      </c>
      <c r="G7" s="2">
        <v>4.0300000000000006E-3</v>
      </c>
      <c r="H7" s="2">
        <v>0.32</v>
      </c>
      <c r="I7" s="2">
        <f t="shared" si="1"/>
        <v>1258.24</v>
      </c>
      <c r="J7" s="2">
        <f t="shared" si="2"/>
        <v>5</v>
      </c>
      <c r="K7" s="2">
        <f t="shared" si="3"/>
        <v>1.89097</v>
      </c>
      <c r="L7" s="42"/>
      <c r="N7" s="45"/>
      <c r="O7" s="45"/>
      <c r="P7" s="45"/>
      <c r="Q7" s="45"/>
      <c r="R7" s="45"/>
    </row>
    <row r="8" spans="1:18" x14ac:dyDescent="0.25">
      <c r="A8" s="47" t="s">
        <v>41</v>
      </c>
      <c r="B8" s="48" t="s">
        <v>10</v>
      </c>
      <c r="C8" s="3" t="s">
        <v>35</v>
      </c>
      <c r="D8" s="3">
        <v>5.8000000000000003E-8</v>
      </c>
      <c r="E8" s="3">
        <v>2.48E-7</v>
      </c>
      <c r="F8" s="18">
        <f t="shared" si="0"/>
        <v>2.48E-7</v>
      </c>
      <c r="G8" s="31">
        <f>0.000000005</f>
        <v>5.0000000000000001E-9</v>
      </c>
      <c r="H8" s="11">
        <v>996600</v>
      </c>
      <c r="I8" s="2">
        <f t="shared" si="1"/>
        <v>3918631200</v>
      </c>
      <c r="J8" s="2">
        <f t="shared" si="2"/>
        <v>20</v>
      </c>
      <c r="K8" s="2">
        <f t="shared" si="3"/>
        <v>2.4299999999999999E-7</v>
      </c>
      <c r="L8" s="43"/>
      <c r="N8" s="28"/>
      <c r="O8" s="28"/>
      <c r="P8" s="28"/>
      <c r="Q8" s="28"/>
      <c r="R8" s="28"/>
    </row>
    <row r="9" spans="1:18" x14ac:dyDescent="0.25">
      <c r="A9" s="47" t="s">
        <v>41</v>
      </c>
      <c r="B9" s="48" t="s">
        <v>11</v>
      </c>
      <c r="C9" s="3" t="s">
        <v>34</v>
      </c>
      <c r="D9" s="3">
        <v>6.9999999999999999E-4</v>
      </c>
      <c r="E9" s="3">
        <v>2.7000000000000001E-3</v>
      </c>
      <c r="F9" s="18">
        <f t="shared" si="0"/>
        <v>2.7000000000000001E-3</v>
      </c>
      <c r="G9" s="29">
        <v>4.5000000000000003E-5</v>
      </c>
      <c r="H9" s="11">
        <v>332</v>
      </c>
      <c r="I9" s="2">
        <f t="shared" si="1"/>
        <v>1305424</v>
      </c>
      <c r="J9" s="2">
        <f t="shared" si="2"/>
        <v>59</v>
      </c>
      <c r="K9" s="2">
        <f t="shared" si="3"/>
        <v>2.6550000000000002E-3</v>
      </c>
      <c r="L9" s="42"/>
      <c r="N9" s="28"/>
      <c r="O9" s="28"/>
      <c r="P9" s="28"/>
      <c r="Q9" s="28"/>
      <c r="R9" s="28"/>
    </row>
    <row r="10" spans="1:18" x14ac:dyDescent="0.25">
      <c r="A10" s="47" t="s">
        <v>41</v>
      </c>
      <c r="B10" s="48" t="s">
        <v>5</v>
      </c>
      <c r="C10" s="10" t="s">
        <v>30</v>
      </c>
      <c r="D10" s="10">
        <v>1.6E-2</v>
      </c>
      <c r="E10" s="10">
        <v>6.7500000000000004E-2</v>
      </c>
      <c r="F10" s="18">
        <f t="shared" ref="F10:F17" si="4">E10</f>
        <v>6.7500000000000004E-2</v>
      </c>
      <c r="G10" s="2">
        <v>1.07E-3</v>
      </c>
      <c r="H10" s="2">
        <v>0.32</v>
      </c>
      <c r="I10" s="2">
        <f t="shared" ref="I10:I17" si="5">H10*3932</f>
        <v>1258.24</v>
      </c>
      <c r="J10" s="2">
        <f t="shared" ref="J10:J17" si="6">ROUND(G10*I10,0)</f>
        <v>1</v>
      </c>
      <c r="K10" s="2">
        <f t="shared" ref="K10:K17" si="7">F10-G10</f>
        <v>6.6430000000000003E-2</v>
      </c>
      <c r="L10"/>
      <c r="M10"/>
    </row>
    <row r="11" spans="1:18" x14ac:dyDescent="0.25">
      <c r="A11" s="47" t="s">
        <v>44</v>
      </c>
      <c r="B11" s="48" t="s">
        <v>9</v>
      </c>
      <c r="C11" s="10" t="s">
        <v>2</v>
      </c>
      <c r="D11" s="10">
        <v>3.9199999999999999E-2</v>
      </c>
      <c r="E11" s="10">
        <v>0.61</v>
      </c>
      <c r="F11" s="18">
        <f t="shared" si="4"/>
        <v>0.61</v>
      </c>
      <c r="G11" s="2">
        <v>1.04E-2</v>
      </c>
      <c r="H11" s="2">
        <v>20</v>
      </c>
      <c r="I11" s="2">
        <f t="shared" si="5"/>
        <v>78640</v>
      </c>
      <c r="J11" s="2">
        <f t="shared" si="6"/>
        <v>818</v>
      </c>
      <c r="K11" s="2">
        <f t="shared" si="7"/>
        <v>0.59960000000000002</v>
      </c>
      <c r="L11"/>
      <c r="M11"/>
      <c r="N11" s="17"/>
      <c r="Q11" s="19"/>
    </row>
    <row r="12" spans="1:18" x14ac:dyDescent="0.25">
      <c r="A12" s="47" t="s">
        <v>45</v>
      </c>
      <c r="B12" s="48" t="s">
        <v>8</v>
      </c>
      <c r="C12" s="3" t="s">
        <v>33</v>
      </c>
      <c r="D12" s="3">
        <v>6.3699999999999998E-3</v>
      </c>
      <c r="E12" s="3">
        <v>9.9000000000000005E-2</v>
      </c>
      <c r="F12" s="18">
        <f t="shared" si="4"/>
        <v>9.9000000000000005E-2</v>
      </c>
      <c r="G12" s="2">
        <v>1.6999999999999999E-3</v>
      </c>
      <c r="H12" s="2">
        <v>20</v>
      </c>
      <c r="I12" s="2">
        <f t="shared" si="5"/>
        <v>78640</v>
      </c>
      <c r="J12" s="2">
        <f t="shared" si="6"/>
        <v>134</v>
      </c>
      <c r="K12" s="2">
        <f t="shared" si="7"/>
        <v>9.7300000000000011E-2</v>
      </c>
      <c r="L12"/>
      <c r="M12"/>
      <c r="N12" s="17"/>
    </row>
    <row r="13" spans="1:18" x14ac:dyDescent="0.25">
      <c r="A13" s="47" t="s">
        <v>46</v>
      </c>
      <c r="B13" s="48" t="s">
        <v>7</v>
      </c>
      <c r="C13" s="3" t="s">
        <v>29</v>
      </c>
      <c r="D13" s="3">
        <v>0.61399999999999999</v>
      </c>
      <c r="E13" s="3">
        <v>9.4499999999999993</v>
      </c>
      <c r="F13" s="18">
        <f t="shared" si="4"/>
        <v>9.4499999999999993</v>
      </c>
      <c r="G13" s="2">
        <v>0.13370000000000001</v>
      </c>
      <c r="H13" s="2">
        <v>0.32</v>
      </c>
      <c r="I13" s="2">
        <f t="shared" si="5"/>
        <v>1258.24</v>
      </c>
      <c r="J13" s="2">
        <f t="shared" si="6"/>
        <v>168</v>
      </c>
      <c r="K13" s="2">
        <f t="shared" si="7"/>
        <v>9.3163</v>
      </c>
      <c r="L13"/>
      <c r="M13"/>
      <c r="N13" s="17"/>
    </row>
    <row r="14" spans="1:18" x14ac:dyDescent="0.25">
      <c r="A14" s="47" t="s">
        <v>47</v>
      </c>
      <c r="B14" s="48" t="s">
        <v>6</v>
      </c>
      <c r="C14" s="10" t="s">
        <v>36</v>
      </c>
      <c r="D14" s="10">
        <v>0.28499999999999998</v>
      </c>
      <c r="E14" s="10">
        <v>4.43</v>
      </c>
      <c r="F14" s="18">
        <f t="shared" si="4"/>
        <v>4.43</v>
      </c>
      <c r="G14" s="2">
        <v>2.5899999999999999E-2</v>
      </c>
      <c r="H14" s="11">
        <v>20</v>
      </c>
      <c r="I14" s="2">
        <f t="shared" si="5"/>
        <v>78640</v>
      </c>
      <c r="J14" s="2">
        <f t="shared" si="6"/>
        <v>2037</v>
      </c>
      <c r="K14" s="2">
        <f t="shared" si="7"/>
        <v>4.4040999999999997</v>
      </c>
      <c r="L14"/>
      <c r="M14"/>
      <c r="N14" s="17"/>
    </row>
    <row r="15" spans="1:18" x14ac:dyDescent="0.25">
      <c r="A15" s="47" t="s">
        <v>48</v>
      </c>
      <c r="B15" s="49" t="s">
        <v>25</v>
      </c>
      <c r="C15" s="3" t="s">
        <v>37</v>
      </c>
      <c r="D15" s="3">
        <v>1.1667639999999999</v>
      </c>
      <c r="E15" s="3">
        <v>18.150040000000001</v>
      </c>
      <c r="F15" s="18">
        <f t="shared" si="4"/>
        <v>18.150040000000001</v>
      </c>
      <c r="G15" s="2">
        <v>0.11459999999999999</v>
      </c>
      <c r="H15" s="11">
        <v>10</v>
      </c>
      <c r="I15" s="2">
        <f t="shared" si="5"/>
        <v>39320</v>
      </c>
      <c r="J15" s="2">
        <f t="shared" si="6"/>
        <v>4506</v>
      </c>
      <c r="K15" s="2">
        <f t="shared" si="7"/>
        <v>18.035440000000001</v>
      </c>
      <c r="L15"/>
      <c r="M15"/>
      <c r="N15" s="17"/>
    </row>
    <row r="16" spans="1:18" x14ac:dyDescent="0.25">
      <c r="A16" s="47" t="s">
        <v>39</v>
      </c>
      <c r="B16" s="50" t="s">
        <v>25</v>
      </c>
      <c r="C16" s="3" t="s">
        <v>4</v>
      </c>
      <c r="D16" s="3">
        <v>0.27721000000000001</v>
      </c>
      <c r="E16" s="3">
        <v>4.9560455000000001</v>
      </c>
      <c r="F16" s="18">
        <f t="shared" si="4"/>
        <v>4.9560455000000001</v>
      </c>
      <c r="G16" s="2">
        <v>5.6800000000000003E-2</v>
      </c>
      <c r="H16" s="11">
        <v>10</v>
      </c>
      <c r="I16" s="2">
        <f t="shared" si="5"/>
        <v>39320</v>
      </c>
      <c r="J16" s="2">
        <f t="shared" si="6"/>
        <v>2233</v>
      </c>
      <c r="K16" s="2">
        <f t="shared" si="7"/>
        <v>4.8992455000000001</v>
      </c>
      <c r="L16"/>
      <c r="M16"/>
    </row>
    <row r="17" spans="1:13" x14ac:dyDescent="0.25">
      <c r="A17" s="47" t="s">
        <v>28</v>
      </c>
      <c r="B17" s="50" t="s">
        <v>26</v>
      </c>
      <c r="C17" s="3" t="s">
        <v>38</v>
      </c>
      <c r="D17" s="3">
        <v>2.0839999999999999E-3</v>
      </c>
      <c r="E17" s="3">
        <v>2.3199999999999998E-2</v>
      </c>
      <c r="F17" s="18">
        <f t="shared" si="4"/>
        <v>2.3199999999999998E-2</v>
      </c>
      <c r="G17" s="26">
        <v>3.8E-3</v>
      </c>
      <c r="H17" s="27">
        <v>10</v>
      </c>
      <c r="I17" s="2">
        <f t="shared" si="5"/>
        <v>39320</v>
      </c>
      <c r="J17" s="26">
        <f t="shared" si="6"/>
        <v>149</v>
      </c>
      <c r="K17" s="26">
        <f t="shared" si="7"/>
        <v>1.9399999999999997E-2</v>
      </c>
      <c r="L17"/>
      <c r="M17"/>
    </row>
    <row r="18" spans="1:13" x14ac:dyDescent="0.25">
      <c r="A18" s="7"/>
      <c r="B18" s="4"/>
      <c r="C18" s="32" t="s">
        <v>3</v>
      </c>
      <c r="D18" s="32"/>
      <c r="E18" s="32"/>
      <c r="F18" s="32"/>
      <c r="G18" s="32"/>
      <c r="H18" s="32"/>
      <c r="I18" s="32"/>
      <c r="J18" s="32"/>
      <c r="K18" s="32"/>
      <c r="L18" t="e">
        <f>SUM(J3:J17)</f>
        <v>#VALUE!</v>
      </c>
      <c r="M18"/>
    </row>
    <row r="19" spans="1:13" x14ac:dyDescent="0.25">
      <c r="A19" s="7"/>
      <c r="B19" s="4"/>
      <c r="C19" s="13" t="s">
        <v>2</v>
      </c>
      <c r="D19" s="11"/>
      <c r="E19" s="10">
        <f t="shared" ref="E19:G20" si="8">E3+E11</f>
        <v>0.873</v>
      </c>
      <c r="F19" s="10">
        <f t="shared" si="8"/>
        <v>0.873</v>
      </c>
      <c r="G19" s="10" t="e">
        <f t="shared" si="8"/>
        <v>#VALUE!</v>
      </c>
      <c r="H19" s="3">
        <v>20</v>
      </c>
      <c r="I19" s="23">
        <f>H19*3932</f>
        <v>78640</v>
      </c>
      <c r="J19" s="2" t="e">
        <f t="shared" ref="J19:J28" si="9">ROUND(G19*I19,0)</f>
        <v>#VALUE!</v>
      </c>
      <c r="K19" s="10" t="e">
        <f>F19-G19</f>
        <v>#VALUE!</v>
      </c>
      <c r="L19"/>
      <c r="M19"/>
    </row>
    <row r="20" spans="1:13" x14ac:dyDescent="0.25">
      <c r="A20" s="7"/>
      <c r="B20" s="4"/>
      <c r="C20" s="12" t="s">
        <v>21</v>
      </c>
      <c r="D20" s="11"/>
      <c r="E20" s="3">
        <f t="shared" si="8"/>
        <v>0.14178000000000002</v>
      </c>
      <c r="F20" s="3">
        <f t="shared" si="8"/>
        <v>0.14178000000000002</v>
      </c>
      <c r="G20" s="3" t="e">
        <f t="shared" si="8"/>
        <v>#VALUE!</v>
      </c>
      <c r="H20" s="3">
        <v>20</v>
      </c>
      <c r="I20" s="23">
        <f t="shared" ref="I20:I28" si="10">H20*3932</f>
        <v>78640</v>
      </c>
      <c r="J20" s="2" t="e">
        <f t="shared" si="9"/>
        <v>#VALUE!</v>
      </c>
      <c r="K20" s="10" t="e">
        <f t="shared" ref="K20:K27" si="11">F20-G20</f>
        <v>#VALUE!</v>
      </c>
      <c r="L20"/>
      <c r="M20"/>
    </row>
    <row r="21" spans="1:13" x14ac:dyDescent="0.25">
      <c r="A21" s="7"/>
      <c r="B21" s="4"/>
      <c r="C21" s="12" t="s">
        <v>18</v>
      </c>
      <c r="D21" s="8"/>
      <c r="E21" s="3">
        <f>E7+E13</f>
        <v>11.344999999999999</v>
      </c>
      <c r="F21" s="3">
        <f>F7+F13</f>
        <v>11.344999999999999</v>
      </c>
      <c r="G21" s="3">
        <f>G7+G13</f>
        <v>0.13773000000000002</v>
      </c>
      <c r="H21" s="3">
        <v>0.32</v>
      </c>
      <c r="I21" s="23">
        <f t="shared" si="10"/>
        <v>1258.24</v>
      </c>
      <c r="J21" s="2">
        <f t="shared" si="9"/>
        <v>173</v>
      </c>
      <c r="K21" s="10">
        <f t="shared" si="11"/>
        <v>11.207269999999999</v>
      </c>
      <c r="L21" s="15"/>
      <c r="M21" s="15"/>
    </row>
    <row r="22" spans="1:13" x14ac:dyDescent="0.25">
      <c r="A22" s="7"/>
      <c r="B22" s="4"/>
      <c r="C22" s="12" t="s">
        <v>19</v>
      </c>
      <c r="D22" s="2"/>
      <c r="E22" s="3">
        <f>E6+E14</f>
        <v>5.2672999999999996</v>
      </c>
      <c r="F22" s="3">
        <f>F6+F14</f>
        <v>5.2672999999999996</v>
      </c>
      <c r="G22" s="3">
        <f>G6+G14</f>
        <v>2.7449999999999999E-2</v>
      </c>
      <c r="H22" s="3">
        <v>20</v>
      </c>
      <c r="I22" s="23">
        <f t="shared" si="10"/>
        <v>78640</v>
      </c>
      <c r="J22" s="2">
        <f t="shared" si="9"/>
        <v>2159</v>
      </c>
      <c r="K22" s="10">
        <f t="shared" si="11"/>
        <v>5.2398499999999997</v>
      </c>
      <c r="L22" s="15"/>
      <c r="M22" s="15"/>
    </row>
    <row r="23" spans="1:13" x14ac:dyDescent="0.25">
      <c r="A23" s="7"/>
      <c r="B23" s="4"/>
      <c r="C23" s="12" t="s">
        <v>20</v>
      </c>
      <c r="D23" s="2"/>
      <c r="E23" s="10">
        <f>E5</f>
        <v>1.35E-2</v>
      </c>
      <c r="F23" s="10">
        <f>F5</f>
        <v>1.35E-2</v>
      </c>
      <c r="G23" s="10">
        <f>G5</f>
        <v>1.7699999999999999E-4</v>
      </c>
      <c r="H23" s="3">
        <f>H5</f>
        <v>24</v>
      </c>
      <c r="I23" s="23">
        <f t="shared" si="10"/>
        <v>94368</v>
      </c>
      <c r="J23" s="2">
        <f t="shared" si="9"/>
        <v>17</v>
      </c>
      <c r="K23" s="10">
        <f t="shared" si="11"/>
        <v>1.3323E-2</v>
      </c>
      <c r="L23" s="20"/>
      <c r="M23" s="20"/>
    </row>
    <row r="24" spans="1:13" x14ac:dyDescent="0.25">
      <c r="A24" s="7"/>
      <c r="B24" s="4"/>
      <c r="C24" s="12" t="s">
        <v>22</v>
      </c>
      <c r="D24" s="2"/>
      <c r="E24" s="3">
        <f>E9</f>
        <v>2.7000000000000001E-3</v>
      </c>
      <c r="F24" s="24">
        <f>F9</f>
        <v>2.7000000000000001E-3</v>
      </c>
      <c r="G24" s="24">
        <f>G9</f>
        <v>4.5000000000000003E-5</v>
      </c>
      <c r="H24" s="3">
        <f>H9</f>
        <v>332</v>
      </c>
      <c r="I24" s="23">
        <f t="shared" si="10"/>
        <v>1305424</v>
      </c>
      <c r="J24" s="2">
        <f t="shared" si="9"/>
        <v>59</v>
      </c>
      <c r="K24" s="10">
        <f t="shared" si="11"/>
        <v>2.6550000000000002E-3</v>
      </c>
      <c r="L24" s="15"/>
      <c r="M24" s="15"/>
    </row>
    <row r="25" spans="1:13" x14ac:dyDescent="0.25">
      <c r="A25" s="7"/>
      <c r="B25" s="4"/>
      <c r="C25" s="13" t="s">
        <v>1</v>
      </c>
      <c r="D25" s="2"/>
      <c r="E25" s="3">
        <f>E8*1000</f>
        <v>2.4800000000000001E-4</v>
      </c>
      <c r="F25" s="3">
        <f>F8*1000</f>
        <v>2.4800000000000001E-4</v>
      </c>
      <c r="G25" s="30">
        <f>G8*1000</f>
        <v>5.0000000000000004E-6</v>
      </c>
      <c r="H25" s="3">
        <f>H8</f>
        <v>996600</v>
      </c>
      <c r="I25" s="23">
        <f t="shared" si="10"/>
        <v>3918631200</v>
      </c>
      <c r="J25" s="2">
        <f t="shared" si="9"/>
        <v>19593</v>
      </c>
      <c r="K25" s="10">
        <f t="shared" si="11"/>
        <v>2.43E-4</v>
      </c>
      <c r="L25" s="15"/>
      <c r="M25" s="15"/>
    </row>
    <row r="26" spans="1:13" x14ac:dyDescent="0.25">
      <c r="A26" s="7"/>
      <c r="B26" s="4"/>
      <c r="C26" s="12" t="s">
        <v>0</v>
      </c>
      <c r="D26" s="2"/>
      <c r="E26" s="3">
        <f>E10</f>
        <v>6.7500000000000004E-2</v>
      </c>
      <c r="F26" s="3">
        <f>F10</f>
        <v>6.7500000000000004E-2</v>
      </c>
      <c r="G26" s="3">
        <f>G10</f>
        <v>1.07E-3</v>
      </c>
      <c r="H26" s="3">
        <f>H10</f>
        <v>0.32</v>
      </c>
      <c r="I26" s="23">
        <f t="shared" si="10"/>
        <v>1258.24</v>
      </c>
      <c r="J26" s="2">
        <f t="shared" si="9"/>
        <v>1</v>
      </c>
      <c r="K26" s="10">
        <f t="shared" si="11"/>
        <v>6.6430000000000003E-2</v>
      </c>
      <c r="L26" s="15"/>
      <c r="M26" s="15"/>
    </row>
    <row r="27" spans="1:13" x14ac:dyDescent="0.25">
      <c r="A27" s="7"/>
      <c r="B27" s="4"/>
      <c r="C27" s="12" t="s">
        <v>24</v>
      </c>
      <c r="D27" s="2"/>
      <c r="E27" s="10">
        <f>E15+E16</f>
        <v>23.106085499999999</v>
      </c>
      <c r="F27" s="10">
        <f t="shared" ref="F27:G27" si="12">F15+F16</f>
        <v>23.106085499999999</v>
      </c>
      <c r="G27" s="10">
        <f t="shared" si="12"/>
        <v>0.1714</v>
      </c>
      <c r="H27" s="3">
        <f>H15</f>
        <v>10</v>
      </c>
      <c r="I27" s="23">
        <f t="shared" si="10"/>
        <v>39320</v>
      </c>
      <c r="J27" s="2">
        <f>ROUND(G27*I27,0)</f>
        <v>6739</v>
      </c>
      <c r="K27" s="10">
        <f t="shared" si="11"/>
        <v>22.934685500000001</v>
      </c>
      <c r="L27" s="20"/>
      <c r="M27" s="20"/>
    </row>
    <row r="28" spans="1:13" x14ac:dyDescent="0.25">
      <c r="A28" s="7"/>
      <c r="B28" s="4"/>
      <c r="C28" s="12" t="s">
        <v>23</v>
      </c>
      <c r="D28" s="2"/>
      <c r="E28" s="3">
        <f>E17</f>
        <v>2.3199999999999998E-2</v>
      </c>
      <c r="F28" s="3">
        <f t="shared" ref="F28:G28" si="13">F17</f>
        <v>2.3199999999999998E-2</v>
      </c>
      <c r="G28" s="3">
        <f t="shared" si="13"/>
        <v>3.8E-3</v>
      </c>
      <c r="H28" s="3">
        <v>10</v>
      </c>
      <c r="I28" s="23">
        <f t="shared" si="10"/>
        <v>39320</v>
      </c>
      <c r="J28" s="2">
        <f t="shared" si="9"/>
        <v>149</v>
      </c>
      <c r="K28" s="10">
        <f>F28-G28</f>
        <v>1.9399999999999997E-2</v>
      </c>
      <c r="L28" s="5"/>
      <c r="M28" s="5"/>
    </row>
    <row r="29" spans="1:13" x14ac:dyDescent="0.25">
      <c r="A29" s="7"/>
      <c r="B29" s="4"/>
      <c r="C29" s="4"/>
      <c r="D29" s="4"/>
      <c r="E29" s="5"/>
      <c r="F29" s="5"/>
      <c r="G29" s="4"/>
      <c r="H29" s="4"/>
      <c r="I29" s="4"/>
      <c r="J29" s="6" t="e">
        <f>SUM(J19:J28)</f>
        <v>#VALUE!</v>
      </c>
      <c r="K29" s="5"/>
      <c r="L29" s="5"/>
      <c r="M29" s="5"/>
    </row>
    <row r="32" spans="1:13" x14ac:dyDescent="0.25">
      <c r="F32" s="22"/>
    </row>
  </sheetData>
  <mergeCells count="7">
    <mergeCell ref="C18:K18"/>
    <mergeCell ref="N1:R1"/>
    <mergeCell ref="A1:A2"/>
    <mergeCell ref="B1:B2"/>
    <mergeCell ref="C1:C2"/>
    <mergeCell ref="D1:E1"/>
    <mergeCell ref="F2:K2"/>
  </mergeCells>
  <phoneticPr fontId="12" type="noConversion"/>
  <pageMargins left="0.7" right="0.7" top="0.75" bottom="0.75" header="0.3" footer="0.3"/>
  <pageSetup paperSize="9" orientation="portrait" r:id="rId1"/>
  <ignoredErrors>
    <ignoredError sqref="B3 B4:B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Абайская область, Кокпектинский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Danyar</dc:creator>
  <cp:lastModifiedBy>Khanbin Sim</cp:lastModifiedBy>
  <dcterms:created xsi:type="dcterms:W3CDTF">2015-06-05T18:19:34Z</dcterms:created>
  <dcterms:modified xsi:type="dcterms:W3CDTF">2025-07-21T03:45:16Z</dcterms:modified>
</cp:coreProperties>
</file>