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27A64FA6-528A-45F5-B243-A4D85FCFD6A5}" xr6:coauthVersionLast="44" xr6:coauthVersionMax="44" xr10:uidLastSave="{00000000-0000-0000-0000-000000000000}"/>
  <bookViews>
    <workbookView xWindow="-96" yWindow="-96" windowWidth="23232" windowHeight="11934" activeTab="8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3" i="4" l="1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AF88" i="4" l="1"/>
  <c r="AG88" i="4" s="1"/>
  <c r="AH88" i="4" s="1"/>
  <c r="AF87" i="4"/>
  <c r="AG87" i="4" s="1"/>
  <c r="AH87" i="4" s="1"/>
  <c r="AF86" i="4"/>
  <c r="AG86" i="4" s="1"/>
  <c r="AH86" i="4" s="1"/>
  <c r="AF85" i="4"/>
  <c r="AG85" i="4" s="1"/>
  <c r="AH85" i="4" s="1"/>
  <c r="AF84" i="4"/>
  <c r="AG84" i="4" s="1"/>
  <c r="AH84" i="4" s="1"/>
  <c r="AF73" i="4" l="1"/>
  <c r="D163" i="4"/>
  <c r="E163" i="4" s="1"/>
  <c r="F163" i="4" s="1"/>
  <c r="C163" i="4"/>
  <c r="D162" i="4"/>
  <c r="C162" i="4"/>
  <c r="D161" i="4"/>
  <c r="C161" i="4"/>
  <c r="D160" i="4"/>
  <c r="C160" i="4"/>
  <c r="D159" i="4"/>
  <c r="E159" i="4" s="1"/>
  <c r="C159" i="4"/>
  <c r="D158" i="4"/>
  <c r="C158" i="4"/>
  <c r="E160" i="4" l="1"/>
  <c r="F160" i="4" s="1"/>
  <c r="E161" i="4"/>
  <c r="F161" i="4" s="1"/>
  <c r="E158" i="4"/>
  <c r="F158" i="4" s="1"/>
  <c r="E162" i="4"/>
  <c r="F162" i="4" s="1"/>
  <c r="I163" i="4"/>
  <c r="F159" i="4"/>
  <c r="AF72" i="4"/>
  <c r="AF71" i="4"/>
  <c r="AF70" i="4"/>
  <c r="AF69" i="4"/>
  <c r="I162" i="4" l="1"/>
  <c r="H163" i="4"/>
  <c r="I158" i="4"/>
  <c r="I161" i="4"/>
  <c r="H160" i="4"/>
  <c r="I159" i="4"/>
  <c r="H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E147" i="4" s="1"/>
  <c r="F147" i="4" s="1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E142" i="4" l="1"/>
  <c r="F142" i="4" s="1"/>
  <c r="E146" i="4"/>
  <c r="F146" i="4" s="1"/>
  <c r="E150" i="4"/>
  <c r="E154" i="4"/>
  <c r="F154" i="4" s="1"/>
  <c r="I160" i="4"/>
  <c r="H158" i="4"/>
  <c r="H162" i="4"/>
  <c r="E155" i="4"/>
  <c r="F155" i="4" s="1"/>
  <c r="H161" i="4"/>
  <c r="I154" i="4"/>
  <c r="I147" i="4"/>
  <c r="E151" i="4"/>
  <c r="I156" i="4"/>
  <c r="H148" i="4"/>
  <c r="E144" i="4"/>
  <c r="E148" i="4"/>
  <c r="F148" i="4" s="1"/>
  <c r="E152" i="4"/>
  <c r="E156" i="4"/>
  <c r="F156" i="4" s="1"/>
  <c r="H156" i="4" s="1"/>
  <c r="E141" i="4"/>
  <c r="F141" i="4" s="1"/>
  <c r="E145" i="4"/>
  <c r="F145" i="4" s="1"/>
  <c r="E149" i="4"/>
  <c r="F149" i="4" s="1"/>
  <c r="E153" i="4"/>
  <c r="F153" i="4" s="1"/>
  <c r="E157" i="4"/>
  <c r="F157" i="4" s="1"/>
  <c r="F150" i="4"/>
  <c r="F151" i="4"/>
  <c r="I155" i="4"/>
  <c r="I142" i="4"/>
  <c r="H142" i="4"/>
  <c r="H147" i="4"/>
  <c r="I146" i="4"/>
  <c r="H146" i="4"/>
  <c r="F152" i="4"/>
  <c r="H145" i="4"/>
  <c r="E143" i="4"/>
  <c r="F143" i="4" s="1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1" i="4" l="1"/>
  <c r="F144" i="4"/>
  <c r="I148" i="4"/>
  <c r="I153" i="4"/>
  <c r="H154" i="4"/>
  <c r="I145" i="4"/>
  <c r="I157" i="4"/>
  <c r="I149" i="4"/>
  <c r="I143" i="4"/>
  <c r="I151" i="4"/>
  <c r="H151" i="4"/>
  <c r="H155" i="4"/>
  <c r="I150" i="4"/>
  <c r="H150" i="4"/>
  <c r="I152" i="4"/>
  <c r="H152" i="4"/>
  <c r="I144" i="4"/>
  <c r="H144" i="4"/>
  <c r="N1" i="6"/>
  <c r="N1" i="8"/>
  <c r="L3" i="4" s="1"/>
  <c r="N1" i="12"/>
  <c r="H153" i="4" l="1"/>
  <c r="H141" i="4"/>
  <c r="H157" i="4"/>
  <c r="H149" i="4"/>
  <c r="H143" i="4"/>
  <c r="L2" i="4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E140" i="4" s="1"/>
  <c r="F140" i="4" s="1"/>
  <c r="D139" i="4"/>
  <c r="D138" i="4"/>
  <c r="E138" i="4" s="1"/>
  <c r="F138" i="4" s="1"/>
  <c r="D137" i="4"/>
  <c r="D136" i="4"/>
  <c r="E136" i="4" s="1"/>
  <c r="F136" i="4" s="1"/>
  <c r="D135" i="4"/>
  <c r="D134" i="4"/>
  <c r="D133" i="4"/>
  <c r="D132" i="4"/>
  <c r="E132" i="4" s="1"/>
  <c r="F132" i="4" s="1"/>
  <c r="D131" i="4"/>
  <c r="D130" i="4"/>
  <c r="E130" i="4" s="1"/>
  <c r="F130" i="4" s="1"/>
  <c r="D129" i="4"/>
  <c r="D128" i="4"/>
  <c r="E128" i="4" s="1"/>
  <c r="F128" i="4" s="1"/>
  <c r="D127" i="4"/>
  <c r="D126" i="4"/>
  <c r="D125" i="4"/>
  <c r="D124" i="4"/>
  <c r="E124" i="4" s="1"/>
  <c r="F124" i="4" s="1"/>
  <c r="D123" i="4"/>
  <c r="D122" i="4"/>
  <c r="E122" i="4" s="1"/>
  <c r="F122" i="4" s="1"/>
  <c r="D121" i="4"/>
  <c r="D120" i="4"/>
  <c r="E120" i="4" s="1"/>
  <c r="F120" i="4" s="1"/>
  <c r="D119" i="4"/>
  <c r="D118" i="4"/>
  <c r="D117" i="4"/>
  <c r="D116" i="4"/>
  <c r="E116" i="4" s="1"/>
  <c r="F116" i="4" s="1"/>
  <c r="D115" i="4"/>
  <c r="D114" i="4"/>
  <c r="E114" i="4" s="1"/>
  <c r="F114" i="4" s="1"/>
  <c r="D113" i="4"/>
  <c r="D112" i="4"/>
  <c r="E112" i="4" s="1"/>
  <c r="F112" i="4" s="1"/>
  <c r="AI84" i="4" s="1"/>
  <c r="D111" i="4"/>
  <c r="D110" i="4"/>
  <c r="D109" i="4"/>
  <c r="D108" i="4"/>
  <c r="E108" i="4" s="1"/>
  <c r="F108" i="4" s="1"/>
  <c r="D107" i="4"/>
  <c r="D106" i="4"/>
  <c r="E106" i="4" s="1"/>
  <c r="F106" i="4" s="1"/>
  <c r="D105" i="4"/>
  <c r="D104" i="4"/>
  <c r="E104" i="4" s="1"/>
  <c r="F104" i="4" s="1"/>
  <c r="AI87" i="4" s="1"/>
  <c r="D103" i="4"/>
  <c r="D102" i="4"/>
  <c r="D101" i="4"/>
  <c r="D100" i="4"/>
  <c r="E100" i="4" s="1"/>
  <c r="F100" i="4" s="1"/>
  <c r="D99" i="4"/>
  <c r="D98" i="4"/>
  <c r="E98" i="4" s="1"/>
  <c r="F98" i="4" s="1"/>
  <c r="D97" i="4"/>
  <c r="D96" i="4"/>
  <c r="E96" i="4" s="1"/>
  <c r="F96" i="4" s="1"/>
  <c r="D95" i="4"/>
  <c r="D94" i="4"/>
  <c r="D93" i="4"/>
  <c r="D92" i="4"/>
  <c r="E92" i="4" s="1"/>
  <c r="F92" i="4" s="1"/>
  <c r="D91" i="4"/>
  <c r="D90" i="4"/>
  <c r="E90" i="4" s="1"/>
  <c r="F90" i="4" s="1"/>
  <c r="D89" i="4"/>
  <c r="D88" i="4"/>
  <c r="E88" i="4" s="1"/>
  <c r="F88" i="4" s="1"/>
  <c r="D87" i="4"/>
  <c r="D86" i="4"/>
  <c r="D85" i="4"/>
  <c r="D84" i="4"/>
  <c r="E84" i="4" s="1"/>
  <c r="F84" i="4" s="1"/>
  <c r="D83" i="4"/>
  <c r="D82" i="4"/>
  <c r="E82" i="4" s="1"/>
  <c r="F82" i="4" s="1"/>
  <c r="D81" i="4"/>
  <c r="D80" i="4"/>
  <c r="E80" i="4" s="1"/>
  <c r="F80" i="4" s="1"/>
  <c r="D79" i="4"/>
  <c r="D78" i="4"/>
  <c r="D77" i="4"/>
  <c r="D76" i="4"/>
  <c r="D75" i="4"/>
  <c r="D74" i="4"/>
  <c r="E74" i="4" s="1"/>
  <c r="F74" i="4" s="1"/>
  <c r="D73" i="4"/>
  <c r="D72" i="4"/>
  <c r="E72" i="4" s="1"/>
  <c r="F72" i="4" s="1"/>
  <c r="D71" i="4"/>
  <c r="D70" i="4"/>
  <c r="D69" i="4"/>
  <c r="D68" i="4"/>
  <c r="D67" i="4"/>
  <c r="D66" i="4"/>
  <c r="E66" i="4" s="1"/>
  <c r="F66" i="4" s="1"/>
  <c r="D65" i="4"/>
  <c r="D64" i="4"/>
  <c r="E64" i="4" s="1"/>
  <c r="F64" i="4" s="1"/>
  <c r="D63" i="4"/>
  <c r="D62" i="4"/>
  <c r="D61" i="4"/>
  <c r="D60" i="4"/>
  <c r="D59" i="4"/>
  <c r="D58" i="4"/>
  <c r="E58" i="4" s="1"/>
  <c r="F58" i="4" s="1"/>
  <c r="D57" i="4"/>
  <c r="D56" i="4"/>
  <c r="E56" i="4" s="1"/>
  <c r="F56" i="4" s="1"/>
  <c r="D55" i="4"/>
  <c r="D54" i="4"/>
  <c r="D53" i="4"/>
  <c r="D52" i="4"/>
  <c r="D51" i="4"/>
  <c r="D50" i="4"/>
  <c r="E50" i="4" s="1"/>
  <c r="F50" i="4" s="1"/>
  <c r="D49" i="4"/>
  <c r="D48" i="4"/>
  <c r="E48" i="4" s="1"/>
  <c r="D47" i="4"/>
  <c r="D46" i="4"/>
  <c r="D45" i="4"/>
  <c r="D44" i="4"/>
  <c r="D43" i="4"/>
  <c r="D42" i="4"/>
  <c r="E42" i="4" s="1"/>
  <c r="F42" i="4" s="1"/>
  <c r="D41" i="4"/>
  <c r="D40" i="4"/>
  <c r="E40" i="4" s="1"/>
  <c r="F40" i="4" s="1"/>
  <c r="D39" i="4"/>
  <c r="D38" i="4"/>
  <c r="D37" i="4"/>
  <c r="D36" i="4"/>
  <c r="D35" i="4"/>
  <c r="D34" i="4"/>
  <c r="E34" i="4" s="1"/>
  <c r="F34" i="4" s="1"/>
  <c r="D33" i="4"/>
  <c r="D32" i="4"/>
  <c r="E32" i="4" s="1"/>
  <c r="F32" i="4" s="1"/>
  <c r="D31" i="4"/>
  <c r="D30" i="4"/>
  <c r="D29" i="4"/>
  <c r="D28" i="4"/>
  <c r="D27" i="4"/>
  <c r="D26" i="4"/>
  <c r="E26" i="4" s="1"/>
  <c r="F26" i="4" s="1"/>
  <c r="D25" i="4"/>
  <c r="D24" i="4"/>
  <c r="E24" i="4" s="1"/>
  <c r="F24" i="4" s="1"/>
  <c r="D23" i="4"/>
  <c r="D22" i="4"/>
  <c r="D21" i="4"/>
  <c r="D20" i="4"/>
  <c r="D19" i="4"/>
  <c r="D18" i="4"/>
  <c r="E18" i="4" s="1"/>
  <c r="F18" i="4" s="1"/>
  <c r="D17" i="4"/>
  <c r="D16" i="4"/>
  <c r="E16" i="4" s="1"/>
  <c r="F16" i="4" s="1"/>
  <c r="D15" i="4"/>
  <c r="D14" i="4"/>
  <c r="D13" i="4"/>
  <c r="D12" i="4"/>
  <c r="D11" i="4"/>
  <c r="D10" i="4"/>
  <c r="E10" i="4" s="1"/>
  <c r="D9" i="4"/>
  <c r="D8" i="4"/>
  <c r="E8" i="4" s="1"/>
  <c r="F8" i="4" s="1"/>
  <c r="D7" i="4"/>
  <c r="D6" i="4"/>
  <c r="D5" i="4"/>
  <c r="D4" i="4"/>
  <c r="D3" i="4"/>
  <c r="D2" i="4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AG73" i="4" l="1"/>
  <c r="AH73" i="4" s="1"/>
  <c r="AI73" i="4" s="1"/>
  <c r="AG69" i="4"/>
  <c r="AH69" i="4" s="1"/>
  <c r="AV33" i="4"/>
  <c r="AV32" i="4"/>
  <c r="AV31" i="4"/>
  <c r="AV30" i="4"/>
  <c r="AV29" i="4"/>
  <c r="AV28" i="4"/>
  <c r="BG28" i="4" s="1"/>
  <c r="AV27" i="4"/>
  <c r="BG27" i="4" s="1"/>
  <c r="AK27" i="4" s="1"/>
  <c r="AV26" i="4"/>
  <c r="AU31" i="4"/>
  <c r="AG70" i="4"/>
  <c r="AH70" i="4" s="1"/>
  <c r="AU33" i="4"/>
  <c r="AG71" i="4"/>
  <c r="AH71" i="4" s="1"/>
  <c r="AT33" i="4"/>
  <c r="AT32" i="4"/>
  <c r="BE32" i="4" s="1"/>
  <c r="AI32" i="4" s="1"/>
  <c r="AT31" i="4"/>
  <c r="AT30" i="4"/>
  <c r="AT29" i="4"/>
  <c r="AT28" i="4"/>
  <c r="AT27" i="4"/>
  <c r="AT26" i="4"/>
  <c r="AU28" i="4"/>
  <c r="BF28" i="4" s="1"/>
  <c r="AG72" i="4"/>
  <c r="AH72" i="4" s="1"/>
  <c r="AS33" i="4"/>
  <c r="AS32" i="4"/>
  <c r="AS31" i="4"/>
  <c r="AS30" i="4"/>
  <c r="AS29" i="4"/>
  <c r="AS28" i="4"/>
  <c r="AS27" i="4"/>
  <c r="BD27" i="4" s="1"/>
  <c r="AS26" i="4"/>
  <c r="BD26" i="4" s="1"/>
  <c r="AH26" i="4" s="1"/>
  <c r="AU30" i="4"/>
  <c r="AR33" i="4"/>
  <c r="AR32" i="4"/>
  <c r="AR31" i="4"/>
  <c r="AR30" i="4"/>
  <c r="AR29" i="4"/>
  <c r="BC29" i="4" s="1"/>
  <c r="AR28" i="4"/>
  <c r="BC28" i="4" s="1"/>
  <c r="AR27" i="4"/>
  <c r="AR26" i="4"/>
  <c r="AU29" i="4"/>
  <c r="AQ33" i="4"/>
  <c r="BB33" i="4" s="1"/>
  <c r="AQ32" i="4"/>
  <c r="AQ31" i="4"/>
  <c r="BB31" i="4" s="1"/>
  <c r="AQ30" i="4"/>
  <c r="BB30" i="4" s="1"/>
  <c r="AF30" i="4" s="1"/>
  <c r="AQ29" i="4"/>
  <c r="BB29" i="4" s="1"/>
  <c r="AQ28" i="4"/>
  <c r="AQ27" i="4"/>
  <c r="AQ26" i="4"/>
  <c r="BB26" i="4" s="1"/>
  <c r="AP26" i="4"/>
  <c r="BA26" i="4" s="1"/>
  <c r="AP33" i="4"/>
  <c r="AP32" i="4"/>
  <c r="BA32" i="4" s="1"/>
  <c r="AP31" i="4"/>
  <c r="AP30" i="4"/>
  <c r="AP29" i="4"/>
  <c r="AP28" i="4"/>
  <c r="AP27" i="4"/>
  <c r="AU27" i="4"/>
  <c r="AO33" i="4"/>
  <c r="AZ33" i="4" s="1"/>
  <c r="AO32" i="4"/>
  <c r="AO31" i="4"/>
  <c r="AO30" i="4"/>
  <c r="AO29" i="4"/>
  <c r="AO28" i="4"/>
  <c r="AZ28" i="4" s="1"/>
  <c r="AD28" i="4" s="1"/>
  <c r="AO27" i="4"/>
  <c r="AO26" i="4"/>
  <c r="AZ26" i="4" s="1"/>
  <c r="AD26" i="4" s="1"/>
  <c r="AU32" i="4"/>
  <c r="BF32" i="4" s="1"/>
  <c r="AJ32" i="4" s="1"/>
  <c r="AU26" i="4"/>
  <c r="BF26" i="4" s="1"/>
  <c r="E4" i="4"/>
  <c r="F4" i="4" s="1"/>
  <c r="E12" i="4"/>
  <c r="F12" i="4" s="1"/>
  <c r="E20" i="4"/>
  <c r="F20" i="4" s="1"/>
  <c r="E28" i="4"/>
  <c r="F28" i="4" s="1"/>
  <c r="E36" i="4"/>
  <c r="F36" i="4" s="1"/>
  <c r="E44" i="4"/>
  <c r="F44" i="4" s="1"/>
  <c r="E52" i="4"/>
  <c r="F52" i="4" s="1"/>
  <c r="E60" i="4"/>
  <c r="F60" i="4" s="1"/>
  <c r="E68" i="4"/>
  <c r="F68" i="4" s="1"/>
  <c r="E76" i="4"/>
  <c r="F76" i="4" s="1"/>
  <c r="AV10" i="4"/>
  <c r="BG10" i="4" s="1"/>
  <c r="AV9" i="4"/>
  <c r="AV8" i="4"/>
  <c r="AV7" i="4"/>
  <c r="BG7" i="4" s="1"/>
  <c r="AS6" i="4"/>
  <c r="BD6" i="4" s="1"/>
  <c r="AU10" i="4"/>
  <c r="BF10" i="4" s="1"/>
  <c r="AU20" i="4" s="1"/>
  <c r="AU9" i="4"/>
  <c r="AU8" i="4"/>
  <c r="AU7" i="4"/>
  <c r="AU6" i="4"/>
  <c r="AU5" i="4"/>
  <c r="AU4" i="4"/>
  <c r="AU3" i="4"/>
  <c r="BF3" i="4" s="1"/>
  <c r="AS10" i="4"/>
  <c r="AS3" i="4"/>
  <c r="AT10" i="4"/>
  <c r="AT9" i="4"/>
  <c r="BE9" i="4" s="1"/>
  <c r="AT8" i="4"/>
  <c r="BE8" i="4" s="1"/>
  <c r="AT7" i="4"/>
  <c r="AT6" i="4"/>
  <c r="BE6" i="4" s="1"/>
  <c r="AT5" i="4"/>
  <c r="BE5" i="4" s="1"/>
  <c r="AT4" i="4"/>
  <c r="AT3" i="4"/>
  <c r="AS9" i="4"/>
  <c r="AR10" i="4"/>
  <c r="AR9" i="4"/>
  <c r="AR8" i="4"/>
  <c r="AR7" i="4"/>
  <c r="BC7" i="4" s="1"/>
  <c r="AR6" i="4"/>
  <c r="BC6" i="4" s="1"/>
  <c r="AR5" i="4"/>
  <c r="BC5" i="4" s="1"/>
  <c r="AR4" i="4"/>
  <c r="AR3" i="4"/>
  <c r="AV5" i="4"/>
  <c r="BG5" i="4" s="1"/>
  <c r="AS4" i="4"/>
  <c r="AQ10" i="4"/>
  <c r="AQ9" i="4"/>
  <c r="BB9" i="4" s="1"/>
  <c r="AQ8" i="4"/>
  <c r="BB8" i="4" s="1"/>
  <c r="AQ7" i="4"/>
  <c r="BB7" i="4" s="1"/>
  <c r="AQ6" i="4"/>
  <c r="AQ5" i="4"/>
  <c r="AQ4" i="4"/>
  <c r="AQ3" i="4"/>
  <c r="AV3" i="4"/>
  <c r="AS5" i="4"/>
  <c r="BD5" i="4" s="1"/>
  <c r="AP10" i="4"/>
  <c r="AP9" i="4"/>
  <c r="AP8" i="4"/>
  <c r="AP7" i="4"/>
  <c r="AP6" i="4"/>
  <c r="AP5" i="4"/>
  <c r="AP4" i="4"/>
  <c r="AP3" i="4"/>
  <c r="AV4" i="4"/>
  <c r="AS8" i="4"/>
  <c r="BD8" i="4" s="1"/>
  <c r="AO10" i="4"/>
  <c r="AO9" i="4"/>
  <c r="AO8" i="4"/>
  <c r="AO7" i="4"/>
  <c r="AZ7" i="4" s="1"/>
  <c r="AO6" i="4"/>
  <c r="AO5" i="4"/>
  <c r="AO4" i="4"/>
  <c r="AO3" i="4"/>
  <c r="AV6" i="4"/>
  <c r="AS7" i="4"/>
  <c r="BD7" i="4" s="1"/>
  <c r="E61" i="4"/>
  <c r="F61" i="4" s="1"/>
  <c r="AI85" i="4" s="1"/>
  <c r="E9" i="4"/>
  <c r="E25" i="4"/>
  <c r="F25" i="4" s="1"/>
  <c r="E33" i="4"/>
  <c r="F33" i="4" s="1"/>
  <c r="E41" i="4"/>
  <c r="E49" i="4"/>
  <c r="F49" i="4" s="1"/>
  <c r="E57" i="4"/>
  <c r="F57" i="4" s="1"/>
  <c r="E65" i="4"/>
  <c r="F65" i="4" s="1"/>
  <c r="E73" i="4"/>
  <c r="F73" i="4" s="1"/>
  <c r="E81" i="4"/>
  <c r="F81" i="4" s="1"/>
  <c r="E89" i="4"/>
  <c r="F89" i="4" s="1"/>
  <c r="E97" i="4"/>
  <c r="F97" i="4" s="1"/>
  <c r="E105" i="4"/>
  <c r="F105" i="4" s="1"/>
  <c r="AI88" i="4" s="1"/>
  <c r="E113" i="4"/>
  <c r="F113" i="4" s="1"/>
  <c r="E121" i="4"/>
  <c r="F121" i="4" s="1"/>
  <c r="E129" i="4"/>
  <c r="F129" i="4" s="1"/>
  <c r="E137" i="4"/>
  <c r="F137" i="4" s="1"/>
  <c r="AG40" i="4"/>
  <c r="AH40" i="4" s="1"/>
  <c r="E17" i="4"/>
  <c r="F17" i="4" s="1"/>
  <c r="E125" i="4"/>
  <c r="F125" i="4" s="1"/>
  <c r="E13" i="13"/>
  <c r="F13" i="13" s="1"/>
  <c r="E53" i="13"/>
  <c r="E43" i="13"/>
  <c r="F43" i="13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AK41" i="4" s="1"/>
  <c r="E77" i="4"/>
  <c r="F77" i="4" s="1"/>
  <c r="AK56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F3" i="4" s="1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E99" i="4"/>
  <c r="F99" i="4" s="1"/>
  <c r="E107" i="4"/>
  <c r="F107" i="4" s="1"/>
  <c r="E123" i="4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I136" i="4"/>
  <c r="E5" i="4"/>
  <c r="F5" i="4" s="1"/>
  <c r="BA29" i="4"/>
  <c r="AG41" i="4"/>
  <c r="AH41" i="4" s="1"/>
  <c r="AG57" i="4"/>
  <c r="AH57" i="4" s="1"/>
  <c r="BA30" i="4"/>
  <c r="AG44" i="4"/>
  <c r="AH44" i="4" s="1"/>
  <c r="AI44" i="4" s="1"/>
  <c r="AG58" i="4"/>
  <c r="AH58" i="4" s="1"/>
  <c r="BC26" i="4"/>
  <c r="AG26" i="4" s="1"/>
  <c r="AG42" i="4"/>
  <c r="AH42" i="4" s="1"/>
  <c r="AG59" i="4"/>
  <c r="AH59" i="4" s="1"/>
  <c r="AG46" i="4"/>
  <c r="AH46" i="4" s="1"/>
  <c r="AG43" i="4"/>
  <c r="AH43" i="4" s="1"/>
  <c r="AG60" i="4"/>
  <c r="AH60" i="4" s="1"/>
  <c r="AI60" i="4" s="1"/>
  <c r="BA31" i="4"/>
  <c r="AG45" i="4"/>
  <c r="AH45" i="4" s="1"/>
  <c r="BE26" i="4"/>
  <c r="BA33" i="4"/>
  <c r="AG47" i="4"/>
  <c r="AH47" i="4" s="1"/>
  <c r="AG61" i="4"/>
  <c r="AH61" i="4" s="1"/>
  <c r="AI61" i="4" s="1"/>
  <c r="AG48" i="4"/>
  <c r="AH48" i="4" s="1"/>
  <c r="AI48" i="4" s="1"/>
  <c r="AG54" i="4"/>
  <c r="AH54" i="4" s="1"/>
  <c r="AG62" i="4"/>
  <c r="AH62" i="4" s="1"/>
  <c r="BG26" i="4"/>
  <c r="BA27" i="4"/>
  <c r="AG49" i="4"/>
  <c r="AH49" i="4" s="1"/>
  <c r="AI49" i="4" s="1"/>
  <c r="AG55" i="4"/>
  <c r="AH55" i="4" s="1"/>
  <c r="AG63" i="4"/>
  <c r="AH63" i="4" s="1"/>
  <c r="BA28" i="4"/>
  <c r="AG39" i="4"/>
  <c r="AH39" i="4" s="1"/>
  <c r="AI39" i="4" s="1"/>
  <c r="AG56" i="4"/>
  <c r="AH56" i="4" s="1"/>
  <c r="AI56" i="4" s="1"/>
  <c r="AG64" i="4"/>
  <c r="AH64" i="4" s="1"/>
  <c r="AI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AI86" i="4" s="1"/>
  <c r="E119" i="4"/>
  <c r="F119" i="4" s="1"/>
  <c r="E127" i="4"/>
  <c r="F127" i="4" s="1"/>
  <c r="E135" i="4"/>
  <c r="F135" i="4" s="1"/>
  <c r="E6" i="4"/>
  <c r="F6" i="4" s="1"/>
  <c r="E30" i="4"/>
  <c r="F30" i="4" s="1"/>
  <c r="E46" i="4"/>
  <c r="F46" i="4" s="1"/>
  <c r="F41" i="4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F9" i="4"/>
  <c r="E54" i="13"/>
  <c r="F54" i="13" s="1"/>
  <c r="E35" i="13"/>
  <c r="F35" i="13" s="1"/>
  <c r="H40" i="4"/>
  <c r="E52" i="13"/>
  <c r="G52" i="13" s="1"/>
  <c r="AG12" i="13" s="1"/>
  <c r="E56" i="13"/>
  <c r="F56" i="13" s="1"/>
  <c r="AB1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G2" i="13"/>
  <c r="AF13" i="13" s="1"/>
  <c r="E9" i="13"/>
  <c r="G9" i="13" s="1"/>
  <c r="E40" i="13"/>
  <c r="F40" i="13" s="1"/>
  <c r="E55" i="13"/>
  <c r="F55" i="13" s="1"/>
  <c r="I121" i="4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H72" i="4"/>
  <c r="E36" i="13"/>
  <c r="G36" i="13" s="1"/>
  <c r="H73" i="4"/>
  <c r="H137" i="4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I104" i="4"/>
  <c r="F91" i="4"/>
  <c r="E71" i="4"/>
  <c r="F71" i="4" s="1"/>
  <c r="E111" i="4"/>
  <c r="F111" i="4" s="1"/>
  <c r="H25" i="4"/>
  <c r="E87" i="4"/>
  <c r="F87" i="4" s="1"/>
  <c r="E63" i="4"/>
  <c r="F63" i="4" s="1"/>
  <c r="I16" i="4"/>
  <c r="H56" i="4"/>
  <c r="H88" i="4"/>
  <c r="I24" i="4"/>
  <c r="I89" i="4"/>
  <c r="I120" i="4"/>
  <c r="E2" i="4"/>
  <c r="F2" i="4" s="1"/>
  <c r="F48" i="4"/>
  <c r="H57" i="4"/>
  <c r="I114" i="4"/>
  <c r="I50" i="4"/>
  <c r="I74" i="4"/>
  <c r="F10" i="4"/>
  <c r="I10" i="4" s="1"/>
  <c r="H98" i="4"/>
  <c r="H130" i="4"/>
  <c r="I82" i="4"/>
  <c r="H66" i="4"/>
  <c r="I106" i="4"/>
  <c r="AZ27" i="4"/>
  <c r="AZ29" i="4"/>
  <c r="AZ30" i="4"/>
  <c r="AZ31" i="4"/>
  <c r="AD31" i="4" s="1"/>
  <c r="AZ32" i="4"/>
  <c r="BB27" i="4"/>
  <c r="BB28" i="4"/>
  <c r="AF28" i="4" s="1"/>
  <c r="BB32" i="4"/>
  <c r="BC27" i="4"/>
  <c r="BC30" i="4"/>
  <c r="BC31" i="4"/>
  <c r="BC32" i="4"/>
  <c r="BC33" i="4"/>
  <c r="AG33" i="4" s="1"/>
  <c r="BD28" i="4"/>
  <c r="BD29" i="4"/>
  <c r="AH29" i="4" s="1"/>
  <c r="BD30" i="4"/>
  <c r="BD31" i="4"/>
  <c r="AH31" i="4" s="1"/>
  <c r="BD32" i="4"/>
  <c r="BD33" i="4"/>
  <c r="AH33" i="4" s="1"/>
  <c r="BE27" i="4"/>
  <c r="AI27" i="4" s="1"/>
  <c r="BE28" i="4"/>
  <c r="BE29" i="4"/>
  <c r="BE30" i="4"/>
  <c r="BE31" i="4"/>
  <c r="AI31" i="4" s="1"/>
  <c r="BE33" i="4"/>
  <c r="BF27" i="4"/>
  <c r="AJ27" i="4" s="1"/>
  <c r="BF29" i="4"/>
  <c r="AJ29" i="4" s="1"/>
  <c r="BF30" i="4"/>
  <c r="AJ30" i="4" s="1"/>
  <c r="BF31" i="4"/>
  <c r="BF33" i="4"/>
  <c r="AJ33" i="4" s="1"/>
  <c r="BG29" i="4"/>
  <c r="AK29" i="4" s="1"/>
  <c r="BG30" i="4"/>
  <c r="BG31" i="4"/>
  <c r="AK31" i="4" s="1"/>
  <c r="BG32" i="4"/>
  <c r="AK32" i="4" s="1"/>
  <c r="BG33" i="4"/>
  <c r="H8" i="4"/>
  <c r="I20" i="4"/>
  <c r="I32" i="4"/>
  <c r="I52" i="4"/>
  <c r="I64" i="4"/>
  <c r="I84" i="4"/>
  <c r="H96" i="4"/>
  <c r="H116" i="4"/>
  <c r="I128" i="4"/>
  <c r="I5" i="4"/>
  <c r="I13" i="4"/>
  <c r="I107" i="4"/>
  <c r="H122" i="4"/>
  <c r="H36" i="4"/>
  <c r="I61" i="4"/>
  <c r="I68" i="4"/>
  <c r="I100" i="4"/>
  <c r="I125" i="4"/>
  <c r="I132" i="4"/>
  <c r="H136" i="4"/>
  <c r="I62" i="4"/>
  <c r="I126" i="4"/>
  <c r="H49" i="4"/>
  <c r="I113" i="4"/>
  <c r="BG8" i="4"/>
  <c r="AV18" i="4" s="1"/>
  <c r="BF5" i="4"/>
  <c r="BF6" i="4"/>
  <c r="BF7" i="4"/>
  <c r="BF8" i="4"/>
  <c r="BF9" i="4"/>
  <c r="AZ6" i="4"/>
  <c r="BB5" i="4"/>
  <c r="BB6" i="4"/>
  <c r="BB10" i="4"/>
  <c r="BC8" i="4"/>
  <c r="BC9" i="4"/>
  <c r="BD9" i="4"/>
  <c r="BE7" i="4"/>
  <c r="G8" i="13"/>
  <c r="AF15" i="13" s="1"/>
  <c r="F8" i="13"/>
  <c r="G5" i="13"/>
  <c r="I5" i="13" s="1"/>
  <c r="G38" i="13"/>
  <c r="I38" i="13" s="1"/>
  <c r="F53" i="13"/>
  <c r="G53" i="13"/>
  <c r="AG14" i="13" s="1"/>
  <c r="AB15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H2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AF16" i="4" l="1"/>
  <c r="AQ16" i="4"/>
  <c r="AF20" i="4"/>
  <c r="AQ20" i="4"/>
  <c r="AJ15" i="4"/>
  <c r="AU15" i="4"/>
  <c r="AK15" i="4"/>
  <c r="AV15" i="4"/>
  <c r="AI19" i="4"/>
  <c r="AT19" i="4"/>
  <c r="AK20" i="4"/>
  <c r="AV20" i="4"/>
  <c r="AF15" i="4"/>
  <c r="AQ15" i="4"/>
  <c r="AH18" i="4"/>
  <c r="AS18" i="4"/>
  <c r="AF17" i="4"/>
  <c r="AQ17" i="4"/>
  <c r="AG15" i="4"/>
  <c r="AR15" i="4"/>
  <c r="AJ19" i="4"/>
  <c r="AU19" i="4"/>
  <c r="AF18" i="4"/>
  <c r="AQ18" i="4"/>
  <c r="AG16" i="4"/>
  <c r="AR16" i="4"/>
  <c r="AI15" i="4"/>
  <c r="AT15" i="4"/>
  <c r="AJ13" i="4"/>
  <c r="AU13" i="4"/>
  <c r="AH16" i="4"/>
  <c r="AS16" i="4"/>
  <c r="AH19" i="4"/>
  <c r="AS19" i="4"/>
  <c r="AJ18" i="4"/>
  <c r="AU18" i="4"/>
  <c r="AH15" i="4"/>
  <c r="AS15" i="4"/>
  <c r="AF19" i="4"/>
  <c r="AQ19" i="4"/>
  <c r="AG17" i="4"/>
  <c r="AR17" i="4"/>
  <c r="AI16" i="4"/>
  <c r="AT16" i="4"/>
  <c r="AK17" i="4"/>
  <c r="AV17" i="4"/>
  <c r="AH17" i="4"/>
  <c r="AS17" i="4"/>
  <c r="AI17" i="4"/>
  <c r="AT17" i="4"/>
  <c r="AG19" i="4"/>
  <c r="AR19" i="4"/>
  <c r="AJ17" i="4"/>
  <c r="AU17" i="4"/>
  <c r="AD16" i="4"/>
  <c r="AO16" i="4"/>
  <c r="AG18" i="4"/>
  <c r="AR18" i="4"/>
  <c r="AJ16" i="4"/>
  <c r="AU16" i="4"/>
  <c r="AD17" i="4"/>
  <c r="AO17" i="4"/>
  <c r="AI18" i="4"/>
  <c r="AT18" i="4"/>
  <c r="AK8" i="4"/>
  <c r="AK18" i="4"/>
  <c r="AJ10" i="4"/>
  <c r="AJ20" i="4"/>
  <c r="AI41" i="4"/>
  <c r="AI72" i="4"/>
  <c r="AI47" i="4"/>
  <c r="I41" i="4"/>
  <c r="AI70" i="4"/>
  <c r="I14" i="4"/>
  <c r="I38" i="4"/>
  <c r="AF32" i="4"/>
  <c r="I110" i="4"/>
  <c r="F123" i="4"/>
  <c r="AF29" i="4"/>
  <c r="I86" i="4"/>
  <c r="I73" i="4"/>
  <c r="AI71" i="4"/>
  <c r="AH30" i="4"/>
  <c r="AD30" i="4"/>
  <c r="I109" i="4"/>
  <c r="AI54" i="4"/>
  <c r="AK10" i="4"/>
  <c r="I6" i="4"/>
  <c r="H23" i="4"/>
  <c r="AI63" i="4"/>
  <c r="AI69" i="4"/>
  <c r="I33" i="4"/>
  <c r="AI43" i="4"/>
  <c r="AH32" i="4"/>
  <c r="AD29" i="4"/>
  <c r="AI55" i="4"/>
  <c r="I97" i="4"/>
  <c r="AG29" i="4"/>
  <c r="H115" i="4"/>
  <c r="AE27" i="4"/>
  <c r="AI26" i="4"/>
  <c r="AI59" i="4"/>
  <c r="AJ31" i="4"/>
  <c r="AF27" i="4"/>
  <c r="AI42" i="4"/>
  <c r="AE29" i="4"/>
  <c r="AI40" i="4"/>
  <c r="H81" i="4"/>
  <c r="H17" i="4"/>
  <c r="AD33" i="4"/>
  <c r="I127" i="4"/>
  <c r="AD32" i="4"/>
  <c r="AF33" i="4"/>
  <c r="I129" i="4"/>
  <c r="AF10" i="4"/>
  <c r="H104" i="4"/>
  <c r="AK28" i="4"/>
  <c r="I88" i="4"/>
  <c r="I137" i="4"/>
  <c r="AD27" i="4"/>
  <c r="I65" i="4"/>
  <c r="I46" i="4"/>
  <c r="H105" i="4"/>
  <c r="I40" i="4"/>
  <c r="AE31" i="4"/>
  <c r="AE30" i="4"/>
  <c r="I77" i="4"/>
  <c r="I54" i="4"/>
  <c r="AE26" i="4"/>
  <c r="I93" i="4"/>
  <c r="H70" i="4"/>
  <c r="I134" i="4"/>
  <c r="AI45" i="4"/>
  <c r="AK33" i="4"/>
  <c r="I31" i="4"/>
  <c r="AG28" i="4"/>
  <c r="H99" i="4"/>
  <c r="H41" i="4"/>
  <c r="AE32" i="4"/>
  <c r="AD12" i="13"/>
  <c r="G12" i="13"/>
  <c r="H12" i="13" s="1"/>
  <c r="H29" i="4"/>
  <c r="AH28" i="4"/>
  <c r="AG27" i="4"/>
  <c r="AB23" i="13"/>
  <c r="AH27" i="4"/>
  <c r="I78" i="4"/>
  <c r="F9" i="13"/>
  <c r="I39" i="4"/>
  <c r="AF26" i="4"/>
  <c r="AI46" i="4"/>
  <c r="AI28" i="4"/>
  <c r="I94" i="4"/>
  <c r="AG30" i="4"/>
  <c r="I56" i="4"/>
  <c r="H45" i="4"/>
  <c r="I131" i="4"/>
  <c r="H30" i="4"/>
  <c r="H46" i="4"/>
  <c r="AE33" i="4"/>
  <c r="AI57" i="4"/>
  <c r="H120" i="4"/>
  <c r="AK5" i="4"/>
  <c r="H95" i="4"/>
  <c r="AI62" i="4"/>
  <c r="I11" i="4"/>
  <c r="H139" i="4"/>
  <c r="H67" i="4"/>
  <c r="I119" i="4"/>
  <c r="AG31" i="4"/>
  <c r="AK26" i="4"/>
  <c r="H84" i="4"/>
  <c r="H82" i="4"/>
  <c r="AK7" i="4"/>
  <c r="AI58" i="4"/>
  <c r="AI30" i="4"/>
  <c r="AI29" i="4"/>
  <c r="H118" i="4"/>
  <c r="H7" i="4"/>
  <c r="I105" i="4"/>
  <c r="BA9" i="4"/>
  <c r="AP19" i="4" s="1"/>
  <c r="BA8" i="4"/>
  <c r="AP18" i="4" s="1"/>
  <c r="AZ8" i="4"/>
  <c r="AO18" i="4" s="1"/>
  <c r="BA10" i="4"/>
  <c r="AP20" i="4" s="1"/>
  <c r="AZ9" i="4"/>
  <c r="AO19" i="4" s="1"/>
  <c r="BA7" i="4"/>
  <c r="AP17" i="4" s="1"/>
  <c r="BE10" i="4"/>
  <c r="AT20" i="4" s="1"/>
  <c r="AE28" i="4"/>
  <c r="BC10" i="4"/>
  <c r="AR20" i="4" s="1"/>
  <c r="BF4" i="4"/>
  <c r="AU14" i="4" s="1"/>
  <c r="BA6" i="4"/>
  <c r="AP16" i="4" s="1"/>
  <c r="BG6" i="4"/>
  <c r="AV16" i="4" s="1"/>
  <c r="AZ10" i="4"/>
  <c r="AO20" i="4" s="1"/>
  <c r="BA5" i="4"/>
  <c r="AP15" i="4" s="1"/>
  <c r="BG4" i="4"/>
  <c r="AV14" i="4" s="1"/>
  <c r="BD10" i="4"/>
  <c r="AS20" i="4" s="1"/>
  <c r="BG9" i="4"/>
  <c r="AV19" i="4" s="1"/>
  <c r="BD4" i="4"/>
  <c r="AS14" i="4" s="1"/>
  <c r="BC4" i="4"/>
  <c r="AR14" i="4" s="1"/>
  <c r="BB4" i="4"/>
  <c r="AQ14" i="4" s="1"/>
  <c r="BA4" i="4"/>
  <c r="AP14" i="4" s="1"/>
  <c r="AZ4" i="4"/>
  <c r="AO14" i="4" s="1"/>
  <c r="BG3" i="4"/>
  <c r="AV13" i="4" s="1"/>
  <c r="BE4" i="4"/>
  <c r="AT14" i="4" s="1"/>
  <c r="BD3" i="4"/>
  <c r="AS13" i="4" s="1"/>
  <c r="BC3" i="4"/>
  <c r="AR13" i="4" s="1"/>
  <c r="BB3" i="4"/>
  <c r="AQ13" i="4" s="1"/>
  <c r="BA3" i="4"/>
  <c r="AP13" i="4" s="1"/>
  <c r="AZ3" i="4"/>
  <c r="AO13" i="4" s="1"/>
  <c r="AZ5" i="4"/>
  <c r="AO15" i="4" s="1"/>
  <c r="BE3" i="4"/>
  <c r="AT13" i="4" s="1"/>
  <c r="I103" i="4"/>
  <c r="I98" i="4"/>
  <c r="I139" i="4"/>
  <c r="AF31" i="4"/>
  <c r="I47" i="4"/>
  <c r="I72" i="4"/>
  <c r="AK30" i="4"/>
  <c r="H114" i="4"/>
  <c r="G32" i="13"/>
  <c r="AI15" i="13" s="1"/>
  <c r="G17" i="13"/>
  <c r="AI12" i="13" s="1"/>
  <c r="H22" i="4"/>
  <c r="AI33" i="4"/>
  <c r="H121" i="4"/>
  <c r="G54" i="13"/>
  <c r="I9" i="4"/>
  <c r="H79" i="4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H15" i="4"/>
  <c r="AD6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I3" i="4"/>
  <c r="G7" i="13"/>
  <c r="I7" i="13" s="1"/>
  <c r="G34" i="13"/>
  <c r="I34" i="13" s="1"/>
  <c r="G15" i="13"/>
  <c r="I15" i="13" s="1"/>
  <c r="I17" i="13"/>
  <c r="F27" i="13"/>
  <c r="I12" i="13"/>
  <c r="I57" i="4"/>
  <c r="G21" i="13"/>
  <c r="AI14" i="13" s="1"/>
  <c r="AC13" i="13"/>
  <c r="I130" i="4"/>
  <c r="AD7" i="4"/>
  <c r="I115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H111" i="4"/>
  <c r="AJ3" i="4"/>
  <c r="H3" i="4"/>
  <c r="I66" i="4"/>
  <c r="H87" i="4"/>
  <c r="I63" i="4"/>
  <c r="I71" i="4"/>
  <c r="H100" i="4"/>
  <c r="I8" i="4"/>
  <c r="H74" i="4"/>
  <c r="H132" i="4"/>
  <c r="H107" i="4"/>
  <c r="I17" i="4"/>
  <c r="I70" i="4"/>
  <c r="I49" i="4"/>
  <c r="H5" i="4"/>
  <c r="H14" i="4"/>
  <c r="H110" i="4"/>
  <c r="I102" i="4"/>
  <c r="I96" i="4"/>
  <c r="I36" i="4"/>
  <c r="I101" i="4"/>
  <c r="H34" i="4"/>
  <c r="I34" i="4"/>
  <c r="H134" i="4"/>
  <c r="I23" i="4"/>
  <c r="I135" i="4"/>
  <c r="H135" i="4"/>
  <c r="I140" i="4"/>
  <c r="H140" i="4"/>
  <c r="H27" i="4"/>
  <c r="I133" i="4"/>
  <c r="H76" i="4"/>
  <c r="I92" i="4"/>
  <c r="H92" i="4"/>
  <c r="I60" i="4"/>
  <c r="H60" i="4"/>
  <c r="I55" i="4"/>
  <c r="H55" i="4"/>
  <c r="H113" i="4"/>
  <c r="H64" i="4"/>
  <c r="I7" i="4"/>
  <c r="I122" i="4"/>
  <c r="H102" i="4"/>
  <c r="H138" i="4"/>
  <c r="I138" i="4"/>
  <c r="I90" i="4"/>
  <c r="H90" i="4"/>
  <c r="I58" i="4"/>
  <c r="H58" i="4"/>
  <c r="I18" i="4"/>
  <c r="H18" i="4"/>
  <c r="H53" i="4"/>
  <c r="H42" i="4"/>
  <c r="I42" i="4"/>
  <c r="H52" i="4"/>
  <c r="H94" i="4"/>
  <c r="H32" i="4"/>
  <c r="I81" i="4"/>
  <c r="H68" i="4"/>
  <c r="I85" i="4"/>
  <c r="H85" i="4"/>
  <c r="I21" i="4"/>
  <c r="H21" i="4"/>
  <c r="I124" i="4"/>
  <c r="I28" i="4"/>
  <c r="H83" i="4"/>
  <c r="I69" i="4"/>
  <c r="H69" i="4"/>
  <c r="H125" i="4"/>
  <c r="I117" i="4"/>
  <c r="H61" i="4"/>
  <c r="H35" i="4"/>
  <c r="H128" i="4"/>
  <c r="H59" i="4"/>
  <c r="I108" i="4"/>
  <c r="I44" i="4"/>
  <c r="H19" i="4"/>
  <c r="I26" i="4"/>
  <c r="H26" i="4"/>
  <c r="H20" i="4"/>
  <c r="I112" i="4"/>
  <c r="H112" i="4"/>
  <c r="I80" i="4"/>
  <c r="H80" i="4"/>
  <c r="I48" i="4"/>
  <c r="H48" i="4"/>
  <c r="I12" i="4"/>
  <c r="H62" i="4"/>
  <c r="I4" i="4"/>
  <c r="H4" i="4"/>
  <c r="H6" i="4"/>
  <c r="H126" i="4"/>
  <c r="H86" i="4"/>
  <c r="I37" i="4"/>
  <c r="H51" i="4"/>
  <c r="H75" i="4"/>
  <c r="I43" i="4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AD13" i="4" l="1"/>
  <c r="R33" i="4"/>
  <c r="S35" i="4"/>
  <c r="AE4" i="4"/>
  <c r="AE14" i="4"/>
  <c r="AE3" i="4"/>
  <c r="AE13" i="4"/>
  <c r="AF4" i="4"/>
  <c r="AF14" i="4"/>
  <c r="AK6" i="4"/>
  <c r="AK16" i="4"/>
  <c r="AE10" i="4"/>
  <c r="AE20" i="4"/>
  <c r="AE5" i="4"/>
  <c r="AE15" i="4"/>
  <c r="AD9" i="4"/>
  <c r="AD19" i="4"/>
  <c r="AF3" i="4"/>
  <c r="AF13" i="4"/>
  <c r="AG4" i="4"/>
  <c r="AG14" i="4"/>
  <c r="AE6" i="4"/>
  <c r="AE16" i="4"/>
  <c r="AD8" i="4"/>
  <c r="AD18" i="4"/>
  <c r="AG3" i="4"/>
  <c r="AG13" i="4"/>
  <c r="AH4" i="4"/>
  <c r="AH14" i="4"/>
  <c r="AJ4" i="4"/>
  <c r="AJ14" i="4"/>
  <c r="AE8" i="4"/>
  <c r="AE18" i="4"/>
  <c r="AD4" i="4"/>
  <c r="AD14" i="4"/>
  <c r="AH3" i="4"/>
  <c r="AH13" i="4"/>
  <c r="AK9" i="4"/>
  <c r="AK19" i="4"/>
  <c r="AG10" i="4"/>
  <c r="AG20" i="4"/>
  <c r="AE9" i="4"/>
  <c r="AE19" i="4"/>
  <c r="AE7" i="4"/>
  <c r="AE17" i="4"/>
  <c r="AI4" i="4"/>
  <c r="AI14" i="4"/>
  <c r="AH10" i="4"/>
  <c r="AH20" i="4"/>
  <c r="AD5" i="4"/>
  <c r="AD15" i="4"/>
  <c r="AD10" i="4"/>
  <c r="AD20" i="4"/>
  <c r="AI3" i="4"/>
  <c r="AI13" i="4"/>
  <c r="AK3" i="4"/>
  <c r="AK13" i="4"/>
  <c r="AK4" i="4"/>
  <c r="AK14" i="4"/>
  <c r="AI10" i="4"/>
  <c r="AI20" i="4"/>
  <c r="AD3" i="4"/>
  <c r="H38" i="4"/>
  <c r="I29" i="4"/>
  <c r="H54" i="4"/>
  <c r="H97" i="4"/>
  <c r="H129" i="4"/>
  <c r="H39" i="4"/>
  <c r="I67" i="4"/>
  <c r="H93" i="4"/>
  <c r="H131" i="4"/>
  <c r="I95" i="4"/>
  <c r="H77" i="4"/>
  <c r="H31" i="4"/>
  <c r="H65" i="4"/>
  <c r="I99" i="4"/>
  <c r="I45" i="4"/>
  <c r="I30" i="4"/>
  <c r="I32" i="13"/>
  <c r="H40" i="13"/>
  <c r="H78" i="4"/>
  <c r="I79" i="4"/>
  <c r="H11" i="4"/>
  <c r="H119" i="4"/>
  <c r="I118" i="4"/>
  <c r="H103" i="4"/>
  <c r="H47" i="4"/>
  <c r="I22" i="4"/>
  <c r="I87" i="4"/>
  <c r="H17" i="13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R36" i="4" l="1"/>
  <c r="S33" i="4"/>
  <c r="S32" i="4"/>
  <c r="S31" i="4"/>
  <c r="R31" i="4"/>
  <c r="S36" i="4"/>
  <c r="S34" i="4"/>
  <c r="S30" i="4"/>
  <c r="U30" i="4"/>
  <c r="T36" i="4" l="1"/>
  <c r="R34" i="4"/>
  <c r="U34" i="4" l="1"/>
  <c r="T34" i="4" l="1"/>
  <c r="H4" i="2"/>
  <c r="U35" i="4" l="1"/>
  <c r="R35" i="4"/>
  <c r="T35" i="4" s="1"/>
  <c r="R30" i="4"/>
  <c r="T30" i="4" s="1"/>
  <c r="R32" i="4"/>
  <c r="U36" i="4"/>
  <c r="H7" i="2"/>
  <c r="H6" i="2"/>
  <c r="H5" i="2"/>
  <c r="H3" i="2"/>
  <c r="H2" i="2"/>
  <c r="U33" i="4" l="1"/>
  <c r="U31" i="4"/>
  <c r="U32" i="4"/>
  <c r="I2" i="4"/>
  <c r="H2" i="4"/>
  <c r="K2" i="2"/>
  <c r="K3" i="2" s="1"/>
  <c r="T33" i="4" l="1"/>
  <c r="T32" i="4"/>
  <c r="T31" i="4"/>
</calcChain>
</file>

<file path=xl/sharedStrings.xml><?xml version="1.0" encoding="utf-8"?>
<sst xmlns="http://schemas.openxmlformats.org/spreadsheetml/2006/main" count="357" uniqueCount="67">
  <si>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</si>
  <si>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</si>
  <si>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</si>
  <si>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</si>
  <si>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</si>
  <si>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</si>
  <si>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</si>
  <si>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</si>
  <si>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</si>
  <si>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</si>
  <si>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</si>
  <si>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</si>
  <si>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</si>
  <si>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</si>
  <si>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</si>
  <si>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</si>
  <si>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</si>
  <si>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</si>
  <si>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</si>
  <si>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</si>
  <si>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</si>
  <si>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</si>
  <si>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</si>
  <si>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</si>
  <si>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</si>
  <si>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</si>
  <si>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</si>
  <si>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</si>
  <si>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</si>
  <si>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</si>
  <si>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</si>
  <si>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</si>
  <si>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</si>
  <si>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</si>
  <si>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</si>
  <si>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</si>
  <si>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</si>
  <si>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</si>
  <si>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</si>
  <si>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</si>
  <si>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</si>
  <si>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</si>
  <si>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</si>
  <si>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</si>
  <si>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</si>
  <si>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</si>
  <si>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</si>
  <si>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</si>
  <si>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</si>
  <si>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</si>
  <si>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</si>
  <si>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</si>
  <si>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</si>
  <si>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</si>
  <si>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</si>
  <si>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</si>
  <si>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</si>
  <si>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</si>
  <si>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</si>
  <si>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</si>
  <si>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</si>
  <si>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</si>
  <si>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</si>
  <si>
    <t>wd pct</t>
  </si>
  <si>
    <t>ws pct</t>
  </si>
  <si>
    <t>wilson mu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</si>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</sst>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1" fillId="0" borderId="16" xfId="0" applyFont="1" applyFill="1" applyBorder="1"/>
    <xf numFmtId="2" fontId="1" fillId="9" borderId="16" xfId="0" applyNumberFormat="1" applyFont="1" applyFill="1" applyBorder="1"/>
    <xf numFmtId="0" fontId="0" fillId="10" borderId="16" xfId="0" applyFill="1" applyBorder="1"/>
    <xf numFmtId="22" fontId="0" fillId="0" borderId="0" xfId="0" applyNumberFormat="1"/>
    <xf numFmtId="22" fontId="0" fillId="9" borderId="0" xfId="0" applyNumberFormat="1" applyFont="1" applyFill="1"/>
    <xf numFmtId="0" fontId="0" fillId="3" borderId="16" xfId="0" applyFill="1" applyBorder="1"/>
    <xf numFmtId="10" fontId="0" fillId="3" borderId="16" xfId="0" applyNumberFormat="1" applyFill="1" applyBorder="1"/>
    <xf numFmtId="164" fontId="0" fillId="0" borderId="16" xfId="0" applyNumberFormat="1" applyFill="1" applyBorder="1"/>
    <xf numFmtId="2" fontId="0" fillId="0" borderId="16" xfId="0" applyNumberFormat="1" applyFill="1" applyBorder="1"/>
    <xf numFmtId="10" fontId="1" fillId="0" borderId="16" xfId="0" applyNumberFormat="1" applyFont="1" applyFill="1" applyBorder="1"/>
    <xf numFmtId="10" fontId="0" fillId="0" borderId="21" xfId="0" applyNumberFormat="1" applyFill="1" applyBorder="1"/>
    <xf numFmtId="10" fontId="0" fillId="3" borderId="21" xfId="0" applyNumberFormat="1" applyFill="1" applyBorder="1"/>
    <xf numFmtId="10" fontId="0" fillId="0" borderId="23" xfId="0" applyNumberFormat="1" applyFill="1" applyBorder="1"/>
    <xf numFmtId="10" fontId="0" fillId="3" borderId="23" xfId="0" applyNumberFormat="1" applyFill="1" applyBorder="1"/>
    <xf numFmtId="10" fontId="1" fillId="9" borderId="24" xfId="0" applyNumberFormat="1" applyFont="1" applyFill="1" applyBorder="1"/>
    <xf numFmtId="10" fontId="1" fillId="9" borderId="17" xfId="0" applyNumberFormat="1" applyFont="1" applyFill="1" applyBorder="1"/>
    <xf numFmtId="10" fontId="0" fillId="0" borderId="18" xfId="0" applyNumberFormat="1" applyFill="1" applyBorder="1"/>
    <xf numFmtId="10" fontId="0" fillId="3" borderId="18" xfId="0" applyNumberFormat="1" applyFill="1" applyBorder="1"/>
    <xf numFmtId="10" fontId="0" fillId="0" borderId="19" xfId="0" applyNumberFormat="1" applyFill="1" applyBorder="1"/>
    <xf numFmtId="10" fontId="0" fillId="0" borderId="20" xfId="0" applyNumberFormat="1" applyFill="1" applyBorder="1"/>
    <xf numFmtId="10" fontId="0" fillId="3" borderId="20" xfId="0" applyNumberFormat="1" applyFill="1" applyBorder="1"/>
    <xf numFmtId="10" fontId="0" fillId="0" borderId="22" xfId="0" applyNumberFormat="1" applyFill="1" applyBorder="1"/>
    <xf numFmtId="0" fontId="0" fillId="0" borderId="25" xfId="0" applyBorder="1"/>
    <xf numFmtId="0" fontId="0" fillId="3" borderId="25" xfId="0" applyFill="1" applyBorder="1"/>
    <xf numFmtId="0" fontId="0" fillId="0" borderId="26" xfId="0" applyBorder="1"/>
    <xf numFmtId="10" fontId="3" fillId="0" borderId="25" xfId="0" applyNumberFormat="1" applyFont="1" applyFill="1" applyBorder="1"/>
    <xf numFmtId="10" fontId="3" fillId="0" borderId="26" xfId="0" applyNumberFormat="1" applyFont="1" applyFill="1" applyBorder="1"/>
    <xf numFmtId="0" fontId="0" fillId="0" borderId="27" xfId="0" applyFill="1" applyBorder="1"/>
    <xf numFmtId="0" fontId="0" fillId="0" borderId="28" xfId="0" applyFill="1" applyBorder="1"/>
    <xf numFmtId="0" fontId="0" fillId="3" borderId="28" xfId="0" applyFill="1" applyBorder="1"/>
    <xf numFmtId="0" fontId="0" fillId="0" borderId="29" xfId="0" applyFill="1" applyBorder="1"/>
    <xf numFmtId="0" fontId="0" fillId="0" borderId="30" xfId="0" applyBorder="1"/>
    <xf numFmtId="10" fontId="3" fillId="0" borderId="32" xfId="0" applyNumberFormat="1" applyFont="1" applyFill="1" applyBorder="1"/>
    <xf numFmtId="10" fontId="3" fillId="3" borderId="32" xfId="0" applyNumberFormat="1" applyFont="1" applyFill="1" applyBorder="1"/>
    <xf numFmtId="10" fontId="3" fillId="0" borderId="33" xfId="0" applyNumberFormat="1" applyFont="1" applyFill="1" applyBorder="1"/>
    <xf numFmtId="0" fontId="0" fillId="0" borderId="13" xfId="0" applyBorder="1"/>
    <xf numFmtId="0" fontId="0" fillId="0" borderId="34" xfId="0" applyFill="1" applyBorder="1"/>
    <xf numFmtId="10" fontId="4" fillId="9" borderId="35" xfId="0" applyNumberFormat="1" applyFont="1" applyFill="1" applyBorder="1"/>
    <xf numFmtId="10" fontId="3" fillId="0" borderId="36" xfId="0" applyNumberFormat="1" applyFont="1" applyFill="1" applyBorder="1"/>
    <xf numFmtId="10" fontId="3" fillId="3" borderId="36" xfId="0" applyNumberFormat="1" applyFont="1" applyFill="1" applyBorder="1"/>
    <xf numFmtId="10" fontId="3" fillId="0" borderId="37" xfId="0" applyNumberFormat="1" applyFont="1" applyFill="1" applyBorder="1"/>
    <xf numFmtId="0" fontId="0" fillId="0" borderId="12" xfId="0" applyBorder="1"/>
    <xf numFmtId="0" fontId="0" fillId="0" borderId="38" xfId="0" applyBorder="1"/>
    <xf numFmtId="0" fontId="0" fillId="0" borderId="39" xfId="0" applyBorder="1"/>
    <xf numFmtId="0" fontId="0" fillId="3" borderId="39" xfId="0" applyFill="1" applyBorder="1"/>
    <xf numFmtId="0" fontId="0" fillId="0" borderId="40" xfId="0" applyBorder="1"/>
    <xf numFmtId="10" fontId="1" fillId="0" borderId="17" xfId="0" applyNumberFormat="1" applyFont="1" applyFill="1" applyBorder="1"/>
    <xf numFmtId="10" fontId="1" fillId="0" borderId="24" xfId="0" applyNumberFormat="1" applyFont="1" applyFill="1" applyBorder="1"/>
    <xf numFmtId="1" fontId="3" fillId="0" borderId="31" xfId="0" applyNumberFormat="1" applyFont="1" applyFill="1" applyBorder="1"/>
    <xf numFmtId="0" fontId="0" fillId="0" borderId="41" xfId="0" applyFill="1" applyBorder="1"/>
    <xf numFmtId="1" fontId="3" fillId="0" borderId="42" xfId="0" applyNumberFormat="1" applyFont="1" applyFill="1" applyBorder="1"/>
    <xf numFmtId="1" fontId="4" fillId="0" borderId="12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8696B"/>
      <color rgb="FF63BE7B"/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TOTAL!$R$29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TOTAL!$R$30:$R$36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TOTAL!$S$29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TOTAL!$S$30:$S$36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TOTAL!$T$29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TOTAL!$T$30:$T$36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TOTAL!$U$29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TOTAL!$Q$30:$Q$36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TOTAL!$U$30:$U$36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TOTAL!$AI$68</c:f>
              <c:strCache>
                <c:ptCount val="1"/>
                <c:pt idx="0">
                  <c:v>wd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TOTAL!$AE$69:$AE$73</c:f>
              <c:numCache>
                <c:formatCode>0.00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</c:numCache>
            </c:numRef>
          </c:cat>
          <c:val>
            <c:numRef>
              <c:f>TOTAL!$AI$69:$AI$73</c:f>
              <c:numCache>
                <c:formatCode>0.00%</c:formatCode>
                <c:ptCount val="5"/>
                <c:pt idx="0">
                  <c:v>0</c:v>
                </c:pt>
                <c:pt idx="1">
                  <c:v>0.16338328226733051</c:v>
                </c:pt>
                <c:pt idx="2">
                  <c:v>0.23995894818595365</c:v>
                </c:pt>
                <c:pt idx="3">
                  <c:v>0.30930322866969934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8-4A1E-9832-5589EF040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7698495"/>
        <c:axId val="1841343855"/>
      </c:barChart>
      <c:catAx>
        <c:axId val="1997698495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343855"/>
        <c:crosses val="autoZero"/>
        <c:auto val="1"/>
        <c:lblAlgn val="ctr"/>
        <c:lblOffset val="100"/>
        <c:noMultiLvlLbl val="0"/>
      </c:catAx>
      <c:valAx>
        <c:axId val="184134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69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TOTAL!$AI$83</c:f>
              <c:strCache>
                <c:ptCount val="1"/>
                <c:pt idx="0">
                  <c:v>ws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TOTAL!$AI$84:$AI$88</c:f>
              <c:numCache>
                <c:formatCode>0.00%</c:formatCode>
                <c:ptCount val="5"/>
                <c:pt idx="0">
                  <c:v>0</c:v>
                </c:pt>
                <c:pt idx="1">
                  <c:v>0.19863611315209401</c:v>
                </c:pt>
                <c:pt idx="2">
                  <c:v>0.20528680794408075</c:v>
                </c:pt>
                <c:pt idx="3">
                  <c:v>0.34397536891157215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C-4069-92B7-DF9EA0250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062159"/>
        <c:axId val="1833325087"/>
      </c:barChart>
      <c:catAx>
        <c:axId val="199906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25087"/>
        <c:crosses val="autoZero"/>
        <c:auto val="1"/>
        <c:lblAlgn val="ctr"/>
        <c:lblOffset val="100"/>
        <c:noMultiLvlLbl val="0"/>
      </c:catAx>
      <c:valAx>
        <c:axId val="183332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6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26670</xdr:colOff>
      <xdr:row>51</xdr:row>
      <xdr:rowOff>24765</xdr:rowOff>
    </xdr:from>
    <xdr:to>
      <xdr:col>25</xdr:col>
      <xdr:colOff>118110</xdr:colOff>
      <xdr:row>66</xdr:row>
      <xdr:rowOff>24765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26670</xdr:colOff>
      <xdr:row>66</xdr:row>
      <xdr:rowOff>59055</xdr:rowOff>
    </xdr:from>
    <xdr:to>
      <xdr:col>25</xdr:col>
      <xdr:colOff>118110</xdr:colOff>
      <xdr:row>81</xdr:row>
      <xdr:rowOff>59055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8B1319-0A9A-4B05-B05A-8F09BC277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38100</xdr:colOff>
      <xdr:row>82</xdr:row>
      <xdr:rowOff>1905</xdr:rowOff>
    </xdr:from>
    <xdr:to>
      <xdr:col>25</xdr:col>
      <xdr:colOff>129540</xdr:colOff>
      <xdr:row>97</xdr:row>
      <xdr:rowOff>1905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019888-19AD-4310-B7E0-D1BD2AB9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65"/>
  <sheetViews>
    <sheetView topLeftCell="A140" workbookViewId="0">
      <selection activeCell="B3" sqref="B3:B164"/>
    </sheetView>
  </sheetViews>
  <sheetFormatPr defaultRowHeight="14.4" x14ac:dyDescent="0.55000000000000004"/>
  <cols>
    <col min="3" max="4" width="8.83984375" style="2"/>
    <col min="6" max="6" width="8.83984375" style="2"/>
    <col min="9" max="9" width="18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124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124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124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124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124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124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124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124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124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124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124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124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124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124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124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124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124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124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124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124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124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124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124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124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124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124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124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124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124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124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124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124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124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124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124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124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124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124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124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124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124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124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124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124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124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124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124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124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124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124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124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124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124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124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124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124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124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124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124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124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124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13003</v>
      </c>
      <c r="C93" s="2">
        <v>100</v>
      </c>
      <c r="F93" s="2">
        <v>0.2</v>
      </c>
      <c r="G93">
        <v>20</v>
      </c>
      <c r="H93" t="s">
        <v>26</v>
      </c>
      <c r="I93" t="str">
        <f t="shared" si="1"/>
        <v>20##0.2##100</v>
      </c>
    </row>
    <row r="94" spans="2:9" x14ac:dyDescent="0.55000000000000004">
      <c r="B94">
        <v>13004</v>
      </c>
      <c r="C94" s="2">
        <v>0.2</v>
      </c>
      <c r="F94" s="2">
        <v>0.2</v>
      </c>
      <c r="G94">
        <v>20</v>
      </c>
      <c r="H94" t="s">
        <v>26</v>
      </c>
      <c r="I94" t="str">
        <f t="shared" si="1"/>
        <v>20##0.2##0.2</v>
      </c>
    </row>
    <row r="95" spans="2:9" x14ac:dyDescent="0.55000000000000004">
      <c r="B95">
        <v>13005</v>
      </c>
      <c r="C95" s="2">
        <v>0.5</v>
      </c>
      <c r="F95" s="2">
        <v>0.2</v>
      </c>
      <c r="G95">
        <v>20</v>
      </c>
      <c r="H95" t="s">
        <v>26</v>
      </c>
      <c r="I95" t="str">
        <f t="shared" si="1"/>
        <v>20##0.2##0.5</v>
      </c>
    </row>
    <row r="96" spans="2:9" x14ac:dyDescent="0.55000000000000004">
      <c r="B96">
        <v>13006</v>
      </c>
      <c r="C96" s="2">
        <v>2</v>
      </c>
      <c r="F96" s="2">
        <v>0.2</v>
      </c>
      <c r="G96">
        <v>20</v>
      </c>
      <c r="H96" t="s">
        <v>26</v>
      </c>
      <c r="I96" t="str">
        <f t="shared" si="1"/>
        <v>20##0.2##2</v>
      </c>
    </row>
    <row r="97" spans="2:9" x14ac:dyDescent="0.55000000000000004">
      <c r="B97">
        <v>13007</v>
      </c>
      <c r="C97" s="2">
        <v>5</v>
      </c>
      <c r="F97" s="2">
        <v>0.2</v>
      </c>
      <c r="G97">
        <v>20</v>
      </c>
      <c r="H97" t="s">
        <v>26</v>
      </c>
      <c r="I97" t="str">
        <f t="shared" si="1"/>
        <v>20##0.2##5</v>
      </c>
    </row>
    <row r="98" spans="2:9" x14ac:dyDescent="0.55000000000000004">
      <c r="B98">
        <v>13008</v>
      </c>
      <c r="C98" s="2">
        <v>20</v>
      </c>
      <c r="F98" s="2">
        <v>0.2</v>
      </c>
      <c r="G98">
        <v>20</v>
      </c>
      <c r="H98" t="s">
        <v>26</v>
      </c>
      <c r="I98" t="str">
        <f t="shared" si="1"/>
        <v>20##0.2##20</v>
      </c>
    </row>
    <row r="99" spans="2:9" x14ac:dyDescent="0.55000000000000004">
      <c r="B99">
        <v>13009</v>
      </c>
      <c r="C99" s="2">
        <v>50</v>
      </c>
      <c r="F99" s="2">
        <v>0.2</v>
      </c>
      <c r="G99">
        <v>20</v>
      </c>
      <c r="H99" t="s">
        <v>26</v>
      </c>
      <c r="I99" t="str">
        <f t="shared" si="1"/>
        <v>20##0.2##50</v>
      </c>
    </row>
    <row r="100" spans="2:9" x14ac:dyDescent="0.55000000000000004">
      <c r="B100">
        <v>13010</v>
      </c>
      <c r="C100" s="2">
        <v>0.01</v>
      </c>
      <c r="F100" s="2">
        <v>0.2</v>
      </c>
      <c r="G100">
        <v>20</v>
      </c>
      <c r="H100" t="s">
        <v>26</v>
      </c>
      <c r="I100" t="str">
        <f t="shared" si="1"/>
        <v>20##0.2##0.01</v>
      </c>
    </row>
    <row r="101" spans="2:9" x14ac:dyDescent="0.55000000000000004">
      <c r="B101">
        <v>13011</v>
      </c>
      <c r="C101" s="2">
        <v>0.02</v>
      </c>
      <c r="F101" s="2">
        <v>0.2</v>
      </c>
      <c r="G101">
        <v>20</v>
      </c>
      <c r="H101" t="s">
        <v>26</v>
      </c>
      <c r="I101" t="str">
        <f t="shared" si="1"/>
        <v>20##0.2##0.02</v>
      </c>
    </row>
    <row r="102" spans="2:9" x14ac:dyDescent="0.55000000000000004">
      <c r="B102">
        <v>13012</v>
      </c>
      <c r="C102" s="2">
        <v>0.05</v>
      </c>
      <c r="F102" s="2">
        <v>0.2</v>
      </c>
      <c r="G102">
        <v>20</v>
      </c>
      <c r="H102" t="s">
        <v>26</v>
      </c>
      <c r="I102" t="str">
        <f t="shared" si="1"/>
        <v>20##0.2##0.05</v>
      </c>
    </row>
    <row r="103" spans="2:9" x14ac:dyDescent="0.55000000000000004">
      <c r="B103">
        <v>14000</v>
      </c>
      <c r="C103" s="2">
        <v>0.1</v>
      </c>
      <c r="D103" s="2">
        <v>0.2</v>
      </c>
      <c r="E103">
        <v>20</v>
      </c>
      <c r="H103" t="s">
        <v>27</v>
      </c>
      <c r="I103" t="str">
        <f t="shared" si="1"/>
        <v>#20##0.2#0.1</v>
      </c>
    </row>
    <row r="104" spans="2:9" x14ac:dyDescent="0.55000000000000004">
      <c r="B104">
        <v>14001</v>
      </c>
      <c r="C104" s="2">
        <v>1</v>
      </c>
      <c r="D104" s="2">
        <v>0.2</v>
      </c>
      <c r="E104">
        <v>20</v>
      </c>
      <c r="H104" t="s">
        <v>27</v>
      </c>
      <c r="I104" t="str">
        <f t="shared" si="1"/>
        <v>#20##0.2#1</v>
      </c>
    </row>
    <row r="105" spans="2:9" x14ac:dyDescent="0.55000000000000004">
      <c r="B105">
        <v>14002</v>
      </c>
      <c r="C105" s="2">
        <v>10</v>
      </c>
      <c r="D105" s="2">
        <v>0.2</v>
      </c>
      <c r="E105">
        <v>20</v>
      </c>
      <c r="H105" t="s">
        <v>27</v>
      </c>
      <c r="I105" t="str">
        <f t="shared" si="1"/>
        <v>#20##0.2#10</v>
      </c>
    </row>
    <row r="106" spans="2:9" x14ac:dyDescent="0.55000000000000004">
      <c r="B106">
        <v>14003</v>
      </c>
      <c r="C106" s="2">
        <v>100</v>
      </c>
      <c r="D106" s="2">
        <v>0.2</v>
      </c>
      <c r="E106">
        <v>20</v>
      </c>
      <c r="H106" t="s">
        <v>27</v>
      </c>
      <c r="I106" t="str">
        <f t="shared" si="1"/>
        <v>#20##0.2#100</v>
      </c>
    </row>
    <row r="107" spans="2:9" x14ac:dyDescent="0.55000000000000004">
      <c r="B107">
        <v>14004</v>
      </c>
      <c r="C107" s="2">
        <v>0.2</v>
      </c>
      <c r="D107" s="2">
        <v>0.2</v>
      </c>
      <c r="E107">
        <v>20</v>
      </c>
      <c r="H107" t="s">
        <v>27</v>
      </c>
      <c r="I107" t="str">
        <f t="shared" si="1"/>
        <v>#20##0.2#0.2</v>
      </c>
    </row>
    <row r="108" spans="2:9" x14ac:dyDescent="0.55000000000000004">
      <c r="B108">
        <v>14005</v>
      </c>
      <c r="C108" s="2">
        <v>0.5</v>
      </c>
      <c r="D108" s="2">
        <v>0.2</v>
      </c>
      <c r="E108">
        <v>20</v>
      </c>
      <c r="H108" t="s">
        <v>27</v>
      </c>
      <c r="I108" t="str">
        <f t="shared" si="1"/>
        <v>#20##0.2#0.5</v>
      </c>
    </row>
    <row r="109" spans="2:9" x14ac:dyDescent="0.55000000000000004">
      <c r="B109">
        <v>14006</v>
      </c>
      <c r="C109" s="2">
        <v>2</v>
      </c>
      <c r="D109" s="2">
        <v>0.2</v>
      </c>
      <c r="E109">
        <v>20</v>
      </c>
      <c r="H109" t="s">
        <v>27</v>
      </c>
      <c r="I109" t="str">
        <f t="shared" si="1"/>
        <v>#20##0.2#2</v>
      </c>
    </row>
    <row r="110" spans="2:9" x14ac:dyDescent="0.55000000000000004">
      <c r="B110">
        <v>14007</v>
      </c>
      <c r="C110" s="2">
        <v>5</v>
      </c>
      <c r="D110" s="2">
        <v>0.2</v>
      </c>
      <c r="E110">
        <v>20</v>
      </c>
      <c r="H110" t="s">
        <v>27</v>
      </c>
      <c r="I110" t="str">
        <f t="shared" si="1"/>
        <v>#20##0.2#5</v>
      </c>
    </row>
    <row r="111" spans="2:9" x14ac:dyDescent="0.55000000000000004">
      <c r="B111">
        <v>14008</v>
      </c>
      <c r="C111" s="2">
        <v>20</v>
      </c>
      <c r="D111" s="2">
        <v>0.2</v>
      </c>
      <c r="E111">
        <v>20</v>
      </c>
      <c r="H111" t="s">
        <v>27</v>
      </c>
      <c r="I111" t="str">
        <f t="shared" si="1"/>
        <v>#20##0.2#20</v>
      </c>
    </row>
    <row r="112" spans="2:9" x14ac:dyDescent="0.55000000000000004">
      <c r="B112">
        <v>14009</v>
      </c>
      <c r="C112" s="2">
        <v>50</v>
      </c>
      <c r="D112" s="2">
        <v>0.2</v>
      </c>
      <c r="E112">
        <v>20</v>
      </c>
      <c r="H112" t="s">
        <v>27</v>
      </c>
      <c r="I112" t="str">
        <f t="shared" si="1"/>
        <v>#20##0.2#50</v>
      </c>
    </row>
    <row r="113" spans="2:9" x14ac:dyDescent="0.55000000000000004">
      <c r="B113">
        <v>14010</v>
      </c>
      <c r="C113" s="2">
        <v>0.01</v>
      </c>
      <c r="D113" s="2">
        <v>0.2</v>
      </c>
      <c r="E113">
        <v>20</v>
      </c>
      <c r="H113" t="s">
        <v>27</v>
      </c>
      <c r="I113" t="str">
        <f t="shared" si="1"/>
        <v>#20##0.2#0.01</v>
      </c>
    </row>
    <row r="114" spans="2:9" x14ac:dyDescent="0.55000000000000004">
      <c r="B114">
        <v>14011</v>
      </c>
      <c r="C114" s="2">
        <v>0.02</v>
      </c>
      <c r="D114" s="2">
        <v>0.2</v>
      </c>
      <c r="E114">
        <v>20</v>
      </c>
      <c r="H114" t="s">
        <v>27</v>
      </c>
      <c r="I114" t="str">
        <f t="shared" si="1"/>
        <v>#20##0.2#0.02</v>
      </c>
    </row>
    <row r="115" spans="2:9" x14ac:dyDescent="0.55000000000000004">
      <c r="B115">
        <v>14012</v>
      </c>
      <c r="C115" s="2">
        <v>0.05</v>
      </c>
      <c r="D115" s="2">
        <v>0.2</v>
      </c>
      <c r="E115">
        <v>20</v>
      </c>
      <c r="H115" t="s">
        <v>27</v>
      </c>
      <c r="I115" t="str">
        <f t="shared" si="1"/>
        <v>#20##0.2#0.05</v>
      </c>
    </row>
    <row r="116" spans="2:9" x14ac:dyDescent="0.55000000000000004">
      <c r="B116">
        <v>15000</v>
      </c>
      <c r="C116" s="2">
        <v>10</v>
      </c>
      <c r="D116" s="2">
        <v>0.2</v>
      </c>
      <c r="E116">
        <v>10</v>
      </c>
      <c r="F116" s="2">
        <v>0.2</v>
      </c>
      <c r="G116">
        <v>10</v>
      </c>
      <c r="H116" t="s">
        <v>48</v>
      </c>
      <c r="I116" t="str">
        <f t="shared" si="1"/>
        <v>10#10#0.2#0.2#10</v>
      </c>
    </row>
    <row r="117" spans="2:9" x14ac:dyDescent="0.55000000000000004">
      <c r="B117">
        <v>15001</v>
      </c>
      <c r="C117" s="2">
        <v>10</v>
      </c>
      <c r="D117" s="2">
        <v>0.2</v>
      </c>
      <c r="E117">
        <v>10</v>
      </c>
      <c r="F117" s="2">
        <v>0.2</v>
      </c>
      <c r="G117">
        <v>5</v>
      </c>
      <c r="H117" t="s">
        <v>48</v>
      </c>
      <c r="I117" t="str">
        <f t="shared" si="1"/>
        <v>5#10#0.2#0.2#10</v>
      </c>
    </row>
    <row r="118" spans="2:9" x14ac:dyDescent="0.55000000000000004">
      <c r="B118">
        <v>15002</v>
      </c>
      <c r="C118" s="2">
        <v>10</v>
      </c>
      <c r="D118" s="2">
        <v>0.2</v>
      </c>
      <c r="E118">
        <v>10</v>
      </c>
      <c r="F118" s="2">
        <v>0.2</v>
      </c>
      <c r="G118">
        <v>20</v>
      </c>
      <c r="H118" t="s">
        <v>48</v>
      </c>
      <c r="I118" t="str">
        <f t="shared" si="1"/>
        <v>20#10#0.2#0.2#10</v>
      </c>
    </row>
    <row r="119" spans="2:9" x14ac:dyDescent="0.55000000000000004">
      <c r="B119">
        <v>15003</v>
      </c>
      <c r="C119" s="2">
        <v>10</v>
      </c>
      <c r="D119" s="2">
        <v>0.2</v>
      </c>
      <c r="E119">
        <v>5</v>
      </c>
      <c r="F119" s="2">
        <v>0.2</v>
      </c>
      <c r="G119">
        <v>10</v>
      </c>
      <c r="H119" t="s">
        <v>48</v>
      </c>
      <c r="I119" t="str">
        <f t="shared" si="1"/>
        <v>10#5#0.2#0.2#10</v>
      </c>
    </row>
    <row r="120" spans="2:9" x14ac:dyDescent="0.55000000000000004">
      <c r="B120">
        <v>15004</v>
      </c>
      <c r="C120" s="2">
        <v>10</v>
      </c>
      <c r="D120" s="2">
        <v>0.2</v>
      </c>
      <c r="E120">
        <v>5</v>
      </c>
      <c r="F120" s="2">
        <v>0.2</v>
      </c>
      <c r="G120">
        <v>5</v>
      </c>
      <c r="H120" t="s">
        <v>48</v>
      </c>
      <c r="I120" t="str">
        <f t="shared" si="1"/>
        <v>5#5#0.2#0.2#10</v>
      </c>
    </row>
    <row r="121" spans="2:9" x14ac:dyDescent="0.55000000000000004">
      <c r="B121">
        <v>15005</v>
      </c>
      <c r="C121" s="2">
        <v>10</v>
      </c>
      <c r="D121" s="2">
        <v>0.2</v>
      </c>
      <c r="E121">
        <v>5</v>
      </c>
      <c r="F121" s="2">
        <v>0.2</v>
      </c>
      <c r="G121">
        <v>20</v>
      </c>
      <c r="H121" t="s">
        <v>48</v>
      </c>
      <c r="I121" t="str">
        <f t="shared" si="1"/>
        <v>20#5#0.2#0.2#10</v>
      </c>
    </row>
    <row r="122" spans="2:9" x14ac:dyDescent="0.55000000000000004">
      <c r="B122">
        <v>15006</v>
      </c>
      <c r="C122" s="2">
        <v>10</v>
      </c>
      <c r="D122" s="2">
        <v>0.2</v>
      </c>
      <c r="E122">
        <v>20</v>
      </c>
      <c r="F122" s="2">
        <v>0.2</v>
      </c>
      <c r="G122">
        <v>10</v>
      </c>
      <c r="H122" t="s">
        <v>48</v>
      </c>
      <c r="I122" t="str">
        <f t="shared" si="1"/>
        <v>10#20#0.2#0.2#10</v>
      </c>
    </row>
    <row r="123" spans="2:9" x14ac:dyDescent="0.55000000000000004">
      <c r="B123">
        <v>15007</v>
      </c>
      <c r="C123" s="2">
        <v>10</v>
      </c>
      <c r="D123" s="2">
        <v>0.2</v>
      </c>
      <c r="E123">
        <v>20</v>
      </c>
      <c r="F123" s="2">
        <v>0.2</v>
      </c>
      <c r="G123">
        <v>5</v>
      </c>
      <c r="H123" t="s">
        <v>48</v>
      </c>
      <c r="I123" t="str">
        <f t="shared" si="1"/>
        <v>5#20#0.2#0.2#10</v>
      </c>
    </row>
    <row r="124" spans="2:9" x14ac:dyDescent="0.55000000000000004">
      <c r="B124">
        <v>15008</v>
      </c>
      <c r="C124" s="2">
        <v>10</v>
      </c>
      <c r="D124" s="2">
        <v>0.2</v>
      </c>
      <c r="E124">
        <v>20</v>
      </c>
      <c r="F124" s="2">
        <v>0.2</v>
      </c>
      <c r="G124">
        <v>20</v>
      </c>
      <c r="H124" t="s">
        <v>48</v>
      </c>
      <c r="I124" t="str">
        <f t="shared" si="1"/>
        <v>20#20#0.2#0.2#10</v>
      </c>
    </row>
    <row r="125" spans="2:9" x14ac:dyDescent="0.55000000000000004">
      <c r="B125">
        <v>15009</v>
      </c>
      <c r="C125" s="2">
        <v>10</v>
      </c>
      <c r="D125" s="2">
        <v>0.2</v>
      </c>
      <c r="E125">
        <v>10</v>
      </c>
      <c r="F125" s="2">
        <v>0.2</v>
      </c>
      <c r="G125">
        <v>2</v>
      </c>
      <c r="H125" t="s">
        <v>48</v>
      </c>
      <c r="I125" t="str">
        <f t="shared" si="1"/>
        <v>2#10#0.2#0.2#10</v>
      </c>
    </row>
    <row r="126" spans="2:9" x14ac:dyDescent="0.55000000000000004">
      <c r="B126">
        <v>15010</v>
      </c>
      <c r="C126" s="2">
        <v>10</v>
      </c>
      <c r="D126" s="2">
        <v>0.2</v>
      </c>
      <c r="E126">
        <v>10</v>
      </c>
      <c r="F126" s="2">
        <v>0.2</v>
      </c>
      <c r="G126">
        <v>50</v>
      </c>
      <c r="H126" t="s">
        <v>48</v>
      </c>
      <c r="I126" t="str">
        <f t="shared" si="1"/>
        <v>50#10#0.2#0.2#10</v>
      </c>
    </row>
    <row r="127" spans="2:9" x14ac:dyDescent="0.55000000000000004">
      <c r="B127">
        <v>15011</v>
      </c>
      <c r="C127" s="2">
        <v>10</v>
      </c>
      <c r="D127" s="2">
        <v>0.2</v>
      </c>
      <c r="E127">
        <v>10</v>
      </c>
      <c r="F127" s="2">
        <v>0.2</v>
      </c>
      <c r="G127">
        <v>100</v>
      </c>
      <c r="H127" t="s">
        <v>48</v>
      </c>
      <c r="I127" t="str">
        <f t="shared" si="1"/>
        <v>100#10#0.2#0.2#10</v>
      </c>
    </row>
    <row r="128" spans="2:9" x14ac:dyDescent="0.55000000000000004">
      <c r="B128">
        <v>15012</v>
      </c>
      <c r="C128" s="2">
        <v>10</v>
      </c>
      <c r="D128" s="2">
        <v>0.2</v>
      </c>
      <c r="E128">
        <v>5</v>
      </c>
      <c r="F128" s="2">
        <v>0.2</v>
      </c>
      <c r="G128">
        <v>2</v>
      </c>
      <c r="H128" t="s">
        <v>48</v>
      </c>
      <c r="I128" t="str">
        <f t="shared" si="1"/>
        <v>2#5#0.2#0.2#10</v>
      </c>
    </row>
    <row r="129" spans="1:9" x14ac:dyDescent="0.55000000000000004">
      <c r="B129">
        <v>15013</v>
      </c>
      <c r="C129" s="2">
        <v>10</v>
      </c>
      <c r="D129" s="2">
        <v>0.2</v>
      </c>
      <c r="E129">
        <v>5</v>
      </c>
      <c r="F129" s="2">
        <v>0.2</v>
      </c>
      <c r="G129">
        <v>50</v>
      </c>
      <c r="H129" t="s">
        <v>48</v>
      </c>
      <c r="I129" t="str">
        <f t="shared" si="1"/>
        <v>50#5#0.2#0.2#10</v>
      </c>
    </row>
    <row r="130" spans="1:9" x14ac:dyDescent="0.55000000000000004">
      <c r="B130">
        <v>15014</v>
      </c>
      <c r="C130" s="2">
        <v>10</v>
      </c>
      <c r="D130" s="2">
        <v>0.2</v>
      </c>
      <c r="E130">
        <v>5</v>
      </c>
      <c r="F130" s="2">
        <v>0.2</v>
      </c>
      <c r="G130">
        <v>100</v>
      </c>
      <c r="H130" t="s">
        <v>48</v>
      </c>
      <c r="I130" t="str">
        <f t="shared" si="1"/>
        <v>100#5#0.2#0.2#10</v>
      </c>
    </row>
    <row r="131" spans="1:9" x14ac:dyDescent="0.55000000000000004">
      <c r="B131">
        <v>15015</v>
      </c>
      <c r="C131" s="2">
        <v>10</v>
      </c>
      <c r="D131" s="2">
        <v>0.2</v>
      </c>
      <c r="E131">
        <v>20</v>
      </c>
      <c r="F131" s="2">
        <v>0.2</v>
      </c>
      <c r="G131">
        <v>2</v>
      </c>
      <c r="H131" t="s">
        <v>48</v>
      </c>
      <c r="I131" t="str">
        <f t="shared" ref="I131:I159" si="2">IF(A131="", G131 &amp; "#" &amp; E131 &amp; "#" &amp; F131 &amp; "#" &amp; D131 &amp; "#" &amp; C131, "")</f>
        <v>2#20#0.2#0.2#10</v>
      </c>
    </row>
    <row r="132" spans="1:9" x14ac:dyDescent="0.55000000000000004">
      <c r="B132">
        <v>15016</v>
      </c>
      <c r="C132" s="2">
        <v>10</v>
      </c>
      <c r="D132" s="2">
        <v>0.2</v>
      </c>
      <c r="E132">
        <v>20</v>
      </c>
      <c r="F132" s="2">
        <v>0.2</v>
      </c>
      <c r="G132">
        <v>50</v>
      </c>
      <c r="H132" t="s">
        <v>48</v>
      </c>
      <c r="I132" t="str">
        <f t="shared" si="2"/>
        <v>50#20#0.2#0.2#10</v>
      </c>
    </row>
    <row r="133" spans="1:9" x14ac:dyDescent="0.55000000000000004">
      <c r="B133">
        <v>15017</v>
      </c>
      <c r="C133" s="2">
        <v>10</v>
      </c>
      <c r="D133" s="2">
        <v>0.2</v>
      </c>
      <c r="E133">
        <v>20</v>
      </c>
      <c r="F133" s="2">
        <v>0.2</v>
      </c>
      <c r="G133">
        <v>100</v>
      </c>
      <c r="H133" t="s">
        <v>48</v>
      </c>
      <c r="I133" t="str">
        <f t="shared" si="2"/>
        <v>100#20#0.2#0.2#10</v>
      </c>
    </row>
    <row r="134" spans="1:9" x14ac:dyDescent="0.55000000000000004">
      <c r="B134">
        <v>15018</v>
      </c>
      <c r="C134" s="2">
        <v>10</v>
      </c>
      <c r="D134" s="2">
        <v>0.2</v>
      </c>
      <c r="E134">
        <v>2</v>
      </c>
      <c r="F134" s="2">
        <v>0.2</v>
      </c>
      <c r="G134">
        <v>2</v>
      </c>
      <c r="H134" t="s">
        <v>48</v>
      </c>
      <c r="I134" t="str">
        <f t="shared" si="2"/>
        <v>2#2#0.2#0.2#10</v>
      </c>
    </row>
    <row r="135" spans="1:9" x14ac:dyDescent="0.55000000000000004">
      <c r="B135">
        <v>15019</v>
      </c>
      <c r="C135" s="2">
        <v>10</v>
      </c>
      <c r="D135" s="2">
        <v>0.2</v>
      </c>
      <c r="E135">
        <v>2</v>
      </c>
      <c r="F135" s="2">
        <v>0.2</v>
      </c>
      <c r="G135">
        <v>5</v>
      </c>
      <c r="H135" t="s">
        <v>48</v>
      </c>
      <c r="I135" t="str">
        <f t="shared" si="2"/>
        <v>5#2#0.2#0.2#10</v>
      </c>
    </row>
    <row r="136" spans="1:9" x14ac:dyDescent="0.55000000000000004">
      <c r="B136">
        <v>15020</v>
      </c>
      <c r="C136" s="2">
        <v>10</v>
      </c>
      <c r="D136" s="2">
        <v>0.2</v>
      </c>
      <c r="E136">
        <v>2</v>
      </c>
      <c r="F136" s="2">
        <v>0.2</v>
      </c>
      <c r="G136">
        <v>10</v>
      </c>
      <c r="H136" t="s">
        <v>48</v>
      </c>
      <c r="I136" t="str">
        <f t="shared" si="2"/>
        <v>10#2#0.2#0.2#10</v>
      </c>
    </row>
    <row r="137" spans="1:9" x14ac:dyDescent="0.55000000000000004">
      <c r="B137">
        <v>15021</v>
      </c>
      <c r="C137" s="2">
        <v>10</v>
      </c>
      <c r="D137" s="2">
        <v>0.2</v>
      </c>
      <c r="E137">
        <v>2</v>
      </c>
      <c r="F137" s="2">
        <v>0.2</v>
      </c>
      <c r="G137">
        <v>20</v>
      </c>
      <c r="H137" t="s">
        <v>48</v>
      </c>
      <c r="I137" t="str">
        <f t="shared" si="2"/>
        <v>20#2#0.2#0.2#10</v>
      </c>
    </row>
    <row r="138" spans="1:9" x14ac:dyDescent="0.55000000000000004">
      <c r="B138">
        <v>15022</v>
      </c>
      <c r="C138" s="2">
        <v>10</v>
      </c>
      <c r="D138" s="2">
        <v>0.2</v>
      </c>
      <c r="E138">
        <v>2</v>
      </c>
      <c r="F138" s="2">
        <v>0.2</v>
      </c>
      <c r="G138">
        <v>50</v>
      </c>
      <c r="H138" t="s">
        <v>48</v>
      </c>
      <c r="I138" t="str">
        <f t="shared" si="2"/>
        <v>50#2#0.2#0.2#10</v>
      </c>
    </row>
    <row r="139" spans="1:9" x14ac:dyDescent="0.55000000000000004">
      <c r="B139">
        <v>15023</v>
      </c>
      <c r="C139" s="2">
        <v>10</v>
      </c>
      <c r="D139" s="2">
        <v>0.2</v>
      </c>
      <c r="E139">
        <v>2</v>
      </c>
      <c r="F139" s="2">
        <v>0.2</v>
      </c>
      <c r="G139">
        <v>100</v>
      </c>
      <c r="H139" t="s">
        <v>48</v>
      </c>
      <c r="I139" t="str">
        <f t="shared" si="2"/>
        <v>100#2#0.2#0.2#10</v>
      </c>
    </row>
    <row r="140" spans="1:9" x14ac:dyDescent="0.55000000000000004">
      <c r="B140">
        <v>15024</v>
      </c>
      <c r="C140" s="2">
        <v>10</v>
      </c>
      <c r="D140" s="2">
        <v>0.2</v>
      </c>
      <c r="E140">
        <v>50</v>
      </c>
      <c r="F140" s="2">
        <v>0.2</v>
      </c>
      <c r="G140">
        <v>2</v>
      </c>
      <c r="H140" t="s">
        <v>48</v>
      </c>
      <c r="I140" t="str">
        <f t="shared" si="2"/>
        <v>2#50#0.2#0.2#10</v>
      </c>
    </row>
    <row r="141" spans="1:9" x14ac:dyDescent="0.55000000000000004">
      <c r="B141">
        <v>15025</v>
      </c>
      <c r="C141" s="2">
        <v>10</v>
      </c>
      <c r="D141" s="2">
        <v>0.2</v>
      </c>
      <c r="E141">
        <v>50</v>
      </c>
      <c r="F141" s="2">
        <v>0.2</v>
      </c>
      <c r="G141">
        <v>5</v>
      </c>
      <c r="H141" t="s">
        <v>48</v>
      </c>
      <c r="I141" t="str">
        <f t="shared" si="2"/>
        <v>5#50#0.2#0.2#10</v>
      </c>
    </row>
    <row r="142" spans="1:9" x14ac:dyDescent="0.55000000000000004">
      <c r="A142" s="124"/>
      <c r="B142">
        <v>15026</v>
      </c>
      <c r="C142" s="2">
        <v>10</v>
      </c>
      <c r="D142" s="2">
        <v>0.2</v>
      </c>
      <c r="E142">
        <v>50</v>
      </c>
      <c r="F142" s="2">
        <v>0.2</v>
      </c>
      <c r="G142">
        <v>10</v>
      </c>
      <c r="H142" t="s">
        <v>48</v>
      </c>
      <c r="I142" t="str">
        <f t="shared" si="2"/>
        <v>10#50#0.2#0.2#10</v>
      </c>
    </row>
    <row r="143" spans="1:9" x14ac:dyDescent="0.55000000000000004">
      <c r="B143">
        <v>15027</v>
      </c>
      <c r="C143" s="2">
        <v>10</v>
      </c>
      <c r="D143" s="2">
        <v>0.2</v>
      </c>
      <c r="E143">
        <v>50</v>
      </c>
      <c r="F143" s="2">
        <v>0.2</v>
      </c>
      <c r="G143">
        <v>20</v>
      </c>
      <c r="H143" t="s">
        <v>48</v>
      </c>
      <c r="I143" t="str">
        <f t="shared" si="2"/>
        <v>20#50#0.2#0.2#10</v>
      </c>
    </row>
    <row r="144" spans="1:9" x14ac:dyDescent="0.55000000000000004">
      <c r="B144">
        <v>15028</v>
      </c>
      <c r="C144" s="2">
        <v>10</v>
      </c>
      <c r="D144" s="2">
        <v>0.2</v>
      </c>
      <c r="E144">
        <v>50</v>
      </c>
      <c r="F144" s="2">
        <v>0.2</v>
      </c>
      <c r="G144">
        <v>50</v>
      </c>
      <c r="H144" t="s">
        <v>48</v>
      </c>
      <c r="I144" t="str">
        <f t="shared" si="2"/>
        <v>50#50#0.2#0.2#10</v>
      </c>
    </row>
    <row r="145" spans="1:9" x14ac:dyDescent="0.55000000000000004">
      <c r="B145">
        <v>15029</v>
      </c>
      <c r="C145" s="2">
        <v>10</v>
      </c>
      <c r="D145" s="2">
        <v>0.2</v>
      </c>
      <c r="E145">
        <v>50</v>
      </c>
      <c r="F145" s="2">
        <v>0.2</v>
      </c>
      <c r="G145">
        <v>100</v>
      </c>
      <c r="H145" t="s">
        <v>48</v>
      </c>
      <c r="I145" t="str">
        <f t="shared" si="2"/>
        <v>100#50#0.2#0.2#10</v>
      </c>
    </row>
    <row r="146" spans="1:9" x14ac:dyDescent="0.55000000000000004">
      <c r="B146">
        <v>15030</v>
      </c>
      <c r="C146" s="2">
        <v>10</v>
      </c>
      <c r="D146" s="2">
        <v>0.2</v>
      </c>
      <c r="E146">
        <v>100</v>
      </c>
      <c r="F146" s="2">
        <v>0.2</v>
      </c>
      <c r="G146">
        <v>2</v>
      </c>
      <c r="H146" t="s">
        <v>48</v>
      </c>
      <c r="I146" t="str">
        <f t="shared" si="2"/>
        <v>2#100#0.2#0.2#10</v>
      </c>
    </row>
    <row r="147" spans="1:9" x14ac:dyDescent="0.55000000000000004">
      <c r="B147">
        <v>15031</v>
      </c>
      <c r="C147" s="2">
        <v>10</v>
      </c>
      <c r="D147" s="2">
        <v>0.2</v>
      </c>
      <c r="E147">
        <v>100</v>
      </c>
      <c r="F147" s="2">
        <v>0.2</v>
      </c>
      <c r="G147">
        <v>5</v>
      </c>
      <c r="H147" t="s">
        <v>48</v>
      </c>
      <c r="I147" t="str">
        <f t="shared" si="2"/>
        <v>5#100#0.2#0.2#10</v>
      </c>
    </row>
    <row r="148" spans="1:9" x14ac:dyDescent="0.55000000000000004">
      <c r="B148">
        <v>15032</v>
      </c>
      <c r="C148" s="2">
        <v>10</v>
      </c>
      <c r="D148" s="2">
        <v>0.2</v>
      </c>
      <c r="E148">
        <v>100</v>
      </c>
      <c r="F148" s="2">
        <v>0.2</v>
      </c>
      <c r="G148">
        <v>10</v>
      </c>
      <c r="H148" t="s">
        <v>48</v>
      </c>
      <c r="I148" t="str">
        <f t="shared" si="2"/>
        <v>10#100#0.2#0.2#10</v>
      </c>
    </row>
    <row r="149" spans="1:9" x14ac:dyDescent="0.55000000000000004">
      <c r="B149">
        <v>15033</v>
      </c>
      <c r="C149" s="2">
        <v>10</v>
      </c>
      <c r="D149" s="2">
        <v>0.2</v>
      </c>
      <c r="E149">
        <v>100</v>
      </c>
      <c r="F149" s="2">
        <v>0.2</v>
      </c>
      <c r="G149">
        <v>20</v>
      </c>
      <c r="H149" t="s">
        <v>48</v>
      </c>
      <c r="I149" t="str">
        <f t="shared" si="2"/>
        <v>20#100#0.2#0.2#10</v>
      </c>
    </row>
    <row r="150" spans="1:9" x14ac:dyDescent="0.55000000000000004">
      <c r="B150">
        <v>15034</v>
      </c>
      <c r="C150" s="2">
        <v>10</v>
      </c>
      <c r="D150" s="2">
        <v>0.2</v>
      </c>
      <c r="E150">
        <v>100</v>
      </c>
      <c r="F150" s="2">
        <v>0.2</v>
      </c>
      <c r="G150">
        <v>50</v>
      </c>
      <c r="H150" t="s">
        <v>48</v>
      </c>
      <c r="I150" t="str">
        <f t="shared" si="2"/>
        <v>50#100#0.2#0.2#10</v>
      </c>
    </row>
    <row r="151" spans="1:9" x14ac:dyDescent="0.55000000000000004">
      <c r="B151">
        <v>15035</v>
      </c>
      <c r="C151" s="2">
        <v>10</v>
      </c>
      <c r="D151" s="2">
        <v>0.2</v>
      </c>
      <c r="E151">
        <v>100</v>
      </c>
      <c r="F151" s="2">
        <v>0.2</v>
      </c>
      <c r="G151">
        <v>100</v>
      </c>
      <c r="H151" t="s">
        <v>48</v>
      </c>
      <c r="I151" t="str">
        <f t="shared" si="2"/>
        <v>100#100#0.2#0.2#10</v>
      </c>
    </row>
    <row r="152" spans="1:9" x14ac:dyDescent="0.55000000000000004">
      <c r="B152">
        <v>15036</v>
      </c>
      <c r="C152" s="2">
        <v>10</v>
      </c>
      <c r="D152" s="2">
        <v>0.2</v>
      </c>
      <c r="E152">
        <v>200</v>
      </c>
      <c r="F152" s="2">
        <v>0.2</v>
      </c>
      <c r="G152">
        <v>2</v>
      </c>
      <c r="H152" t="s">
        <v>48</v>
      </c>
      <c r="I152" t="str">
        <f t="shared" si="2"/>
        <v>2#200#0.2#0.2#10</v>
      </c>
    </row>
    <row r="153" spans="1:9" x14ac:dyDescent="0.55000000000000004">
      <c r="B153">
        <v>15037</v>
      </c>
      <c r="C153" s="2">
        <v>10</v>
      </c>
      <c r="D153" s="2">
        <v>0.2</v>
      </c>
      <c r="E153">
        <v>200</v>
      </c>
      <c r="F153" s="2">
        <v>0.2</v>
      </c>
      <c r="G153">
        <v>5</v>
      </c>
      <c r="H153" t="s">
        <v>48</v>
      </c>
      <c r="I153" t="str">
        <f t="shared" si="2"/>
        <v>5#200#0.2#0.2#10</v>
      </c>
    </row>
    <row r="154" spans="1:9" x14ac:dyDescent="0.55000000000000004">
      <c r="B154">
        <v>15038</v>
      </c>
      <c r="C154" s="2">
        <v>10</v>
      </c>
      <c r="D154" s="2">
        <v>0.2</v>
      </c>
      <c r="E154">
        <v>200</v>
      </c>
      <c r="F154" s="2">
        <v>0.2</v>
      </c>
      <c r="G154">
        <v>10</v>
      </c>
      <c r="H154" t="s">
        <v>48</v>
      </c>
      <c r="I154" t="str">
        <f t="shared" si="2"/>
        <v>10#200#0.2#0.2#10</v>
      </c>
    </row>
    <row r="155" spans="1:9" x14ac:dyDescent="0.55000000000000004">
      <c r="B155">
        <v>15039</v>
      </c>
      <c r="C155" s="2">
        <v>10</v>
      </c>
      <c r="D155" s="2">
        <v>0.2</v>
      </c>
      <c r="E155">
        <v>200</v>
      </c>
      <c r="F155" s="2">
        <v>0.2</v>
      </c>
      <c r="G155">
        <v>20</v>
      </c>
      <c r="H155" t="s">
        <v>48</v>
      </c>
      <c r="I155" t="str">
        <f t="shared" si="2"/>
        <v>20#200#0.2#0.2#10</v>
      </c>
    </row>
    <row r="156" spans="1:9" x14ac:dyDescent="0.55000000000000004">
      <c r="B156">
        <v>15040</v>
      </c>
      <c r="C156" s="2">
        <v>10</v>
      </c>
      <c r="D156" s="2">
        <v>0.2</v>
      </c>
      <c r="E156">
        <v>200</v>
      </c>
      <c r="F156" s="2">
        <v>0.2</v>
      </c>
      <c r="G156">
        <v>50</v>
      </c>
      <c r="H156" t="s">
        <v>48</v>
      </c>
      <c r="I156" t="str">
        <f t="shared" si="2"/>
        <v>50#200#0.2#0.2#10</v>
      </c>
    </row>
    <row r="157" spans="1:9" x14ac:dyDescent="0.55000000000000004">
      <c r="B157">
        <v>15041</v>
      </c>
      <c r="C157" s="2">
        <v>10</v>
      </c>
      <c r="D157" s="2">
        <v>0.2</v>
      </c>
      <c r="E157">
        <v>200</v>
      </c>
      <c r="F157" s="2">
        <v>0.2</v>
      </c>
      <c r="G157">
        <v>100</v>
      </c>
      <c r="H157" t="s">
        <v>48</v>
      </c>
      <c r="I157" t="str">
        <f t="shared" si="2"/>
        <v>100#200#0.2#0.2#10</v>
      </c>
    </row>
    <row r="158" spans="1:9" x14ac:dyDescent="0.55000000000000004">
      <c r="B158">
        <v>15042</v>
      </c>
      <c r="C158" s="2">
        <v>10</v>
      </c>
      <c r="D158" s="2">
        <v>0.2</v>
      </c>
      <c r="E158">
        <v>200</v>
      </c>
      <c r="F158" s="2">
        <v>0.2</v>
      </c>
      <c r="G158">
        <v>200</v>
      </c>
      <c r="H158" t="s">
        <v>48</v>
      </c>
      <c r="I158" t="str">
        <f t="shared" si="2"/>
        <v>200#200#0.2#0.2#10</v>
      </c>
    </row>
    <row r="159" spans="1:9" x14ac:dyDescent="0.55000000000000004">
      <c r="A159" s="124"/>
      <c r="B159">
        <v>15043</v>
      </c>
      <c r="C159" s="2">
        <v>10</v>
      </c>
      <c r="D159" s="2">
        <v>0.2</v>
      </c>
      <c r="E159">
        <v>2</v>
      </c>
      <c r="F159" s="2">
        <v>0.2</v>
      </c>
      <c r="G159">
        <v>200</v>
      </c>
      <c r="H159" t="s">
        <v>48</v>
      </c>
      <c r="I159" t="str">
        <f t="shared" si="2"/>
        <v>200#2#0.2#0.2#10</v>
      </c>
    </row>
    <row r="160" spans="1:9" x14ac:dyDescent="0.55000000000000004">
      <c r="B160">
        <v>15044</v>
      </c>
      <c r="C160" s="2">
        <v>10</v>
      </c>
      <c r="D160" s="2">
        <v>0.2</v>
      </c>
      <c r="E160">
        <v>5</v>
      </c>
      <c r="F160" s="2">
        <v>0.2</v>
      </c>
      <c r="G160">
        <v>200</v>
      </c>
      <c r="H160" t="s">
        <v>48</v>
      </c>
    </row>
    <row r="161" spans="1:8" x14ac:dyDescent="0.55000000000000004">
      <c r="B161">
        <v>15045</v>
      </c>
      <c r="C161" s="2">
        <v>10</v>
      </c>
      <c r="D161" s="2">
        <v>0.2</v>
      </c>
      <c r="E161">
        <v>10</v>
      </c>
      <c r="F161" s="2">
        <v>0.2</v>
      </c>
      <c r="G161">
        <v>200</v>
      </c>
      <c r="H161" t="s">
        <v>48</v>
      </c>
    </row>
    <row r="162" spans="1:8" x14ac:dyDescent="0.55000000000000004">
      <c r="B162">
        <v>15046</v>
      </c>
      <c r="C162" s="2">
        <v>10</v>
      </c>
      <c r="D162" s="2">
        <v>0.2</v>
      </c>
      <c r="E162">
        <v>20</v>
      </c>
      <c r="F162" s="2">
        <v>0.2</v>
      </c>
      <c r="G162">
        <v>200</v>
      </c>
      <c r="H162" t="s">
        <v>48</v>
      </c>
    </row>
    <row r="163" spans="1:8" x14ac:dyDescent="0.55000000000000004">
      <c r="B163">
        <v>15047</v>
      </c>
      <c r="C163" s="2">
        <v>10</v>
      </c>
      <c r="D163" s="2">
        <v>0.2</v>
      </c>
      <c r="E163">
        <v>50</v>
      </c>
      <c r="F163" s="2">
        <v>0.2</v>
      </c>
      <c r="G163">
        <v>200</v>
      </c>
      <c r="H163" t="s">
        <v>48</v>
      </c>
    </row>
    <row r="164" spans="1:8" x14ac:dyDescent="0.55000000000000004">
      <c r="B164">
        <v>15048</v>
      </c>
      <c r="C164" s="2">
        <v>10</v>
      </c>
      <c r="D164" s="2">
        <v>0.2</v>
      </c>
      <c r="E164">
        <v>100</v>
      </c>
      <c r="F164" s="2">
        <v>0.2</v>
      </c>
      <c r="G164">
        <v>200</v>
      </c>
      <c r="H164" t="s">
        <v>48</v>
      </c>
    </row>
    <row r="165" spans="1:8" x14ac:dyDescent="0.55000000000000004">
      <c r="A165" s="124">
        <v>1</v>
      </c>
      <c r="B165">
        <v>999000</v>
      </c>
      <c r="C165" s="2">
        <v>0.1</v>
      </c>
      <c r="D165" s="2">
        <v>0.3</v>
      </c>
      <c r="E165">
        <v>20000</v>
      </c>
      <c r="F165" s="2">
        <v>0.2</v>
      </c>
      <c r="G165">
        <v>20000</v>
      </c>
      <c r="H165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0.66666666666666663</v>
      </c>
      <c r="F33" s="112">
        <f>(E33 + Params!$B$3^2/(2 * C33))/(1 + Params!$B$3^2/C33)</f>
        <v>0.61680787440817342</v>
      </c>
      <c r="G33" s="113">
        <f>IFERROR((Params!$B$3/(1+Params!$B$3^2/C33))*SQRT(E33*(1-E33)/C33 + (Params!$B$3/(2*C33))^2), 0)</f>
        <v>0.26261052690908371</v>
      </c>
      <c r="H33" s="113">
        <f t="shared" si="1"/>
        <v>0.35419734749908971</v>
      </c>
      <c r="I33" s="114">
        <f t="shared" si="2"/>
        <v>0.87941840131725713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11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6</v>
      </c>
      <c r="E37" s="112">
        <f t="shared" si="0"/>
        <v>0.54545454545454541</v>
      </c>
      <c r="F37" s="112">
        <f>(E37 + Params!$B$3^2/(2 * C37))/(1 + Params!$B$3^2/C37)</f>
        <v>0.53368909012505383</v>
      </c>
      <c r="G37" s="113">
        <f>IFERROR((Params!$B$3/(1+Params!$B$3^2/C37))*SQRT(E37*(1-E37)/C37 + (Params!$B$3/(2*C37))^2), 0)</f>
        <v>0.25360133443506561</v>
      </c>
      <c r="H37" s="113">
        <f t="shared" si="1"/>
        <v>0.28008775568998823</v>
      </c>
      <c r="I37" s="114">
        <f t="shared" si="2"/>
        <v>0.78729042456011944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9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0.14957637677547969</v>
      </c>
      <c r="G40" s="113">
        <f>IFERROR((Params!$B$3/(1+Params!$B$3^2/C40))*SQRT(E40*(1-E40)/C40 + (Params!$B$3/(2*C40))^2), 0)</f>
        <v>0.14957637677547969</v>
      </c>
      <c r="H40" s="113">
        <f t="shared" si="1"/>
        <v>0</v>
      </c>
      <c r="I40" s="114">
        <f t="shared" si="2"/>
        <v>0.29915275355095938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9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0.1111111111111111</v>
      </c>
      <c r="F41" s="112">
        <f>(E41 + Params!$B$3^2/(2 * C41))/(1 + Params!$B$3^2/C41)</f>
        <v>0.22744829304759534</v>
      </c>
      <c r="G41" s="113">
        <f>IFERROR((Params!$B$3/(1+Params!$B$3^2/C41))*SQRT(E41*(1-E41)/C41 + (Params!$B$3/(2*C41))^2), 0)</f>
        <v>0.20755792172046483</v>
      </c>
      <c r="H41" s="113">
        <f t="shared" si="1"/>
        <v>1.9890371327130507E-2</v>
      </c>
      <c r="I41" s="114">
        <f t="shared" si="2"/>
        <v>0.43500621476806017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3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3">
        <f>SUM(L2:L1000)/52</f>
        <v>17.119423076923077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43.89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10"/>
  <sheetViews>
    <sheetView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3">
        <f>SUM(L2:L1000)/52</f>
        <v>9.1376923076923067</v>
      </c>
      <c r="O1" t="s">
        <v>61</v>
      </c>
      <c r="P1" s="137">
        <f ca="1">NOW() +N1</f>
        <v>43725.558670316947</v>
      </c>
    </row>
    <row r="2" spans="1:16" x14ac:dyDescent="0.55000000000000004">
      <c r="A2">
        <v>20</v>
      </c>
      <c r="B2">
        <v>15008</v>
      </c>
      <c r="C2">
        <v>4</v>
      </c>
      <c r="D2">
        <v>0</v>
      </c>
      <c r="E2" s="1">
        <v>0</v>
      </c>
      <c r="F2" s="2">
        <v>1.2</v>
      </c>
      <c r="G2">
        <v>10</v>
      </c>
      <c r="H2">
        <v>0.2</v>
      </c>
      <c r="I2">
        <v>20</v>
      </c>
      <c r="J2">
        <v>0.2</v>
      </c>
      <c r="K2">
        <v>20</v>
      </c>
      <c r="L2" s="2">
        <v>47.98</v>
      </c>
      <c r="O2" t="s">
        <v>62</v>
      </c>
      <c r="P2" s="138">
        <v>43723.118290286679</v>
      </c>
    </row>
    <row r="3" spans="1:16" x14ac:dyDescent="0.55000000000000004">
      <c r="A3">
        <v>20</v>
      </c>
      <c r="B3">
        <v>15016</v>
      </c>
      <c r="C3">
        <v>6</v>
      </c>
      <c r="D3">
        <v>4</v>
      </c>
      <c r="E3" s="1">
        <v>0.66669999999999996</v>
      </c>
      <c r="F3" s="2">
        <v>1.37</v>
      </c>
      <c r="G3">
        <v>10</v>
      </c>
      <c r="H3">
        <v>0.2</v>
      </c>
      <c r="I3">
        <v>20</v>
      </c>
      <c r="J3">
        <v>0.2</v>
      </c>
      <c r="K3">
        <v>50</v>
      </c>
      <c r="L3" s="2">
        <v>54.66</v>
      </c>
    </row>
    <row r="4" spans="1:16" x14ac:dyDescent="0.55000000000000004">
      <c r="A4">
        <v>20</v>
      </c>
      <c r="B4">
        <v>15017</v>
      </c>
      <c r="C4">
        <v>4</v>
      </c>
      <c r="D4">
        <v>3</v>
      </c>
      <c r="E4" s="1">
        <v>0.75</v>
      </c>
      <c r="F4" s="2">
        <v>1.18</v>
      </c>
      <c r="G4">
        <v>10</v>
      </c>
      <c r="H4">
        <v>0.2</v>
      </c>
      <c r="I4">
        <v>20</v>
      </c>
      <c r="J4">
        <v>0.2</v>
      </c>
      <c r="K4">
        <v>100</v>
      </c>
      <c r="L4" s="2">
        <v>47.05</v>
      </c>
    </row>
    <row r="5" spans="1:16" x14ac:dyDescent="0.55000000000000004">
      <c r="A5">
        <v>20</v>
      </c>
      <c r="B5">
        <v>15027</v>
      </c>
      <c r="C5">
        <v>4</v>
      </c>
      <c r="D5">
        <v>3</v>
      </c>
      <c r="E5" s="1">
        <v>0.75</v>
      </c>
      <c r="F5" s="2">
        <v>1.45</v>
      </c>
      <c r="G5">
        <v>10</v>
      </c>
      <c r="H5">
        <v>0.2</v>
      </c>
      <c r="I5">
        <v>50</v>
      </c>
      <c r="J5">
        <v>0.2</v>
      </c>
      <c r="K5">
        <v>20</v>
      </c>
      <c r="L5" s="2">
        <v>57.92</v>
      </c>
    </row>
    <row r="6" spans="1:16" x14ac:dyDescent="0.55000000000000004">
      <c r="A6">
        <v>20</v>
      </c>
      <c r="B6">
        <v>15028</v>
      </c>
      <c r="C6">
        <v>4</v>
      </c>
      <c r="D6">
        <v>3</v>
      </c>
      <c r="E6" s="1">
        <v>0.75</v>
      </c>
      <c r="F6" s="2">
        <v>1.3</v>
      </c>
      <c r="G6">
        <v>10</v>
      </c>
      <c r="H6">
        <v>0.2</v>
      </c>
      <c r="I6">
        <v>50</v>
      </c>
      <c r="J6">
        <v>0.2</v>
      </c>
      <c r="K6">
        <v>50</v>
      </c>
      <c r="L6" s="2">
        <v>51.92</v>
      </c>
    </row>
    <row r="7" spans="1:16" x14ac:dyDescent="0.55000000000000004">
      <c r="A7">
        <v>20</v>
      </c>
      <c r="B7">
        <v>15029</v>
      </c>
      <c r="C7">
        <v>5</v>
      </c>
      <c r="D7">
        <v>3</v>
      </c>
      <c r="E7" s="1">
        <v>0.6</v>
      </c>
      <c r="F7" s="2">
        <v>1.39</v>
      </c>
      <c r="G7">
        <v>10</v>
      </c>
      <c r="H7">
        <v>0.2</v>
      </c>
      <c r="I7">
        <v>50</v>
      </c>
      <c r="J7">
        <v>0.2</v>
      </c>
      <c r="K7">
        <v>100</v>
      </c>
      <c r="L7" s="2">
        <v>55.42</v>
      </c>
    </row>
    <row r="8" spans="1:16" x14ac:dyDescent="0.55000000000000004">
      <c r="A8">
        <v>20</v>
      </c>
      <c r="B8">
        <v>15033</v>
      </c>
      <c r="C8">
        <v>4</v>
      </c>
      <c r="D8">
        <v>1</v>
      </c>
      <c r="E8" s="1">
        <v>0.25</v>
      </c>
      <c r="F8" s="2">
        <v>1.3</v>
      </c>
      <c r="G8">
        <v>10</v>
      </c>
      <c r="H8">
        <v>0.2</v>
      </c>
      <c r="I8">
        <v>100</v>
      </c>
      <c r="J8">
        <v>0.2</v>
      </c>
      <c r="K8">
        <v>20</v>
      </c>
      <c r="L8" s="2">
        <v>52.16</v>
      </c>
    </row>
    <row r="9" spans="1:16" x14ac:dyDescent="0.55000000000000004">
      <c r="A9">
        <v>20</v>
      </c>
      <c r="B9">
        <v>15034</v>
      </c>
      <c r="C9">
        <v>6</v>
      </c>
      <c r="D9">
        <v>4</v>
      </c>
      <c r="E9" s="1">
        <v>0.66669999999999996</v>
      </c>
      <c r="F9" s="2">
        <v>1.44</v>
      </c>
      <c r="G9">
        <v>10</v>
      </c>
      <c r="H9">
        <v>0.2</v>
      </c>
      <c r="I9">
        <v>100</v>
      </c>
      <c r="J9">
        <v>0.2</v>
      </c>
      <c r="K9">
        <v>50</v>
      </c>
      <c r="L9" s="2">
        <v>57.58</v>
      </c>
    </row>
    <row r="10" spans="1:16" x14ac:dyDescent="0.55000000000000004">
      <c r="A10">
        <v>20</v>
      </c>
      <c r="B10">
        <v>15035</v>
      </c>
      <c r="C10">
        <v>5</v>
      </c>
      <c r="D10">
        <v>1</v>
      </c>
      <c r="E10" s="1">
        <v>0.2</v>
      </c>
      <c r="F10" s="2">
        <v>1.26</v>
      </c>
      <c r="G10">
        <v>10</v>
      </c>
      <c r="H10">
        <v>0.2</v>
      </c>
      <c r="I10">
        <v>100</v>
      </c>
      <c r="J10">
        <v>0.2</v>
      </c>
      <c r="K10">
        <v>100</v>
      </c>
      <c r="L10" s="2">
        <v>50.47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63"/>
  <sheetViews>
    <sheetView tabSelected="1" topLeftCell="X1" zoomScaleNormal="100" workbookViewId="0">
      <selection activeCell="AR23" sqref="AR23"/>
    </sheetView>
  </sheetViews>
  <sheetFormatPr defaultRowHeight="14.4" x14ac:dyDescent="0.55000000000000004"/>
  <cols>
    <col min="1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0" width="7.3671875" customWidth="1"/>
    <col min="31" max="31" width="6.5234375" bestFit="1" customWidth="1"/>
    <col min="32" max="32" width="6.68359375" customWidth="1"/>
    <col min="33" max="33" width="7.41796875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8.41796875" bestFit="1" customWidth="1"/>
    <col min="42" max="48" width="4.945312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ht="14.7" thickBot="1" x14ac:dyDescent="0.6">
      <c r="A1" s="125"/>
      <c r="B1" s="125" t="s">
        <v>1</v>
      </c>
      <c r="C1" s="125" t="s">
        <v>2</v>
      </c>
      <c r="D1" s="125" t="s">
        <v>3</v>
      </c>
      <c r="E1" s="134" t="s">
        <v>4</v>
      </c>
      <c r="F1" s="125" t="s">
        <v>38</v>
      </c>
      <c r="G1" s="125" t="s">
        <v>39</v>
      </c>
      <c r="H1" s="125" t="s">
        <v>7</v>
      </c>
      <c r="I1" s="125" t="s">
        <v>8</v>
      </c>
      <c r="J1" s="111"/>
      <c r="K1" s="134" t="s">
        <v>57</v>
      </c>
      <c r="L1" s="126"/>
      <c r="AC1" t="s">
        <v>65</v>
      </c>
    </row>
    <row r="2" spans="1:69" ht="14.7" thickBot="1" x14ac:dyDescent="0.6">
      <c r="A2" s="125"/>
      <c r="B2" s="56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43">
        <f>IFERROR(D2/C2, NA())</f>
        <v>0.11940298507462686</v>
      </c>
      <c r="F2" s="143">
        <f>IFERROR((E2 + Params!$B$3^2/(2 * C2))/(1 + Params!$B$3^2/C2), NA())</f>
        <v>0.14004200921492455</v>
      </c>
      <c r="G2" s="127">
        <f>IFERROR((Params!$B$3/(1+Params!$B$3^2/C2))*SQRT(E2*(1-E2)/C2 + (Params!$B$3/(2*C2))^2), NA())</f>
        <v>7.8280421509049208E-2</v>
      </c>
      <c r="H2" s="127">
        <f>F2-G2</f>
        <v>6.1761587705875337E-2</v>
      </c>
      <c r="I2" s="127">
        <f>F2+G2</f>
        <v>0.21832243072397375</v>
      </c>
      <c r="K2" s="126" t="s">
        <v>58</v>
      </c>
      <c r="L2" s="135">
        <f>+'V4000'!N1</f>
        <v>9.1376923076923067</v>
      </c>
      <c r="AC2" s="175" t="s">
        <v>42</v>
      </c>
      <c r="AD2" s="176"/>
      <c r="AE2" s="177">
        <v>2</v>
      </c>
      <c r="AF2" s="177">
        <v>5</v>
      </c>
      <c r="AG2" s="177">
        <v>10</v>
      </c>
      <c r="AH2" s="177">
        <v>20</v>
      </c>
      <c r="AI2" s="178">
        <v>50</v>
      </c>
      <c r="AJ2" s="177">
        <v>100</v>
      </c>
      <c r="AK2" s="179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  <c r="BI2" s="56" t="s">
        <v>42</v>
      </c>
      <c r="BJ2" s="56"/>
      <c r="BK2" s="56">
        <v>2</v>
      </c>
      <c r="BL2" s="56">
        <v>5</v>
      </c>
      <c r="BM2" s="56">
        <v>10</v>
      </c>
      <c r="BN2" s="56">
        <v>20</v>
      </c>
      <c r="BO2" s="56">
        <v>50</v>
      </c>
      <c r="BP2" s="56">
        <v>100</v>
      </c>
      <c r="BQ2" s="56">
        <v>200</v>
      </c>
    </row>
    <row r="3" spans="1:69" ht="14.7" thickBot="1" x14ac:dyDescent="0.6">
      <c r="A3" s="125"/>
      <c r="B3" s="56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43">
        <f t="shared" ref="E3:E66" si="0">IFERROR(D3/C3, NA())</f>
        <v>0.14285714285714285</v>
      </c>
      <c r="F3" s="143">
        <f>IFERROR((E3 + Params!$B$3^2/(2 * C3))/(1 + Params!$B$3^2/C3), NA())</f>
        <v>0.16338328226733051</v>
      </c>
      <c r="G3" s="127">
        <f>IFERROR((Params!$B$3/(1+Params!$B$3^2/C3))*SQRT(E3*(1-E3)/C3 + (Params!$B$3/(2*C3))^2), NA())</f>
        <v>8.6364668187580054E-2</v>
      </c>
      <c r="H3" s="127">
        <f t="shared" ref="H3:H66" si="1">F3-G3</f>
        <v>7.7018614079750455E-2</v>
      </c>
      <c r="I3" s="127">
        <f t="shared" ref="I3:I66" si="2">F3+G3</f>
        <v>0.24974795045491055</v>
      </c>
      <c r="K3" s="126" t="s">
        <v>59</v>
      </c>
      <c r="L3" s="135">
        <f>+THUNDER_3200!N1</f>
        <v>17.119423076923077</v>
      </c>
      <c r="AC3" s="170"/>
      <c r="AD3" s="171" t="str">
        <f ca="1">IFERROR(VLOOKUP(AZ3, $B$1:$F1000, 5), "")</f>
        <v/>
      </c>
      <c r="AE3" s="172">
        <f ca="1">IFERROR(VLOOKUP(BA3, $B$1:$F1000, 5), "")</f>
        <v>8.3830822924320328E-2</v>
      </c>
      <c r="AF3" s="172">
        <f ca="1">IFERROR(VLOOKUP(BB3, $B$1:$F1000, 5), "")</f>
        <v>6.8176725425754411E-2</v>
      </c>
      <c r="AG3" s="172">
        <f ca="1">IFERROR(VLOOKUP(BC3, $B$1:$F1000, 5), "")</f>
        <v>0.23156931580519868</v>
      </c>
      <c r="AH3" s="172">
        <f ca="1">IFERROR(VLOOKUP(BD3, $B$1:$F1000, 5), "")</f>
        <v>0.19863611315209401</v>
      </c>
      <c r="AI3" s="173">
        <f ca="1">IFERROR(VLOOKUP(BE3, $B$1:$F1000, 5), "")</f>
        <v>0.1699347905951506</v>
      </c>
      <c r="AJ3" s="172">
        <f ca="1">IFERROR(VLOOKUP(BF3, $B$1:$F1000, 5), "")</f>
        <v>8.3830822924320328E-2</v>
      </c>
      <c r="AK3" s="174" t="str">
        <f ca="1">IFERROR(VLOOKUP(BG3, $B$1:$F1000, 5), "")</f>
        <v/>
      </c>
      <c r="AN3" s="125"/>
      <c r="AO3" s="130" t="e">
        <f>MATCH($AN3 &amp;"#" &amp; AO$2 &amp;"#" &amp; IF($AN3 &lt;&gt; "", $AM$5, "") &amp;"#" &amp; IF(AO$2 &lt;&gt; "", $AM$6, "") &amp;"#" &amp; $AM$7, Defaults_4000!$I$1:$I$1000,0)</f>
        <v>#N/A</v>
      </c>
      <c r="AP3" s="125">
        <f>MATCH($AN3 &amp;"#" &amp; AP$2 &amp;"#" &amp; IF($AN3 &lt;&gt; "", $AM$5, "") &amp;"#" &amp; IF(AP$2 &lt;&gt; "", $AM$6, "") &amp;"#" &amp; $AM$7, Defaults_4000!$I$1:$I$1000,0)</f>
        <v>64</v>
      </c>
      <c r="AQ3" s="125">
        <f>MATCH($AN3 &amp;"#" &amp; AQ$2 &amp;"#" &amp; IF($AN3 &lt;&gt; "", $AM$5, "") &amp;"#" &amp; IF(AQ$2 &lt;&gt; "", $AM$6, "") &amp;"#" &amp; $AM$7, Defaults_4000!$I$1:$I$1000,0)</f>
        <v>61</v>
      </c>
      <c r="AR3" s="125">
        <f>MATCH($AN3 &amp;"#" &amp; AR$2 &amp;"#" &amp; IF($AN3 &lt;&gt; "", $AM$5, "") &amp;"#" &amp; IF(AR$2 &lt;&gt; "", $AM$6, "") &amp;"#" &amp; $AM$7, Defaults_4000!$I$1:$I$1000,0)</f>
        <v>60</v>
      </c>
      <c r="AS3" s="125">
        <f>MATCH($AN3 &amp;"#" &amp; AS$2 &amp;"#" &amp; IF($AN3 &lt;&gt; "", $AM$5, "") &amp;"#" &amp; IF(AS$2 &lt;&gt; "", $AM$6, "") &amp;"#" &amp; $AM$7, Defaults_4000!$I$1:$I$1000,0)</f>
        <v>62</v>
      </c>
      <c r="AT3" s="125">
        <f>MATCH($AN3 &amp;"#" &amp; AT$2 &amp;"#" &amp; IF($AN3 &lt;&gt; "", $AM$5, "") &amp;"#" &amp; IF(AT$2 &lt;&gt; "", $AM$6, "") &amp;"#" &amp; $AM$7, Defaults_4000!$I$1:$I$1000,0)</f>
        <v>63</v>
      </c>
      <c r="AU3" s="125">
        <f>MATCH($AN3 &amp;"#" &amp; AU$2 &amp;"#" &amp; IF($AN3 &lt;&gt; "", $AM$5, "") &amp;"#" &amp; IF(AU$2 &lt;&gt; "", $AM$6, "") &amp;"#" &amp; $AM$7, Defaults_4000!$I$1:$I$1000,0)</f>
        <v>65</v>
      </c>
      <c r="AV3" s="125">
        <f>MATCH($AN3 &amp;"#" &amp; AV$2 &amp;"#" &amp; IF($AN3 &lt;&gt; "", $AM$5, "") &amp;"#" &amp; IF(AV$2 &lt;&gt; "", $AM$6, "") &amp;"#" &amp; $AM$7, Defaults_4000!$I$1:$I$1000,0)</f>
        <v>66</v>
      </c>
      <c r="AY3" s="125"/>
      <c r="AZ3" s="130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36">
        <f ca="1">OFFSET(Defaults_4000!$B$1,AV3 - 1, 0)</f>
        <v>10006</v>
      </c>
      <c r="BI3" s="125"/>
      <c r="BJ3" s="128" t="s">
        <v>60</v>
      </c>
      <c r="BK3" s="127">
        <v>8.3830822924320328E-2</v>
      </c>
      <c r="BL3" s="127">
        <v>6.8176725425754411E-2</v>
      </c>
      <c r="BM3" s="127">
        <v>0.23156931580519868</v>
      </c>
      <c r="BN3" s="127">
        <v>0.19863611315209401</v>
      </c>
      <c r="BO3" s="127">
        <v>0.1699347905951506</v>
      </c>
      <c r="BP3" s="127">
        <v>8.3830822924320328E-2</v>
      </c>
      <c r="BQ3" s="127" t="s">
        <v>60</v>
      </c>
    </row>
    <row r="4" spans="1:69" x14ac:dyDescent="0.55000000000000004">
      <c r="A4" s="125"/>
      <c r="B4" s="56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43">
        <f t="shared" si="0"/>
        <v>2.564102564102564E-2</v>
      </c>
      <c r="F4" s="143">
        <f>IFERROR((E4 + Params!$B$3^2/(2 * C4))/(1 + Params!$B$3^2/C4), NA())</f>
        <v>6.8176725425754411E-2</v>
      </c>
      <c r="G4" s="127">
        <f>IFERROR((Params!$B$3/(1+Params!$B$3^2/C4))*SQRT(E4*(1-E4)/C4 + (Params!$B$3/(2*C4))^2), NA())</f>
        <v>6.3636139360517041E-2</v>
      </c>
      <c r="H4" s="127">
        <f t="shared" si="1"/>
        <v>4.5405860652373703E-3</v>
      </c>
      <c r="I4" s="127">
        <f t="shared" si="2"/>
        <v>0.13181286478627147</v>
      </c>
      <c r="AC4" s="162">
        <v>2</v>
      </c>
      <c r="AD4" s="166">
        <f ca="1">IFERROR(VLOOKUP(AZ4, $B$1:$F1001, 5), "")</f>
        <v>5.5129500367376919E-2</v>
      </c>
      <c r="AE4" s="149">
        <f ca="1">IFERROR(VLOOKUP(BA4, $B$1:$F1001, 5), "")</f>
        <v>7.2821015720186622E-2</v>
      </c>
      <c r="AF4" s="150" t="str">
        <f ca="1">IFERROR(VLOOKUP(BB4, $B$1:$F1001, 5), "")</f>
        <v/>
      </c>
      <c r="AG4" s="150" t="str">
        <f ca="1">IFERROR(VLOOKUP(BC4, $B$1:$F1001, 5), "")</f>
        <v/>
      </c>
      <c r="AH4" s="150" t="str">
        <f ca="1">IFERROR(VLOOKUP(BD4, $B$1:$F1001, 5), "")</f>
        <v/>
      </c>
      <c r="AI4" s="151" t="str">
        <f ca="1">IFERROR(VLOOKUP(BE4, $B$1:$F1001, 5), "")</f>
        <v/>
      </c>
      <c r="AJ4" s="150">
        <f ca="1">IFERROR(VLOOKUP(BF4, $B$1:$F1001, 5), "")</f>
        <v>0.21101606750664662</v>
      </c>
      <c r="AK4" s="152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Defaults_4000!$I$1:$I$1000,0)</f>
        <v>7</v>
      </c>
      <c r="AP4" s="130">
        <f>MATCH($AN4 &amp;"#" &amp; AP$2 &amp;"#" &amp; IF($AN4 &lt;&gt; "", $AM$5, "") &amp;"#" &amp; IF(AP$2 &lt;&gt; "", $AM$6, "") &amp;"#" &amp; $AM$7, Defaults_4000!$I$1:$I$1000,0)</f>
        <v>29</v>
      </c>
      <c r="AQ4" s="125">
        <f>MATCH($AN4 &amp;"#" &amp; AQ$2 &amp;"#" &amp; IF($AN4 &lt;&gt; "", $AM$5, "") &amp;"#" &amp; IF(AQ$2 &lt;&gt; "", $AM$6, "") &amp;"#" &amp; $AM$7, Defaults_4000!$I$1:$I$1000,0)</f>
        <v>23</v>
      </c>
      <c r="AR4" s="125">
        <f>MATCH($AN4 &amp;"#" &amp; AR$2 &amp;"#" &amp; IF($AN4 &lt;&gt; "", $AM$5, "") &amp;"#" &amp; IF(AR$2 &lt;&gt; "", $AM$6, "") &amp;"#" &amp; $AM$7, Defaults_4000!$I$1:$I$1000,0)</f>
        <v>20</v>
      </c>
      <c r="AS4" s="125">
        <f>MATCH($AN4 &amp;"#" &amp; AS$2 &amp;"#" &amp; IF($AN4 &lt;&gt; "", $AM$5, "") &amp;"#" &amp; IF(AS$2 &lt;&gt; "", $AM$6, "") &amp;"#" &amp; $AM$7, Defaults_4000!$I$1:$I$1000,0)</f>
        <v>26</v>
      </c>
      <c r="AT4" s="125">
        <f>MATCH($AN4 &amp;"#" &amp; AT$2 &amp;"#" &amp; IF($AN4 &lt;&gt; "", $AM$5, "") &amp;"#" &amp; IF(AT$2 &lt;&gt; "", $AM$6, "") &amp;"#" &amp; $AM$7, Defaults_4000!$I$1:$I$1000,0)</f>
        <v>35</v>
      </c>
      <c r="AU4" s="125">
        <f>MATCH($AN4 &amp;"#" &amp; AU$2 &amp;"#" &amp; IF($AN4 &lt;&gt; "", $AM$5, "") &amp;"#" &amp; IF(AU$2 &lt;&gt; "", $AM$6, "") &amp;"#" &amp; $AM$7, Defaults_4000!$I$1:$I$1000,0)</f>
        <v>41</v>
      </c>
      <c r="AV4" s="125">
        <f>MATCH($AN4 &amp;"#" &amp; AV$2 &amp;"#" &amp; IF($AN4 &lt;&gt; "", $AM$5, "") &amp;"#" &amp; IF(AV$2 &lt;&gt; "", $AM$6, "") &amp;"#" &amp; $AM$7, Defaults_4000!$I$1:$I$1000,0)</f>
        <v>47</v>
      </c>
      <c r="AY4" s="125"/>
      <c r="AZ4" s="125">
        <f ca="1">OFFSET(Defaults_4000!$B$1,AO4 - 1, 0)</f>
        <v>7004</v>
      </c>
      <c r="BA4" s="130">
        <f ca="1">OFFSET(Defaults_4000!$B$1,AP4 - 1, 0)</f>
        <v>9018</v>
      </c>
      <c r="BB4" s="117">
        <f ca="1">OFFSET(Defaults_4000!$B$1,AQ4 - 1, 0)</f>
        <v>9012</v>
      </c>
      <c r="BC4" s="117">
        <f ca="1">OFFSET(Defaults_4000!$B$1,AR4 - 1, 0)</f>
        <v>9009</v>
      </c>
      <c r="BD4" s="117">
        <f ca="1">OFFSET(Defaults_4000!$B$1,AS4 - 1, 0)</f>
        <v>9015</v>
      </c>
      <c r="BE4" s="117">
        <f ca="1">OFFSET(Defaults_4000!$B$1,AT4 - 1, 0)</f>
        <v>9024</v>
      </c>
      <c r="BF4" s="125">
        <f ca="1">OFFSET(Defaults_4000!$B$1,AU4 - 1, 0)</f>
        <v>9030</v>
      </c>
      <c r="BG4" s="117">
        <f ca="1">OFFSET(Defaults_4000!$B$1,AV4 - 1, 0)</f>
        <v>9036</v>
      </c>
      <c r="BI4" s="125">
        <v>2</v>
      </c>
      <c r="BJ4" s="127">
        <v>5.5129500367376919E-2</v>
      </c>
      <c r="BK4" s="128">
        <v>7.2821015720186622E-2</v>
      </c>
      <c r="BL4" s="127" t="s">
        <v>60</v>
      </c>
      <c r="BM4" s="127" t="s">
        <v>60</v>
      </c>
      <c r="BN4" s="127" t="s">
        <v>60</v>
      </c>
      <c r="BO4" s="127" t="s">
        <v>60</v>
      </c>
      <c r="BP4" s="127">
        <v>0.21101606750664662</v>
      </c>
      <c r="BQ4" s="127" t="s">
        <v>60</v>
      </c>
    </row>
    <row r="5" spans="1:69" x14ac:dyDescent="0.55000000000000004">
      <c r="A5" s="125"/>
      <c r="B5" s="56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43">
        <f t="shared" si="0"/>
        <v>0.25641025641025639</v>
      </c>
      <c r="F5" s="143">
        <f>IFERROR((E5 + Params!$B$3^2/(2 * C5))/(1 + Params!$B$3^2/C5), NA())</f>
        <v>0.27825291305646843</v>
      </c>
      <c r="G5" s="127">
        <f>IFERROR((Params!$B$3/(1+Params!$B$3^2/C5))*SQRT(E5*(1-E5)/C5 + (Params!$B$3/(2*C5))^2), NA())</f>
        <v>0.13256665462194656</v>
      </c>
      <c r="H5" s="127">
        <f t="shared" si="1"/>
        <v>0.14568625843452188</v>
      </c>
      <c r="I5" s="127">
        <f t="shared" si="2"/>
        <v>0.41081956767841499</v>
      </c>
      <c r="AA5" t="s">
        <v>43</v>
      </c>
      <c r="AB5">
        <v>0.2</v>
      </c>
      <c r="AC5" s="162">
        <v>5</v>
      </c>
      <c r="AD5" s="166">
        <f ca="1">IFERROR(VLOOKUP(AZ5, $B$1:$F1002, 5), "")</f>
        <v>6.8176725425754411E-2</v>
      </c>
      <c r="AE5" s="153" t="str">
        <f ca="1">IFERROR(VLOOKUP(BA5, $B$1:$F1002, 5), "")</f>
        <v/>
      </c>
      <c r="AF5" s="128">
        <f ca="1">IFERROR(VLOOKUP(BB5, $B$1:$F1002, 5), "")</f>
        <v>0.18488571855392891</v>
      </c>
      <c r="AG5" s="127">
        <f ca="1">IFERROR(VLOOKUP(BC5, $B$1:$F1002, 5), "")</f>
        <v>0.18930442430499786</v>
      </c>
      <c r="AH5" s="127">
        <f ca="1">IFERROR(VLOOKUP(BD5, $B$1:$F1002, 5), "")</f>
        <v>0.30880272264922948</v>
      </c>
      <c r="AI5" s="140">
        <f ca="1">IFERROR(VLOOKUP(BE5, $B$1:$F1002, 5), "")</f>
        <v>0.17883496742101909</v>
      </c>
      <c r="AJ5" s="127">
        <f ca="1">IFERROR(VLOOKUP(BF5, $B$1:$F1002, 5), "")</f>
        <v>0.22744829304759534</v>
      </c>
      <c r="AK5" s="144">
        <f ca="1">IFERROR(VLOOKUP(BG5, $B$1:$F1002, 5), "")</f>
        <v>0.14957637677547969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Defaults_4000!$I$1:$I$1000,0)</f>
        <v>5</v>
      </c>
      <c r="AP5" s="125">
        <f>MATCH($AN5 &amp;"#" &amp; AP$2 &amp;"#" &amp; IF($AN5 &lt;&gt; "", $AM$5, "") &amp;"#" &amp; IF(AP$2 &lt;&gt; "", $AM$6, "") &amp;"#" &amp; $AM$7, Defaults_4000!$I$1:$I$1000,0)</f>
        <v>30</v>
      </c>
      <c r="AQ5" s="131">
        <f>MATCH($AN5 &amp;"#" &amp; AQ$2 &amp;"#" &amp; IF($AN5 &lt;&gt; "", $AM$5, "") &amp;"#" &amp; IF(AQ$2 &lt;&gt; "", $AM$6, "") &amp;"#" &amp; $AM$7, Defaults_4000!$I$1:$I$1000,0)</f>
        <v>15</v>
      </c>
      <c r="AR5" s="129">
        <f>MATCH($AN5 &amp;"#" &amp; AR$2 &amp;"#" &amp; IF($AN5 &lt;&gt; "", $AM$5, "") &amp;"#" &amp; IF(AR$2 &lt;&gt; "", $AM$6, "") &amp;"#" &amp; $AM$7, Defaults_4000!$I$1:$I$1000,0)</f>
        <v>12</v>
      </c>
      <c r="AS5" s="129">
        <f>MATCH($AN5 &amp;"#" &amp; AS$2 &amp;"#" &amp; IF($AN5 &lt;&gt; "", $AM$5, "") &amp;"#" &amp; IF(AS$2 &lt;&gt; "", $AM$6, "") &amp;"#" &amp; $AM$7, Defaults_4000!$I$1:$I$1000,0)</f>
        <v>18</v>
      </c>
      <c r="AT5" s="129">
        <f>MATCH($AN5 &amp;"#" &amp; AT$2 &amp;"#" &amp; IF($AN5 &lt;&gt; "", $AM$5, "") &amp;"#" &amp; IF(AT$2 &lt;&gt; "", $AM$6, "") &amp;"#" &amp; $AM$7, Defaults_4000!$I$1:$I$1000,0)</f>
        <v>36</v>
      </c>
      <c r="AU5" s="129">
        <f>MATCH($AN5 &amp;"#" &amp; AU$2 &amp;"#" &amp; IF($AN5 &lt;&gt; "", $AM$5, "") &amp;"#" &amp; IF(AU$2 &lt;&gt; "", $AM$6, "") &amp;"#" &amp; $AM$7, Defaults_4000!$I$1:$I$1000,0)</f>
        <v>42</v>
      </c>
      <c r="AV5" s="129">
        <f>MATCH($AN5 &amp;"#" &amp; AV$2 &amp;"#" &amp; IF($AN5 &lt;&gt; "", $AM$5, "") &amp;"#" &amp; IF(AV$2 &lt;&gt; "", $AM$6, "") &amp;"#" &amp; $AM$7, Defaults_4000!$I$1:$I$1000,0)</f>
        <v>48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17">
        <f ca="1">OFFSET(Defaults_4000!$B$1,AP5 - 1, 0)</f>
        <v>9019</v>
      </c>
      <c r="BB5" s="131">
        <f ca="1">OFFSET(Defaults_4000!$B$1,AQ5 - 1, 0)</f>
        <v>9004</v>
      </c>
      <c r="BC5" s="129">
        <f ca="1">OFFSET(Defaults_4000!$B$1,AR5 - 1, 0)</f>
        <v>9001</v>
      </c>
      <c r="BD5" s="129">
        <f ca="1">OFFSET(Defaults_4000!$B$1,AS5 - 1, 0)</f>
        <v>9007</v>
      </c>
      <c r="BE5" s="129">
        <f ca="1">OFFSET(Defaults_4000!$B$1,AT5 - 1, 0)</f>
        <v>9025</v>
      </c>
      <c r="BF5" s="129">
        <f ca="1">OFFSET(Defaults_4000!$B$1,AU5 - 1, 0)</f>
        <v>9031</v>
      </c>
      <c r="BG5" s="129">
        <f ca="1">OFFSET(Defaults_4000!$B$1,AV5 - 1, 0)</f>
        <v>9037</v>
      </c>
      <c r="BI5" s="125">
        <v>5</v>
      </c>
      <c r="BJ5" s="127">
        <v>6.8176725425754411E-2</v>
      </c>
      <c r="BK5" s="127" t="s">
        <v>60</v>
      </c>
      <c r="BL5" s="128">
        <v>0.18488571855392891</v>
      </c>
      <c r="BM5" s="127">
        <v>0.18930442430499786</v>
      </c>
      <c r="BN5" s="127">
        <v>0.30880272264922948</v>
      </c>
      <c r="BO5" s="127">
        <v>0.17883496742101909</v>
      </c>
      <c r="BP5" s="127">
        <v>0.22744829304759534</v>
      </c>
      <c r="BQ5" s="127">
        <v>0.16220780975543844</v>
      </c>
    </row>
    <row r="6" spans="1:69" x14ac:dyDescent="0.55000000000000004">
      <c r="A6" s="125"/>
      <c r="B6" s="5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43">
        <f t="shared" si="0"/>
        <v>0</v>
      </c>
      <c r="F6" s="143">
        <f>IFERROR((E6 + Params!$B$3^2/(2 * C6))/(1 + Params!$B$3^2/C6), NA())</f>
        <v>5.5129500367376919E-2</v>
      </c>
      <c r="G6" s="127">
        <f>IFERROR((Params!$B$3/(1+Params!$B$3^2/C6))*SQRT(E6*(1-E6)/C6 + (Params!$B$3/(2*C6))^2), NA())</f>
        <v>5.5129500367376919E-2</v>
      </c>
      <c r="H6" s="127">
        <f t="shared" si="1"/>
        <v>0</v>
      </c>
      <c r="I6" s="127">
        <f t="shared" si="2"/>
        <v>0.11025900073475384</v>
      </c>
      <c r="AA6" t="s">
        <v>44</v>
      </c>
      <c r="AB6">
        <v>0.2</v>
      </c>
      <c r="AC6" s="162">
        <v>10</v>
      </c>
      <c r="AD6" s="166">
        <f ca="1">IFERROR(VLOOKUP(AZ6, $B$1:$F1003, 5), "")</f>
        <v>0.14004200921492455</v>
      </c>
      <c r="AE6" s="153" t="str">
        <f ca="1">IFERROR(VLOOKUP(BA6, $B$1:$F1003, 5), "")</f>
        <v/>
      </c>
      <c r="AF6" s="127">
        <f ca="1">IFERROR(VLOOKUP(BB6, $B$1:$F1003, 5), "")</f>
        <v>0.23710374364269049</v>
      </c>
      <c r="AG6" s="128">
        <f ca="1">IFERROR(VLOOKUP(BC6, $B$1:$F1003, 5), "")</f>
        <v>0.23156931580519868</v>
      </c>
      <c r="AH6" s="127">
        <f ca="1">IFERROR(VLOOKUP(BD6, $B$1:$F1003, 5), "")</f>
        <v>0.5</v>
      </c>
      <c r="AI6" s="140">
        <f ca="1">IFERROR(VLOOKUP(BE6, $B$1:$F1003, 5), "")</f>
        <v>0.44292353275428198</v>
      </c>
      <c r="AJ6" s="127">
        <f ca="1">IFERROR(VLOOKUP(BF6, $B$1:$F1003, 5), "")</f>
        <v>0.53893595813605788</v>
      </c>
      <c r="AK6" s="144">
        <f ca="1">IFERROR(VLOOKUP(BG6, $B$1:$F1003, 5), "")</f>
        <v>0.22744829304759534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Defaults_4000!$I$1:$I$1000,0)</f>
        <v>3</v>
      </c>
      <c r="AP6" s="125">
        <f>MATCH($AN6 &amp;"#" &amp; AP$2 &amp;"#" &amp; IF($AN6 &lt;&gt; "", $AM$5, "") &amp;"#" &amp; IF(AP$2 &lt;&gt; "", $AM$6, "") &amp;"#" &amp; $AM$7, Defaults_4000!$I$1:$I$1000,0)</f>
        <v>31</v>
      </c>
      <c r="AQ6" s="129">
        <f>MATCH($AN6 &amp;"#" &amp; AQ$2 &amp;"#" &amp; IF($AN6 &lt;&gt; "", $AM$5, "") &amp;"#" &amp; IF(AQ$2 &lt;&gt; "", $AM$6, "") &amp;"#" &amp; $AM$7, Defaults_4000!$I$1:$I$1000,0)</f>
        <v>14</v>
      </c>
      <c r="AR6" s="131">
        <f>MATCH($AN6 &amp;"#" &amp; AR$2 &amp;"#" &amp; IF($AN6 &lt;&gt; "", $AM$5, "") &amp;"#" &amp; IF(AR$2 &lt;&gt; "", $AM$6, "") &amp;"#" &amp; $AM$7, Defaults_4000!$I$1:$I$1000,0)</f>
        <v>11</v>
      </c>
      <c r="AS6" s="129">
        <f>MATCH($AN6 &amp;"#" &amp; AS$2 &amp;"#" &amp; IF($AN6 &lt;&gt; "", $AM$5, "") &amp;"#" &amp; IF(AS$2 &lt;&gt; "", $AM$6, "") &amp;"#" &amp; $AM$7, Defaults_4000!$I$1:$I$1000,0)</f>
        <v>17</v>
      </c>
      <c r="AT6" s="129">
        <f>MATCH($AN6 &amp;"#" &amp; AT$2 &amp;"#" &amp; IF($AN6 &lt;&gt; "", $AM$5, "") &amp;"#" &amp; IF(AT$2 &lt;&gt; "", $AM$6, "") &amp;"#" &amp; $AM$7, Defaults_4000!$I$1:$I$1000,0)</f>
        <v>37</v>
      </c>
      <c r="AU6" s="129">
        <f>MATCH($AN6 &amp;"#" &amp; AU$2 &amp;"#" &amp; IF($AN6 &lt;&gt; "", $AM$5, "") &amp;"#" &amp; IF(AU$2 &lt;&gt; "", $AM$6, "") &amp;"#" &amp; $AM$7, Defaults_4000!$I$1:$I$1000,0)</f>
        <v>43</v>
      </c>
      <c r="AV6" s="129">
        <f>MATCH($AN6 &amp;"#" &amp; AV$2 &amp;"#" &amp; IF($AN6 &lt;&gt; "", $AM$5, "") &amp;"#" &amp; IF(AV$2 &lt;&gt; "", $AM$6, "") &amp;"#" &amp; $AM$7, Defaults_4000!$I$1:$I$1000,0)</f>
        <v>49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17">
        <f ca="1">OFFSET(Defaults_4000!$B$1,AP6 - 1, 0)</f>
        <v>9020</v>
      </c>
      <c r="BB6" s="129">
        <f ca="1">OFFSET(Defaults_4000!$B$1,AQ6 - 1, 0)</f>
        <v>9003</v>
      </c>
      <c r="BC6" s="131">
        <f ca="1">OFFSET(Defaults_4000!$B$1,AR6 - 1, 0)</f>
        <v>9000</v>
      </c>
      <c r="BD6" s="129">
        <f ca="1">OFFSET(Defaults_4000!$B$1,AS6 - 1, 0)</f>
        <v>9006</v>
      </c>
      <c r="BE6" s="129">
        <f ca="1">OFFSET(Defaults_4000!$B$1,AT6 - 1, 0)</f>
        <v>9026</v>
      </c>
      <c r="BF6" s="129">
        <f ca="1">OFFSET(Defaults_4000!$B$1,AU6 - 1, 0)</f>
        <v>9032</v>
      </c>
      <c r="BG6" s="129">
        <f ca="1">OFFSET(Defaults_4000!$B$1,AV6 - 1, 0)</f>
        <v>9038</v>
      </c>
      <c r="BI6" s="125">
        <v>10</v>
      </c>
      <c r="BJ6" s="127">
        <v>0.14004200921492455</v>
      </c>
      <c r="BK6" s="127" t="s">
        <v>60</v>
      </c>
      <c r="BL6" s="127">
        <v>0.23710374364269049</v>
      </c>
      <c r="BM6" s="128">
        <v>0.23156931580519868</v>
      </c>
      <c r="BN6" s="127">
        <v>0.5</v>
      </c>
      <c r="BO6" s="127">
        <v>0.44292353275428198</v>
      </c>
      <c r="BP6" s="127">
        <v>0.53893595813605788</v>
      </c>
      <c r="BQ6" s="127">
        <v>0.24665585731657882</v>
      </c>
    </row>
    <row r="7" spans="1:69" x14ac:dyDescent="0.55000000000000004">
      <c r="A7" s="125"/>
      <c r="B7" s="56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43">
        <f t="shared" si="0"/>
        <v>0.12903225806451613</v>
      </c>
      <c r="F7" s="143">
        <f>IFERROR((E7 + Params!$B$3^2/(2 * C7))/(1 + Params!$B$3^2/C7), NA())</f>
        <v>0.1699347905951506</v>
      </c>
      <c r="G7" s="127">
        <f>IFERROR((Params!$B$3/(1+Params!$B$3^2/C7))*SQRT(E7*(1-E7)/C7 + (Params!$B$3/(2*C7))^2), NA())</f>
        <v>0.11859277894870295</v>
      </c>
      <c r="H7" s="127">
        <f t="shared" si="1"/>
        <v>5.1342011646447652E-2</v>
      </c>
      <c r="I7" s="127">
        <f t="shared" si="2"/>
        <v>0.28852756954385356</v>
      </c>
      <c r="AA7" t="s">
        <v>45</v>
      </c>
      <c r="AB7">
        <v>0.1</v>
      </c>
      <c r="AC7" s="162">
        <v>20</v>
      </c>
      <c r="AD7" s="166">
        <f ca="1">IFERROR(VLOOKUP(AZ7, $B$1:$F1004, 5), "")</f>
        <v>0.16338328226733051</v>
      </c>
      <c r="AE7" s="153" t="str">
        <f ca="1">IFERROR(VLOOKUP(BA7, $B$1:$F1004, 5), "")</f>
        <v/>
      </c>
      <c r="AF7" s="127">
        <f ca="1">IFERROR(VLOOKUP(BB7, $B$1:$F1004, 5), "")</f>
        <v>0.18488571855392891</v>
      </c>
      <c r="AG7" s="127">
        <f ca="1">IFERROR(VLOOKUP(BC7, $B$1:$F1004, 5), "")</f>
        <v>0.37162010755900804</v>
      </c>
      <c r="AH7" s="128">
        <f ca="1">IFERROR(VLOOKUP(BD7, $B$1:$F1004, 5), "")</f>
        <v>0.42153700556242274</v>
      </c>
      <c r="AI7" s="140">
        <f ca="1">IFERROR(VLOOKUP(BE7, $B$1:$F1004, 5), "")</f>
        <v>0.45560719214221934</v>
      </c>
      <c r="AJ7" s="127">
        <f ca="1">IFERROR(VLOOKUP(BF7, $B$1:$F1004, 5), "")</f>
        <v>0.53368909012505383</v>
      </c>
      <c r="AK7" s="144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Defaults_4000!$I$1:$I$1000,0)</f>
        <v>4</v>
      </c>
      <c r="AP7" s="125">
        <f>MATCH($AN7 &amp;"#" &amp; AP$2 &amp;"#" &amp; IF($AN7 &lt;&gt; "", $AM$5, "") &amp;"#" &amp; IF(AP$2 &lt;&gt; "", $AM$6, "") &amp;"#" &amp; $AM$7, Defaults_4000!$I$1:$I$1000,0)</f>
        <v>32</v>
      </c>
      <c r="AQ7" s="129">
        <f>MATCH($AN7 &amp;"#" &amp; AQ$2 &amp;"#" &amp; IF($AN7 &lt;&gt; "", $AM$5, "") &amp;"#" &amp; IF(AQ$2 &lt;&gt; "", $AM$6, "") &amp;"#" &amp; $AM$7, Defaults_4000!$I$1:$I$1000,0)</f>
        <v>16</v>
      </c>
      <c r="AR7" s="129">
        <f>MATCH($AN7 &amp;"#" &amp; AR$2 &amp;"#" &amp; IF($AN7 &lt;&gt; "", $AM$5, "") &amp;"#" &amp; IF(AR$2 &lt;&gt; "", $AM$6, "") &amp;"#" &amp; $AM$7, Defaults_4000!$I$1:$I$1000,0)</f>
        <v>13</v>
      </c>
      <c r="AS7" s="131">
        <f>MATCH($AN7 &amp;"#" &amp; AS$2 &amp;"#" &amp; IF($AN7 &lt;&gt; "", $AM$5, "") &amp;"#" &amp; IF(AS$2 &lt;&gt; "", $AM$6, "") &amp;"#" &amp; $AM$7, Defaults_4000!$I$1:$I$1000,0)</f>
        <v>19</v>
      </c>
      <c r="AT7" s="129">
        <f>MATCH($AN7 &amp;"#" &amp; AT$2 &amp;"#" &amp; IF($AN7 &lt;&gt; "", $AM$5, "") &amp;"#" &amp; IF(AT$2 &lt;&gt; "", $AM$6, "") &amp;"#" &amp; $AM$7, Defaults_4000!$I$1:$I$1000,0)</f>
        <v>38</v>
      </c>
      <c r="AU7" s="129">
        <f>MATCH($AN7 &amp;"#" &amp; AU$2 &amp;"#" &amp; IF($AN7 &lt;&gt; "", $AM$5, "") &amp;"#" &amp; IF(AU$2 &lt;&gt; "", $AM$6, "") &amp;"#" &amp; $AM$7, Defaults_4000!$I$1:$I$1000,0)</f>
        <v>44</v>
      </c>
      <c r="AV7" s="129">
        <f>MATCH($AN7 &amp;"#" &amp; AV$2 &amp;"#" &amp; IF($AN7 &lt;&gt; "", $AM$5, "") &amp;"#" &amp; IF(AV$2 &lt;&gt; "", $AM$6, "") &amp;"#" &amp; $AM$7, Defaults_4000!$I$1:$I$1000,0)</f>
        <v>50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17">
        <f ca="1">OFFSET(Defaults_4000!$B$1,AP7 - 1, 0)</f>
        <v>9021</v>
      </c>
      <c r="BB7" s="129">
        <f ca="1">OFFSET(Defaults_4000!$B$1,AQ7 - 1, 0)</f>
        <v>9005</v>
      </c>
      <c r="BC7" s="129">
        <f ca="1">OFFSET(Defaults_4000!$B$1,AR7 - 1, 0)</f>
        <v>9002</v>
      </c>
      <c r="BD7" s="131">
        <f ca="1">OFFSET(Defaults_4000!$B$1,AS7 - 1, 0)</f>
        <v>9008</v>
      </c>
      <c r="BE7" s="129">
        <f ca="1">OFFSET(Defaults_4000!$B$1,AT7 - 1, 0)</f>
        <v>9027</v>
      </c>
      <c r="BF7" s="129">
        <f ca="1">OFFSET(Defaults_4000!$B$1,AU7 - 1, 0)</f>
        <v>9033</v>
      </c>
      <c r="BG7" s="129">
        <f ca="1">OFFSET(Defaults_4000!$B$1,AV7 - 1, 0)</f>
        <v>9039</v>
      </c>
      <c r="BI7" s="125">
        <v>20</v>
      </c>
      <c r="BJ7" s="127">
        <v>0.16338328226733051</v>
      </c>
      <c r="BK7" s="127" t="s">
        <v>60</v>
      </c>
      <c r="BL7" s="127">
        <v>0.18488571855392891</v>
      </c>
      <c r="BM7" s="127">
        <v>0.37162010755900804</v>
      </c>
      <c r="BN7" s="128">
        <v>0.42153700556242274</v>
      </c>
      <c r="BO7" s="127">
        <v>0.45560719214221934</v>
      </c>
      <c r="BP7" s="127">
        <v>0.5</v>
      </c>
      <c r="BQ7" s="127">
        <v>0.58444804756114044</v>
      </c>
    </row>
    <row r="8" spans="1:69" x14ac:dyDescent="0.55000000000000004">
      <c r="A8" s="125"/>
      <c r="B8" s="56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43">
        <f t="shared" si="0"/>
        <v>0.19354838709677419</v>
      </c>
      <c r="F8" s="143">
        <f>IFERROR((E8 + Params!$B$3^2/(2 * C8))/(1 + Params!$B$3^2/C8), NA())</f>
        <v>0.22733743570903744</v>
      </c>
      <c r="G8" s="127">
        <f>IFERROR((Params!$B$3/(1+Params!$B$3^2/C8))*SQRT(E8*(1-E8)/C8 + (Params!$B$3/(2*C8))^2), NA())</f>
        <v>0.13546859984556112</v>
      </c>
      <c r="H8" s="127">
        <f t="shared" si="1"/>
        <v>9.1868835863476328E-2</v>
      </c>
      <c r="I8" s="127">
        <f t="shared" si="2"/>
        <v>0.36280603555459856</v>
      </c>
      <c r="AC8" s="163">
        <v>50</v>
      </c>
      <c r="AD8" s="167">
        <f ca="1">IFERROR(VLOOKUP(AZ8, $B$1:$F1005, 5), "")</f>
        <v>0.22733743570903744</v>
      </c>
      <c r="AE8" s="154" t="str">
        <f ca="1">IFERROR(VLOOKUP(BA8, $B$1:$F1005, 5), "")</f>
        <v/>
      </c>
      <c r="AF8" s="140">
        <f ca="1">IFERROR(VLOOKUP(BB8, $B$1:$F1005, 5), "")</f>
        <v>0.37950523581459533</v>
      </c>
      <c r="AG8" s="140">
        <f ca="1">IFERROR(VLOOKUP(BC8, $B$1:$F1005, 5), "")</f>
        <v>0.39218889520253264</v>
      </c>
      <c r="AH8" s="140">
        <f ca="1">IFERROR(VLOOKUP(BD8, $B$1:$F1005, 5), "")</f>
        <v>0.60781110479746725</v>
      </c>
      <c r="AI8" s="128">
        <f ca="1">IFERROR(VLOOKUP(BE8, $B$1:$F1005, 5), "")</f>
        <v>0.54439280785778066</v>
      </c>
      <c r="AJ8" s="140">
        <f ca="1">IFERROR(VLOOKUP(BF8, $B$1:$F1005, 5), "")</f>
        <v>0.63835596221959856</v>
      </c>
      <c r="AK8" s="145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Defaults_4000!$I$1:$I$1000,0)</f>
        <v>9</v>
      </c>
      <c r="AP8" s="125">
        <f>MATCH($AN8 &amp;"#" &amp; AP$2 &amp;"#" &amp; IF($AN8 &lt;&gt; "", $AM$5, "") &amp;"#" &amp; IF(AP$2 &lt;&gt; "", $AM$6, "") &amp;"#" &amp; $AM$7, Defaults_4000!$I$1:$I$1000,0)</f>
        <v>33</v>
      </c>
      <c r="AQ8" s="129">
        <f>MATCH($AN8 &amp;"#" &amp; AQ$2 &amp;"#" &amp; IF($AN8 &lt;&gt; "", $AM$5, "") &amp;"#" &amp; IF(AQ$2 &lt;&gt; "", $AM$6, "") &amp;"#" &amp; $AM$7, Defaults_4000!$I$1:$I$1000,0)</f>
        <v>24</v>
      </c>
      <c r="AR8" s="129">
        <f>MATCH($AN8 &amp;"#" &amp; AR$2 &amp;"#" &amp; IF($AN8 &lt;&gt; "", $AM$5, "") &amp;"#" &amp; IF(AR$2 &lt;&gt; "", $AM$6, "") &amp;"#" &amp; $AM$7, Defaults_4000!$I$1:$I$1000,0)</f>
        <v>21</v>
      </c>
      <c r="AS8" s="129">
        <f>MATCH($AN8 &amp;"#" &amp; AS$2 &amp;"#" &amp; IF($AN8 &lt;&gt; "", $AM$5, "") &amp;"#" &amp; IF(AS$2 &lt;&gt; "", $AM$6, "") &amp;"#" &amp; $AM$7, Defaults_4000!$I$1:$I$1000,0)</f>
        <v>27</v>
      </c>
      <c r="AT8" s="131">
        <f>MATCH($AN8 &amp;"#" &amp; AT$2 &amp;"#" &amp; IF($AN8 &lt;&gt; "", $AM$5, "") &amp;"#" &amp; IF(AT$2 &lt;&gt; "", $AM$6, "") &amp;"#" &amp; $AM$7, Defaults_4000!$I$1:$I$1000,0)</f>
        <v>39</v>
      </c>
      <c r="AU8" s="129">
        <f>MATCH($AN8 &amp;"#" &amp; AU$2 &amp;"#" &amp; IF($AN8 &lt;&gt; "", $AM$5, "") &amp;"#" &amp; IF(AU$2 &lt;&gt; "", $AM$6, "") &amp;"#" &amp; $AM$7, Defaults_4000!$I$1:$I$1000,0)</f>
        <v>45</v>
      </c>
      <c r="AV8" s="129">
        <f>MATCH($AN8 &amp;"#" &amp; AV$2 &amp;"#" &amp; IF($AN8 &lt;&gt; "", $AM$5, "") &amp;"#" &amp; IF(AV$2 &lt;&gt; "", $AM$6, "") &amp;"#" &amp; $AM$7, Defaults_4000!$I$1:$I$1000,0)</f>
        <v>51</v>
      </c>
      <c r="AY8" s="125">
        <v>50</v>
      </c>
      <c r="AZ8" s="125">
        <f ca="1">OFFSET(Defaults_4000!$B$1,AO8 - 1, 0)</f>
        <v>7006</v>
      </c>
      <c r="BA8" s="117">
        <f ca="1">OFFSET(Defaults_4000!$B$1,AP8 - 1, 0)</f>
        <v>9022</v>
      </c>
      <c r="BB8" s="129">
        <f ca="1">OFFSET(Defaults_4000!$B$1,AQ8 - 1, 0)</f>
        <v>9013</v>
      </c>
      <c r="BC8" s="129">
        <f ca="1">OFFSET(Defaults_4000!$B$1,AR8 - 1, 0)</f>
        <v>9010</v>
      </c>
      <c r="BD8" s="129">
        <f ca="1">OFFSET(Defaults_4000!$B$1,AS8 - 1, 0)</f>
        <v>9016</v>
      </c>
      <c r="BE8" s="131">
        <f ca="1">OFFSET(Defaults_4000!$B$1,AT8 - 1, 0)</f>
        <v>9028</v>
      </c>
      <c r="BF8" s="129">
        <f ca="1">OFFSET(Defaults_4000!$B$1,AU8 - 1, 0)</f>
        <v>9034</v>
      </c>
      <c r="BG8" s="129">
        <f ca="1">OFFSET(Defaults_4000!$B$1,AV8 - 1, 0)</f>
        <v>9040</v>
      </c>
      <c r="BI8" s="125">
        <v>50</v>
      </c>
      <c r="BJ8" s="127">
        <v>0.22733743570903744</v>
      </c>
      <c r="BK8" s="127" t="s">
        <v>60</v>
      </c>
      <c r="BL8" s="127">
        <v>0.37950523581459533</v>
      </c>
      <c r="BM8" s="127">
        <v>0.39218889520253264</v>
      </c>
      <c r="BN8" s="127">
        <v>0.60781110479746725</v>
      </c>
      <c r="BO8" s="128">
        <v>0.54439280785778066</v>
      </c>
      <c r="BP8" s="127">
        <v>0.63835596221959856</v>
      </c>
      <c r="BQ8" s="127">
        <v>0.45388134592680052</v>
      </c>
    </row>
    <row r="9" spans="1:69" x14ac:dyDescent="0.55000000000000004">
      <c r="A9" s="125"/>
      <c r="B9" s="56">
        <v>7007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0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0</v>
      </c>
      <c r="E9" s="143" t="e">
        <f t="shared" si="0"/>
        <v>#N/A</v>
      </c>
      <c r="F9" s="143" t="e">
        <f>IFERROR((E9 + Params!$B$3^2/(2 * C9))/(1 + Params!$B$3^2/C9), NA())</f>
        <v>#N/A</v>
      </c>
      <c r="G9" s="127" t="e">
        <f>IFERROR((Params!$B$3/(1+Params!$B$3^2/C9))*SQRT(E9*(1-E9)/C9 + (Params!$B$3/(2*C9))^2), NA())</f>
        <v>#N/A</v>
      </c>
      <c r="H9" s="127" t="e">
        <f t="shared" si="1"/>
        <v>#N/A</v>
      </c>
      <c r="I9" s="127" t="e">
        <f t="shared" si="2"/>
        <v>#N/A</v>
      </c>
      <c r="AC9" s="162">
        <v>100</v>
      </c>
      <c r="AD9" s="166">
        <f ca="1">IFERROR(VLOOKUP(AZ9, $B$1:$F1006, 5), "")</f>
        <v>0.1699347905951506</v>
      </c>
      <c r="AE9" s="153" t="str">
        <f ca="1">IFERROR(VLOOKUP(BA9, $B$1:$F1006, 5), "")</f>
        <v/>
      </c>
      <c r="AF9" s="127">
        <f ca="1">IFERROR(VLOOKUP(BB9, $B$1:$F1006, 5), "")</f>
        <v>0.41555195243885962</v>
      </c>
      <c r="AG9" s="127">
        <f ca="1">IFERROR(VLOOKUP(BC9, $B$1:$F1006, 5), "")</f>
        <v>0.53368909012505383</v>
      </c>
      <c r="AH9" s="127">
        <f ca="1">IFERROR(VLOOKUP(BD9, $B$1:$F1006, 5), "")</f>
        <v>0.35550803375332329</v>
      </c>
      <c r="AI9" s="140">
        <f ca="1">IFERROR(VLOOKUP(BE9, $B$1:$F1006, 5), "")</f>
        <v>0.61680787440817342</v>
      </c>
      <c r="AJ9" s="128">
        <f ca="1">IFERROR(VLOOKUP(BF9, $B$1:$F1006, 5), "")</f>
        <v>0.40713500341743192</v>
      </c>
      <c r="AK9" s="144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Defaults_4000!$I$1:$I$1000,0)</f>
        <v>8</v>
      </c>
      <c r="AP9" s="125">
        <f>MATCH($AN9 &amp;"#" &amp; AP$2 &amp;"#" &amp; IF($AN9 &lt;&gt; "", $AM$5, "") &amp;"#" &amp; IF(AP$2 &lt;&gt; "", $AM$6, "") &amp;"#" &amp; $AM$7, Defaults_4000!$I$1:$I$1000,0)</f>
        <v>34</v>
      </c>
      <c r="AQ9" s="129">
        <f>MATCH($AN9 &amp;"#" &amp; AQ$2 &amp;"#" &amp; IF($AN9 &lt;&gt; "", $AM$5, "") &amp;"#" &amp; IF(AQ$2 &lt;&gt; "", $AM$6, "") &amp;"#" &amp; $AM$7, Defaults_4000!$I$1:$I$1000,0)</f>
        <v>25</v>
      </c>
      <c r="AR9" s="129">
        <f>MATCH($AN9 &amp;"#" &amp; AR$2 &amp;"#" &amp; IF($AN9 &lt;&gt; "", $AM$5, "") &amp;"#" &amp; IF(AR$2 &lt;&gt; "", $AM$6, "") &amp;"#" &amp; $AM$7, Defaults_4000!$I$1:$I$1000,0)</f>
        <v>22</v>
      </c>
      <c r="AS9" s="129">
        <f>MATCH($AN9 &amp;"#" &amp; AS$2 &amp;"#" &amp; IF($AN9 &lt;&gt; "", $AM$5, "") &amp;"#" &amp; IF(AS$2 &lt;&gt; "", $AM$6, "") &amp;"#" &amp; $AM$7, Defaults_4000!$I$1:$I$1000,0)</f>
        <v>28</v>
      </c>
      <c r="AT9" s="129">
        <f>MATCH($AN9 &amp;"#" &amp; AT$2 &amp;"#" &amp; IF($AN9 &lt;&gt; "", $AM$5, "") &amp;"#" &amp; IF(AT$2 &lt;&gt; "", $AM$6, "") &amp;"#" &amp; $AM$7, Defaults_4000!$I$1:$I$1000,0)</f>
        <v>40</v>
      </c>
      <c r="AU9" s="131">
        <f>MATCH($AN9 &amp;"#" &amp; AU$2 &amp;"#" &amp; IF($AN9 &lt;&gt; "", $AM$5, "") &amp;"#" &amp; IF(AU$2 &lt;&gt; "", $AM$6, "") &amp;"#" &amp; $AM$7, Defaults_4000!$I$1:$I$1000,0)</f>
        <v>46</v>
      </c>
      <c r="AV9" s="129">
        <f>MATCH($AN9 &amp;"#" &amp; AV$2 &amp;"#" &amp; IF($AN9 &lt;&gt; "", $AM$5, "") &amp;"#" &amp; IF(AV$2 &lt;&gt; "", $AM$6, "") &amp;"#" &amp; $AM$7, Defaults_4000!$I$1:$I$1000,0)</f>
        <v>52</v>
      </c>
      <c r="AY9" s="125">
        <v>100</v>
      </c>
      <c r="AZ9" s="125">
        <f ca="1">OFFSET(Defaults_4000!$B$1,AO9 - 1, 0)</f>
        <v>7005</v>
      </c>
      <c r="BA9" s="117">
        <f ca="1">OFFSET(Defaults_4000!$B$1,AP9 - 1, 0)</f>
        <v>9023</v>
      </c>
      <c r="BB9" s="129">
        <f ca="1">OFFSET(Defaults_4000!$B$1,AQ9 - 1, 0)</f>
        <v>9014</v>
      </c>
      <c r="BC9" s="129">
        <f ca="1">OFFSET(Defaults_4000!$B$1,AR9 - 1, 0)</f>
        <v>9011</v>
      </c>
      <c r="BD9" s="129">
        <f ca="1">OFFSET(Defaults_4000!$B$1,AS9 - 1, 0)</f>
        <v>9017</v>
      </c>
      <c r="BE9" s="129">
        <f ca="1">OFFSET(Defaults_4000!$B$1,AT9 - 1, 0)</f>
        <v>9029</v>
      </c>
      <c r="BF9" s="131">
        <f ca="1">OFFSET(Defaults_4000!$B$1,AU9 - 1, 0)</f>
        <v>9035</v>
      </c>
      <c r="BG9" s="129">
        <f ca="1">OFFSET(Defaults_4000!$B$1,AV9 - 1, 0)</f>
        <v>9041</v>
      </c>
      <c r="BI9" s="125">
        <v>100</v>
      </c>
      <c r="BJ9" s="127">
        <v>0.1699347905951506</v>
      </c>
      <c r="BK9" s="127" t="s">
        <v>60</v>
      </c>
      <c r="BL9" s="127">
        <v>0.41555195243885962</v>
      </c>
      <c r="BM9" s="127">
        <v>0.53368909012505383</v>
      </c>
      <c r="BN9" s="127">
        <v>0.35550803375332329</v>
      </c>
      <c r="BO9" s="127">
        <v>0.66889609512228076</v>
      </c>
      <c r="BP9" s="128">
        <v>0.40713500341743192</v>
      </c>
      <c r="BQ9" s="127">
        <v>0.41555195243885962</v>
      </c>
    </row>
    <row r="10" spans="1:69" ht="14.7" thickBot="1" x14ac:dyDescent="0.6">
      <c r="A10" s="125"/>
      <c r="B10" s="56">
        <v>9000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39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8</v>
      </c>
      <c r="E10" s="143">
        <f t="shared" si="0"/>
        <v>0.20512820512820512</v>
      </c>
      <c r="F10" s="143">
        <f>IFERROR((E10 + Params!$B$3^2/(2 * C10))/(1 + Params!$B$3^2/C10), NA())</f>
        <v>0.23156931580519868</v>
      </c>
      <c r="G10" s="127">
        <f>IFERROR((Params!$B$3/(1+Params!$B$3^2/C10))*SQRT(E10*(1-E10)/C10 + (Params!$B$3/(2*C10))^2), NA())</f>
        <v>0.12377341382608752</v>
      </c>
      <c r="H10" s="127">
        <f t="shared" si="1"/>
        <v>0.10779590197911117</v>
      </c>
      <c r="I10" s="127">
        <f t="shared" si="2"/>
        <v>0.35534272963128621</v>
      </c>
      <c r="AC10" s="164">
        <v>200</v>
      </c>
      <c r="AD10" s="168" t="str">
        <f ca="1">IFERROR(VLOOKUP(AZ10, $B$1:$F1007, 5), "")</f>
        <v/>
      </c>
      <c r="AE10" s="155" t="str">
        <f ca="1">IFERROR(VLOOKUP(BA10, $B$1:$F1007, 5), "")</f>
        <v/>
      </c>
      <c r="AF10" s="146">
        <f ca="1">IFERROR(VLOOKUP(BB10, $B$1:$F1007, 5), "")</f>
        <v>0.33110390487771924</v>
      </c>
      <c r="AG10" s="146">
        <f ca="1">IFERROR(VLOOKUP(BC10, $B$1:$F1007, 5), "")</f>
        <v>0.38319212559182658</v>
      </c>
      <c r="AH10" s="146">
        <f ca="1">IFERROR(VLOOKUP(BD10, $B$1:$F1007, 5), "")</f>
        <v>0.5722459831233383</v>
      </c>
      <c r="AI10" s="147">
        <f ca="1">IFERROR(VLOOKUP(BE10, $B$1:$F1007, 5), "")</f>
        <v>0.53893595813605788</v>
      </c>
      <c r="AJ10" s="146">
        <f ca="1">IFERROR(VLOOKUP(BF10, $B$1:$F1007, 5), "")</f>
        <v>0.33034744842562436</v>
      </c>
      <c r="AK10" s="148">
        <f ca="1">IFERROR(VLOOKUP(BG10, $B$1:$F1007, 5), "")</f>
        <v>0.24665585731657882</v>
      </c>
      <c r="AN10" s="125">
        <v>200</v>
      </c>
      <c r="AO10" s="125">
        <f>MATCH($AN10 &amp;"#" &amp; AO$2 &amp;"#" &amp; IF($AN10 &lt;&gt; "", $AM$5, "") &amp;"#" &amp; IF(AO$2 &lt;&gt; "", $AM$6, "") &amp;"#" &amp; $AM$7, Defaults_4000!$I$1:$I$1000,0)</f>
        <v>10</v>
      </c>
      <c r="AP10" s="125">
        <f>MATCH($AN10 &amp;"#" &amp; AP$2 &amp;"#" &amp; IF($AN10 &lt;&gt; "", $AM$5, "") &amp;"#" &amp; IF(AP$2 &lt;&gt; "", $AM$6, "") &amp;"#" &amp; $AM$7, Defaults_4000!$I$1:$I$1000,0)</f>
        <v>54</v>
      </c>
      <c r="AQ10" s="129">
        <f>MATCH($AN10 &amp;"#" &amp; AQ$2 &amp;"#" &amp; IF($AN10 &lt;&gt; "", $AM$5, "") &amp;"#" &amp; IF(AQ$2 &lt;&gt; "", $AM$6, "") &amp;"#" &amp; $AM$7, Defaults_4000!$I$1:$I$1000,0)</f>
        <v>55</v>
      </c>
      <c r="AR10" s="129">
        <f>MATCH($AN10 &amp;"#" &amp; AR$2 &amp;"#" &amp; IF($AN10 &lt;&gt; "", $AM$5, "") &amp;"#" &amp; IF(AR$2 &lt;&gt; "", $AM$6, "") &amp;"#" &amp; $AM$7, Defaults_4000!$I$1:$I$1000,0)</f>
        <v>56</v>
      </c>
      <c r="AS10" s="129">
        <f>MATCH($AN10 &amp;"#" &amp; AS$2 &amp;"#" &amp; IF($AN10 &lt;&gt; "", $AM$5, "") &amp;"#" &amp; IF(AS$2 &lt;&gt; "", $AM$6, "") &amp;"#" &amp; $AM$7, Defaults_4000!$I$1:$I$1000,0)</f>
        <v>57</v>
      </c>
      <c r="AT10" s="129">
        <f>MATCH($AN10 &amp;"#" &amp; AT$2 &amp;"#" &amp; IF($AN10 &lt;&gt; "", $AM$5, "") &amp;"#" &amp; IF(AT$2 &lt;&gt; "", $AM$6, "") &amp;"#" &amp; $AM$7, Defaults_4000!$I$1:$I$1000,0)</f>
        <v>58</v>
      </c>
      <c r="AU10" s="129">
        <f>MATCH($AN10 &amp;"#" &amp; AU$2 &amp;"#" &amp; IF($AN10 &lt;&gt; "", $AM$5, "") &amp;"#" &amp; IF(AU$2 &lt;&gt; "", $AM$6, "") &amp;"#" &amp; $AM$7, Defaults_4000!$I$1:$I$1000,0)</f>
        <v>59</v>
      </c>
      <c r="AV10" s="131">
        <f>MATCH($AN10 &amp;"#" &amp; AV$2 &amp;"#" &amp; IF($AN10 &lt;&gt; "", $AM$5, "") &amp;"#" &amp; IF(AV$2 &lt;&gt; "", $AM$6, "") &amp;"#" &amp; $AM$7, Defaults_4000!$I$1:$I$1000,0)</f>
        <v>53</v>
      </c>
      <c r="AY10" s="125">
        <v>200</v>
      </c>
      <c r="AZ10" s="136">
        <f ca="1">OFFSET(Defaults_4000!$B$1,AO10 - 1, 0)</f>
        <v>7007</v>
      </c>
      <c r="BA10" s="117">
        <f ca="1">OFFSET(Defaults_4000!$B$1,AP10 - 1, 0)</f>
        <v>9043</v>
      </c>
      <c r="BB10" s="129">
        <f ca="1">OFFSET(Defaults_4000!$B$1,AQ10 - 1, 0)</f>
        <v>9044</v>
      </c>
      <c r="BC10" s="129">
        <f ca="1">OFFSET(Defaults_4000!$B$1,AR10 - 1, 0)</f>
        <v>9045</v>
      </c>
      <c r="BD10" s="129">
        <f ca="1">OFFSET(Defaults_4000!$B$1,AS10 - 1, 0)</f>
        <v>9046</v>
      </c>
      <c r="BE10" s="129">
        <f ca="1">OFFSET(Defaults_4000!$B$1,AT10 - 1, 0)</f>
        <v>9047</v>
      </c>
      <c r="BF10" s="129">
        <f ca="1">OFFSET(Defaults_4000!$B$1,AU10 - 1, 0)</f>
        <v>9048</v>
      </c>
      <c r="BG10" s="131">
        <f ca="1">OFFSET(Defaults_4000!$B$1,AV10 - 1, 0)</f>
        <v>9042</v>
      </c>
      <c r="BI10" s="125">
        <v>200</v>
      </c>
      <c r="BJ10" s="127" t="s">
        <v>60</v>
      </c>
      <c r="BK10" s="127" t="s">
        <v>60</v>
      </c>
      <c r="BL10" s="127">
        <v>0.33110390487771924</v>
      </c>
      <c r="BM10" s="127">
        <v>0.38319212559182658</v>
      </c>
      <c r="BN10" s="127">
        <v>0.5722459831233383</v>
      </c>
      <c r="BO10" s="127">
        <v>0.53893595813605788</v>
      </c>
      <c r="BP10" s="127">
        <v>0.33034744842562436</v>
      </c>
      <c r="BQ10" s="128">
        <v>0.24665585731657882</v>
      </c>
    </row>
    <row r="11" spans="1:69" ht="14.7" thickBot="1" x14ac:dyDescent="0.6">
      <c r="A11" s="125"/>
      <c r="B11" s="56">
        <v>9001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38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6</v>
      </c>
      <c r="E11" s="143">
        <f t="shared" si="0"/>
        <v>0.15789473684210525</v>
      </c>
      <c r="F11" s="143">
        <f>IFERROR((E11 + Params!$B$3^2/(2 * C11))/(1 + Params!$B$3^2/C11), NA())</f>
        <v>0.18930442430499786</v>
      </c>
      <c r="G11" s="127">
        <f>IFERROR((Params!$B$3/(1+Params!$B$3^2/C11))*SQRT(E11*(1-E11)/C11 + (Params!$B$3/(2*C11))^2), NA())</f>
        <v>0.114866802067771</v>
      </c>
      <c r="H11" s="127">
        <f t="shared" si="1"/>
        <v>7.4437622237226858E-2</v>
      </c>
      <c r="I11" s="127">
        <f t="shared" si="2"/>
        <v>0.30417122637276883</v>
      </c>
      <c r="AC11" t="s">
        <v>66</v>
      </c>
    </row>
    <row r="12" spans="1:69" ht="14.7" thickBot="1" x14ac:dyDescent="0.6">
      <c r="A12" s="125"/>
      <c r="B12" s="56">
        <v>9002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39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14</v>
      </c>
      <c r="E12" s="143">
        <f t="shared" si="0"/>
        <v>0.35897435897435898</v>
      </c>
      <c r="F12" s="143">
        <f>IFERROR((E12 + Params!$B$3^2/(2 * C12))/(1 + Params!$B$3^2/C12), NA())</f>
        <v>0.37162010755900804</v>
      </c>
      <c r="G12" s="127">
        <f>IFERROR((Params!$B$3/(1+Params!$B$3^2/C12))*SQRT(E12*(1-E12)/C12 + (Params!$B$3/(2*C12))^2), NA())</f>
        <v>0.14420126059409702</v>
      </c>
      <c r="H12" s="127">
        <f t="shared" si="1"/>
        <v>0.22741884696491102</v>
      </c>
      <c r="I12" s="127">
        <f t="shared" si="2"/>
        <v>0.51582136815310509</v>
      </c>
      <c r="AC12" s="169" t="s">
        <v>42</v>
      </c>
      <c r="AD12" s="165"/>
      <c r="AE12" s="156">
        <v>2</v>
      </c>
      <c r="AF12" s="156">
        <v>5</v>
      </c>
      <c r="AG12" s="156">
        <v>10</v>
      </c>
      <c r="AH12" s="156">
        <v>20</v>
      </c>
      <c r="AI12" s="157">
        <v>50</v>
      </c>
      <c r="AJ12" s="156">
        <v>100</v>
      </c>
      <c r="AK12" s="158">
        <v>200</v>
      </c>
      <c r="AN12" s="169" t="s">
        <v>42</v>
      </c>
      <c r="AO12" s="165"/>
      <c r="AP12" s="156">
        <v>2</v>
      </c>
      <c r="AQ12" s="156">
        <v>5</v>
      </c>
      <c r="AR12" s="156">
        <v>10</v>
      </c>
      <c r="AS12" s="156">
        <v>20</v>
      </c>
      <c r="AT12" s="157">
        <v>50</v>
      </c>
      <c r="AU12" s="156">
        <v>100</v>
      </c>
      <c r="AV12" s="158">
        <v>200</v>
      </c>
    </row>
    <row r="13" spans="1:69" ht="14.7" thickBot="1" x14ac:dyDescent="0.6">
      <c r="A13" s="125"/>
      <c r="B13" s="56">
        <v>9003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38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8</v>
      </c>
      <c r="E13" s="143">
        <f t="shared" si="0"/>
        <v>0.21052631578947367</v>
      </c>
      <c r="F13" s="143">
        <f>IFERROR((E13 + Params!$B$3^2/(2 * C13))/(1 + Params!$B$3^2/C13), NA())</f>
        <v>0.23710374364269049</v>
      </c>
      <c r="G13" s="127">
        <f>IFERROR((Params!$B$3/(1+Params!$B$3^2/C13))*SQRT(E13*(1-E13)/C13 + (Params!$B$3/(2*C13))^2), NA())</f>
        <v>0.12635714012173116</v>
      </c>
      <c r="H13" s="127">
        <f t="shared" si="1"/>
        <v>0.11074660352095933</v>
      </c>
      <c r="I13" s="127">
        <f t="shared" si="2"/>
        <v>0.36346088376442165</v>
      </c>
      <c r="AC13" s="161"/>
      <c r="AD13" s="180" t="str">
        <f ca="1">IFERROR(VLOOKUP(AZ3, $B$1:$G1000, 6), "")</f>
        <v/>
      </c>
      <c r="AE13" s="159">
        <f ca="1">IFERROR(VLOOKUP(BA3, $B$1:$G1000, 6), "")</f>
        <v>7.8113748837375874E-2</v>
      </c>
      <c r="AF13" s="159">
        <f ca="1">IFERROR(VLOOKUP(BB3, $B$1:$G1000, 6), "")</f>
        <v>6.3636139360517041E-2</v>
      </c>
      <c r="AG13" s="159">
        <f ca="1">IFERROR(VLOOKUP(BC3, $B$1:$G1000, 6), "")</f>
        <v>0.12377341382608752</v>
      </c>
      <c r="AH13" s="159">
        <f ca="1">IFERROR(VLOOKUP(BD3, $B$1:$G1000, 6), "")</f>
        <v>0.12771091409769464</v>
      </c>
      <c r="AI13" s="159">
        <f ca="1">IFERROR(VLOOKUP(BE3, $B$1:$G1000, 6), "")</f>
        <v>0.11859277894870295</v>
      </c>
      <c r="AJ13" s="159">
        <f ca="1">IFERROR(VLOOKUP(BF3, $B$1:$G1000, 6), "")</f>
        <v>7.8113748837375874E-2</v>
      </c>
      <c r="AK13" s="160" t="str">
        <f ca="1">IFERROR(VLOOKUP(BG3, $B$1:$G1000, 6), "")</f>
        <v/>
      </c>
      <c r="AN13" s="183"/>
      <c r="AO13" s="185" t="str">
        <f ca="1">IFERROR(VLOOKUP(AZ3, $B$1:$G1000, 2), "")</f>
        <v/>
      </c>
      <c r="AP13" s="182">
        <f ca="1">IFERROR(VLOOKUP(BA3, $B$1:$G1000, 2), "")</f>
        <v>31</v>
      </c>
      <c r="AQ13" s="182">
        <f ca="1">IFERROR(VLOOKUP(BB3, $B$1:$G1000, 2), "")</f>
        <v>39</v>
      </c>
      <c r="AR13" s="182">
        <f ca="1">IFERROR(VLOOKUP(BC3, $B$1:$G1000, 2), "")</f>
        <v>39</v>
      </c>
      <c r="AS13" s="182">
        <f ca="1">IFERROR(VLOOKUP(BD3, $B$1:$G1000, 2), "")</f>
        <v>31</v>
      </c>
      <c r="AT13" s="182">
        <f ca="1">IFERROR(VLOOKUP(BE3, $B$1:$G1000, 2), "")</f>
        <v>31</v>
      </c>
      <c r="AU13" s="182">
        <f ca="1">IFERROR(VLOOKUP(BF3, $B$1:$G1000, 2), "")</f>
        <v>31</v>
      </c>
      <c r="AV13" s="182">
        <f ca="1">IFERROR(VLOOKUP(BG3, $B$1:$G1000, 2), "")</f>
        <v>0</v>
      </c>
    </row>
    <row r="14" spans="1:69" ht="14.7" thickBot="1" x14ac:dyDescent="0.6">
      <c r="A14" s="125"/>
      <c r="B14" s="56">
        <v>9004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43">
        <f t="shared" si="0"/>
        <v>0.15384615384615385</v>
      </c>
      <c r="F14" s="143">
        <f>IFERROR((E14 + Params!$B$3^2/(2 * C14))/(1 + Params!$B$3^2/C14), NA())</f>
        <v>0.18488571855392891</v>
      </c>
      <c r="G14" s="127">
        <f>IFERROR((Params!$B$3/(1+Params!$B$3^2/C14))*SQRT(E14*(1-E14)/C14 + (Params!$B$3/(2*C14))^2), NA())</f>
        <v>0.11241198010341422</v>
      </c>
      <c r="H14" s="127">
        <f t="shared" si="1"/>
        <v>7.2473738450514691E-2</v>
      </c>
      <c r="I14" s="127">
        <f t="shared" si="2"/>
        <v>0.29729769865734312</v>
      </c>
      <c r="AC14" s="162">
        <v>2</v>
      </c>
      <c r="AD14" s="153">
        <f ca="1">IFERROR(VLOOKUP(AZ4, $B$1:$G1001, 6), "")</f>
        <v>5.5129500367376919E-2</v>
      </c>
      <c r="AE14" s="180">
        <f ca="1">IFERROR(VLOOKUP(BA4, $B$1:$G1001, 6), "")</f>
        <v>6.1782363059360045E-2</v>
      </c>
      <c r="AF14" s="150" t="str">
        <f ca="1">IFERROR(VLOOKUP(BB4, $B$1:$G1001, 6), "")</f>
        <v/>
      </c>
      <c r="AG14" s="150" t="str">
        <f ca="1">IFERROR(VLOOKUP(BC4, $B$1:$G1001, 6), "")</f>
        <v/>
      </c>
      <c r="AH14" s="150" t="str">
        <f ca="1">IFERROR(VLOOKUP(BD4, $B$1:$G1001, 6), "")</f>
        <v/>
      </c>
      <c r="AI14" s="150" t="str">
        <f ca="1">IFERROR(VLOOKUP(BE4, $B$1:$G1001, 6), "")</f>
        <v/>
      </c>
      <c r="AJ14" s="150">
        <f ca="1">IFERROR(VLOOKUP(BF4, $B$1:$G1001, 6), "")</f>
        <v>0.19314031799092549</v>
      </c>
      <c r="AK14" s="152" t="str">
        <f ca="1">IFERROR(VLOOKUP(BG4, $B$1:$G1001, 6), "")</f>
        <v/>
      </c>
      <c r="AN14" s="162">
        <v>2</v>
      </c>
      <c r="AO14" s="184">
        <f ca="1">IFERROR(VLOOKUP(AZ4, $B$1:$G1001, 2), "")</f>
        <v>31</v>
      </c>
      <c r="AP14" s="185">
        <f ca="1">IFERROR(VLOOKUP(BA4, $B$1:$G1001, 2), "")</f>
        <v>50</v>
      </c>
      <c r="AQ14" s="182">
        <f ca="1">IFERROR(VLOOKUP(BB4, $B$1:$G1001, 2), "")</f>
        <v>0</v>
      </c>
      <c r="AR14" s="182">
        <f ca="1">IFERROR(VLOOKUP(BC4, $B$1:$G1001, 2), "")</f>
        <v>0</v>
      </c>
      <c r="AS14" s="182">
        <f ca="1">IFERROR(VLOOKUP(BD4, $B$1:$G1001, 2), "")</f>
        <v>0</v>
      </c>
      <c r="AT14" s="182">
        <f ca="1">IFERROR(VLOOKUP(BE4, $B$1:$G1001, 2), "")</f>
        <v>0</v>
      </c>
      <c r="AU14" s="182">
        <f ca="1">IFERROR(VLOOKUP(BF4, $B$1:$G1001, 2), "")</f>
        <v>10</v>
      </c>
      <c r="AV14" s="182">
        <f ca="1">IFERROR(VLOOKUP(BG4, $B$1:$G1001, 2), "")</f>
        <v>0</v>
      </c>
    </row>
    <row r="15" spans="1:69" ht="14.7" thickBot="1" x14ac:dyDescent="0.6">
      <c r="A15" s="125"/>
      <c r="B15" s="56">
        <v>9005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39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6</v>
      </c>
      <c r="E15" s="143">
        <f t="shared" si="0"/>
        <v>0.15384615384615385</v>
      </c>
      <c r="F15" s="143">
        <f>IFERROR((E15 + Params!$B$3^2/(2 * C15))/(1 + Params!$B$3^2/C15), NA())</f>
        <v>0.18488571855392891</v>
      </c>
      <c r="G15" s="127">
        <f>IFERROR((Params!$B$3/(1+Params!$B$3^2/C15))*SQRT(E15*(1-E15)/C15 + (Params!$B$3/(2*C15))^2), NA())</f>
        <v>0.11241198010341422</v>
      </c>
      <c r="H15" s="127">
        <f t="shared" si="1"/>
        <v>7.2473738450514691E-2</v>
      </c>
      <c r="I15" s="127">
        <f t="shared" si="2"/>
        <v>0.29729769865734312</v>
      </c>
      <c r="AC15" s="162">
        <v>5</v>
      </c>
      <c r="AD15" s="153">
        <f ca="1">IFERROR(VLOOKUP(AZ5, $B$1:$G1002, 6), "")</f>
        <v>6.3636139360517041E-2</v>
      </c>
      <c r="AE15" s="153" t="str">
        <f ca="1">IFERROR(VLOOKUP(BA5, $B$1:$G1002, 6), "")</f>
        <v/>
      </c>
      <c r="AF15" s="143">
        <f ca="1">IFERROR(VLOOKUP(BB5, $B$1:$G1002, 6), "")</f>
        <v>0.11241198010341422</v>
      </c>
      <c r="AG15" s="127">
        <f ca="1">IFERROR(VLOOKUP(BC5, $B$1:$G1002, 6), "")</f>
        <v>0.114866802067771</v>
      </c>
      <c r="AH15" s="127">
        <f ca="1">IFERROR(VLOOKUP(BD5, $B$1:$G1002, 6), "")</f>
        <v>0.13877166001266816</v>
      </c>
      <c r="AI15" s="127">
        <f ca="1">IFERROR(VLOOKUP(BE5, $B$1:$G1002, 6), "")</f>
        <v>8.356526699179713E-2</v>
      </c>
      <c r="AJ15" s="127">
        <f ca="1">IFERROR(VLOOKUP(BF5, $B$1:$G1002, 6), "")</f>
        <v>0.20755792172046483</v>
      </c>
      <c r="AK15" s="144">
        <f ca="1">IFERROR(VLOOKUP(BG5, $B$1:$G1002, 6), "")</f>
        <v>0.14957637677547969</v>
      </c>
      <c r="AN15" s="162">
        <v>5</v>
      </c>
      <c r="AO15" s="182">
        <f ca="1">IFERROR(VLOOKUP(AZ5, $B$1:$G1002, 2), "")</f>
        <v>39</v>
      </c>
      <c r="AP15" s="184">
        <f ca="1">IFERROR(VLOOKUP(BA5, $B$1:$G1002, 2), "")</f>
        <v>0</v>
      </c>
      <c r="AQ15" s="185">
        <f ca="1">IFERROR(VLOOKUP(BB5, $B$1:$G1002, 2), "")</f>
        <v>39</v>
      </c>
      <c r="AR15" s="182">
        <f ca="1">IFERROR(VLOOKUP(BC5, $B$1:$G1002, 2), "")</f>
        <v>38</v>
      </c>
      <c r="AS15" s="182">
        <f ca="1">IFERROR(VLOOKUP(BD5, $B$1:$G1002, 2), "")</f>
        <v>38</v>
      </c>
      <c r="AT15" s="182">
        <f ca="1">IFERROR(VLOOKUP(BE5, $B$1:$G1002, 2), "")</f>
        <v>74</v>
      </c>
      <c r="AU15" s="182">
        <f ca="1">IFERROR(VLOOKUP(BF5, $B$1:$G1002, 2), "")</f>
        <v>9</v>
      </c>
      <c r="AV15" s="182">
        <f ca="1">IFERROR(VLOOKUP(BG5, $B$1:$G1002, 2), "")</f>
        <v>9</v>
      </c>
    </row>
    <row r="16" spans="1:69" ht="14.7" thickBot="1" x14ac:dyDescent="0.6">
      <c r="A16" s="125"/>
      <c r="B16" s="56">
        <v>9006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19</v>
      </c>
      <c r="E16" s="143">
        <f t="shared" si="0"/>
        <v>0.5</v>
      </c>
      <c r="F16" s="143">
        <f>IFERROR((E16 + Params!$B$3^2/(2 * C16))/(1 + Params!$B$3^2/C16), NA())</f>
        <v>0.5</v>
      </c>
      <c r="G16" s="127">
        <f>IFERROR((Params!$B$3/(1+Params!$B$3^2/C16))*SQRT(E16*(1-E16)/C16 + (Params!$B$3/(2*C16))^2), NA())</f>
        <v>0.15150324467139309</v>
      </c>
      <c r="H16" s="127">
        <f t="shared" si="1"/>
        <v>0.34849675532860691</v>
      </c>
      <c r="I16" s="127">
        <f t="shared" si="2"/>
        <v>0.65150324467139309</v>
      </c>
      <c r="AC16" s="162">
        <v>10</v>
      </c>
      <c r="AD16" s="153">
        <f ca="1">IFERROR(VLOOKUP(AZ6, $B$1:$G1003, 6), "")</f>
        <v>7.8280421509049208E-2</v>
      </c>
      <c r="AE16" s="153" t="str">
        <f ca="1">IFERROR(VLOOKUP(BA6, $B$1:$G1003, 6), "")</f>
        <v/>
      </c>
      <c r="AF16" s="127">
        <f ca="1">IFERROR(VLOOKUP(BB6, $B$1:$G1003, 6), "")</f>
        <v>0.12635714012173116</v>
      </c>
      <c r="AG16" s="143">
        <f ca="1">IFERROR(VLOOKUP(BC6, $B$1:$G1003, 6), "")</f>
        <v>0.12377341382608752</v>
      </c>
      <c r="AH16" s="127">
        <f ca="1">IFERROR(VLOOKUP(BD6, $B$1:$G1003, 6), "")</f>
        <v>0.15150324467139309</v>
      </c>
      <c r="AI16" s="127">
        <f ca="1">IFERROR(VLOOKUP(BE6, $B$1:$G1003, 6), "")</f>
        <v>0.10961077298643349</v>
      </c>
      <c r="AJ16" s="127">
        <f ca="1">IFERROR(VLOOKUP(BF6, $B$1:$G1003, 6), "")</f>
        <v>0.27228861239202817</v>
      </c>
      <c r="AK16" s="144">
        <f ca="1">IFERROR(VLOOKUP(BG6, $B$1:$G1003, 6), "")</f>
        <v>0.20755792172046483</v>
      </c>
      <c r="AN16" s="162">
        <v>10</v>
      </c>
      <c r="AO16" s="182">
        <f ca="1">IFERROR(VLOOKUP(AZ6, $B$1:$G1003, 2), "")</f>
        <v>67</v>
      </c>
      <c r="AP16" s="182">
        <f ca="1">IFERROR(VLOOKUP(BA6, $B$1:$G1003, 2), "")</f>
        <v>0</v>
      </c>
      <c r="AQ16" s="184">
        <f ca="1">IFERROR(VLOOKUP(BB6, $B$1:$G1003, 2), "")</f>
        <v>38</v>
      </c>
      <c r="AR16" s="185">
        <f ca="1">IFERROR(VLOOKUP(BC6, $B$1:$G1003, 2), "")</f>
        <v>39</v>
      </c>
      <c r="AS16" s="182">
        <f ca="1">IFERROR(VLOOKUP(BD6, $B$1:$G1003, 2), "")</f>
        <v>38</v>
      </c>
      <c r="AT16" s="182">
        <f ca="1">IFERROR(VLOOKUP(BE6, $B$1:$G1003, 2), "")</f>
        <v>75</v>
      </c>
      <c r="AU16" s="182">
        <f ca="1">IFERROR(VLOOKUP(BF6, $B$1:$G1003, 2), "")</f>
        <v>9</v>
      </c>
      <c r="AV16" s="182">
        <f ca="1">IFERROR(VLOOKUP(BG6, $B$1:$G1003, 2), "")</f>
        <v>9</v>
      </c>
    </row>
    <row r="17" spans="1:59" ht="14.7" thickBot="1" x14ac:dyDescent="0.6">
      <c r="A17" s="125"/>
      <c r="B17" s="56">
        <v>9007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38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11</v>
      </c>
      <c r="E17" s="143">
        <f t="shared" si="0"/>
        <v>0.28947368421052633</v>
      </c>
      <c r="F17" s="143">
        <f>IFERROR((E17 + Params!$B$3^2/(2 * C17))/(1 + Params!$B$3^2/C17), NA())</f>
        <v>0.30880272264922948</v>
      </c>
      <c r="G17" s="127">
        <f>IFERROR((Params!$B$3/(1+Params!$B$3^2/C17))*SQRT(E17*(1-E17)/C17 + (Params!$B$3/(2*C17))^2), NA())</f>
        <v>0.13877166001266816</v>
      </c>
      <c r="H17" s="127">
        <f t="shared" si="1"/>
        <v>0.17003106263656131</v>
      </c>
      <c r="I17" s="127">
        <f t="shared" si="2"/>
        <v>0.44757438266189764</v>
      </c>
      <c r="AC17" s="162">
        <v>20</v>
      </c>
      <c r="AD17" s="153">
        <f ca="1">IFERROR(VLOOKUP(AZ7, $B$1:$G1004, 6), "")</f>
        <v>8.6364668187580054E-2</v>
      </c>
      <c r="AE17" s="153" t="str">
        <f ca="1">IFERROR(VLOOKUP(BA7, $B$1:$G1004, 6), "")</f>
        <v/>
      </c>
      <c r="AF17" s="127">
        <f ca="1">IFERROR(VLOOKUP(BB7, $B$1:$G1004, 6), "")</f>
        <v>0.11241198010341422</v>
      </c>
      <c r="AG17" s="127">
        <f ca="1">IFERROR(VLOOKUP(BC7, $B$1:$G1004, 6), "")</f>
        <v>0.14420126059409702</v>
      </c>
      <c r="AH17" s="143">
        <f ca="1">IFERROR(VLOOKUP(BD7, $B$1:$G1004, 6), "")</f>
        <v>0.10627245507177599</v>
      </c>
      <c r="AI17" s="127">
        <f ca="1">IFERROR(VLOOKUP(BE7, $B$1:$G1004, 6), "")</f>
        <v>0.10991107086629816</v>
      </c>
      <c r="AJ17" s="127">
        <f ca="1">IFERROR(VLOOKUP(BF7, $B$1:$G1004, 6), "")</f>
        <v>0.25360133443506561</v>
      </c>
      <c r="AK17" s="144">
        <f ca="1">IFERROR(VLOOKUP(BG7, $B$1:$G1004, 6), "")</f>
        <v>0.27871019297733857</v>
      </c>
      <c r="AN17" s="162">
        <v>20</v>
      </c>
      <c r="AO17" s="182">
        <f ca="1">IFERROR(VLOOKUP(AZ7, $B$1:$G1004, 2), "")</f>
        <v>63</v>
      </c>
      <c r="AP17" s="182">
        <f ca="1">IFERROR(VLOOKUP(BA7, $B$1:$G1004, 2), "")</f>
        <v>0</v>
      </c>
      <c r="AQ17" s="182">
        <f ca="1">IFERROR(VLOOKUP(BB7, $B$1:$G1004, 2), "")</f>
        <v>39</v>
      </c>
      <c r="AR17" s="184">
        <f ca="1">IFERROR(VLOOKUP(BC7, $B$1:$G1004, 2), "")</f>
        <v>39</v>
      </c>
      <c r="AS17" s="185">
        <f ca="1">IFERROR(VLOOKUP(BD7, $B$1:$G1004, 2), "")</f>
        <v>79</v>
      </c>
      <c r="AT17" s="182">
        <f ca="1">IFERROR(VLOOKUP(BE7, $B$1:$G1004, 2), "")</f>
        <v>75</v>
      </c>
      <c r="AU17" s="182">
        <f ca="1">IFERROR(VLOOKUP(BF7, $B$1:$G1004, 2), "")</f>
        <v>11</v>
      </c>
      <c r="AV17" s="182">
        <f ca="1">IFERROR(VLOOKUP(BG7, $B$1:$G1004, 2), "")</f>
        <v>8</v>
      </c>
    </row>
    <row r="18" spans="1:59" ht="14.7" thickBot="1" x14ac:dyDescent="0.6">
      <c r="A18" s="125"/>
      <c r="B18" s="56">
        <v>9008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79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33</v>
      </c>
      <c r="E18" s="143">
        <f t="shared" si="0"/>
        <v>0.41772151898734178</v>
      </c>
      <c r="F18" s="143">
        <f>IFERROR((E18 + Params!$B$3^2/(2 * C18))/(1 + Params!$B$3^2/C18), NA())</f>
        <v>0.42153700556242274</v>
      </c>
      <c r="G18" s="127">
        <f>IFERROR((Params!$B$3/(1+Params!$B$3^2/C18))*SQRT(E18*(1-E18)/C18 + (Params!$B$3/(2*C18))^2), NA())</f>
        <v>0.10627245507177599</v>
      </c>
      <c r="H18" s="127">
        <f t="shared" si="1"/>
        <v>0.31526455049064672</v>
      </c>
      <c r="I18" s="127">
        <f t="shared" si="2"/>
        <v>0.52780946063419876</v>
      </c>
      <c r="AC18" s="163">
        <v>50</v>
      </c>
      <c r="AD18" s="153">
        <f ca="1">IFERROR(VLOOKUP(AZ8, $B$1:$G1005, 6), "")</f>
        <v>0.13546859984556112</v>
      </c>
      <c r="AE18" s="153" t="str">
        <f ca="1">IFERROR(VLOOKUP(BA8, $B$1:$G1005, 6), "")</f>
        <v/>
      </c>
      <c r="AF18" s="127">
        <f ca="1">IFERROR(VLOOKUP(BB8, $B$1:$G1005, 6), "")</f>
        <v>0.10694720446145395</v>
      </c>
      <c r="AG18" s="127">
        <f ca="1">IFERROR(VLOOKUP(BC8, $B$1:$G1005, 6), "")</f>
        <v>0.10763841747619295</v>
      </c>
      <c r="AH18" s="127">
        <f ca="1">IFERROR(VLOOKUP(BD8, $B$1:$G1005, 6), "")</f>
        <v>0.10763841747619295</v>
      </c>
      <c r="AI18" s="143">
        <f ca="1">IFERROR(VLOOKUP(BE8, $B$1:$G1005, 6), "")</f>
        <v>0.10991107086629816</v>
      </c>
      <c r="AJ18" s="127">
        <f ca="1">IFERROR(VLOOKUP(BF8, $B$1:$G1005, 6), "")</f>
        <v>0.27942687207138589</v>
      </c>
      <c r="AK18" s="144">
        <f ca="1">IFERROR(VLOOKUP(BG8, $B$1:$G1005, 6), "")</f>
        <v>0.29566442366417367</v>
      </c>
      <c r="AN18" s="163">
        <v>50</v>
      </c>
      <c r="AO18" s="182">
        <f ca="1">IFERROR(VLOOKUP(AZ8, $B$1:$G1005, 2), "")</f>
        <v>31</v>
      </c>
      <c r="AP18" s="182">
        <f ca="1">IFERROR(VLOOKUP(BA8, $B$1:$G1005, 2), "")</f>
        <v>0</v>
      </c>
      <c r="AQ18" s="182">
        <f ca="1">IFERROR(VLOOKUP(BB8, $B$1:$G1005, 2), "")</f>
        <v>75</v>
      </c>
      <c r="AR18" s="182">
        <f ca="1">IFERROR(VLOOKUP(BC8, $B$1:$G1005, 2), "")</f>
        <v>75</v>
      </c>
      <c r="AS18" s="184">
        <f ca="1">IFERROR(VLOOKUP(BD8, $B$1:$G1005, 2), "")</f>
        <v>75</v>
      </c>
      <c r="AT18" s="185">
        <f ca="1">IFERROR(VLOOKUP(BE8, $B$1:$G1005, 2), "")</f>
        <v>75</v>
      </c>
      <c r="AU18" s="182">
        <f ca="1">IFERROR(VLOOKUP(BF8, $B$1:$G1005, 2), "")</f>
        <v>7</v>
      </c>
      <c r="AV18" s="182">
        <f ca="1">IFERROR(VLOOKUP(BG8, $B$1:$G1005, 2), "")</f>
        <v>7</v>
      </c>
    </row>
    <row r="19" spans="1:59" ht="14.7" thickBot="1" x14ac:dyDescent="0.6">
      <c r="A19" s="125"/>
      <c r="B19" s="56">
        <v>9009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0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0</v>
      </c>
      <c r="E19" s="143" t="e">
        <f t="shared" si="0"/>
        <v>#N/A</v>
      </c>
      <c r="F19" s="143" t="e">
        <f>IFERROR((E19 + Params!$B$3^2/(2 * C19))/(1 + Params!$B$3^2/C19), NA())</f>
        <v>#N/A</v>
      </c>
      <c r="G19" s="127" t="e">
        <f>IFERROR((Params!$B$3/(1+Params!$B$3^2/C19))*SQRT(E19*(1-E19)/C19 + (Params!$B$3/(2*C19))^2), NA())</f>
        <v>#N/A</v>
      </c>
      <c r="H19" s="127" t="e">
        <f t="shared" si="1"/>
        <v>#N/A</v>
      </c>
      <c r="I19" s="127" t="e">
        <f t="shared" si="2"/>
        <v>#N/A</v>
      </c>
      <c r="AC19" s="162">
        <v>100</v>
      </c>
      <c r="AD19" s="153">
        <f ca="1">IFERROR(VLOOKUP(AZ9, $B$1:$G1006, 6), "")</f>
        <v>0.11859277894870295</v>
      </c>
      <c r="AE19" s="153" t="str">
        <f ca="1">IFERROR(VLOOKUP(BA9, $B$1:$G1006, 6), "")</f>
        <v/>
      </c>
      <c r="AF19" s="127">
        <f ca="1">IFERROR(VLOOKUP(BB9, $B$1:$G1006, 6), "")</f>
        <v>0.27871019297733857</v>
      </c>
      <c r="AG19" s="127">
        <f ca="1">IFERROR(VLOOKUP(BC9, $B$1:$G1006, 6), "")</f>
        <v>0.25360133443506561</v>
      </c>
      <c r="AH19" s="127">
        <f ca="1">IFERROR(VLOOKUP(BD9, $B$1:$G1006, 6), "")</f>
        <v>0.24771874626711146</v>
      </c>
      <c r="AI19" s="127">
        <f ca="1">IFERROR(VLOOKUP(BE9, $B$1:$G1006, 6), "")</f>
        <v>0.26261052690908371</v>
      </c>
      <c r="AJ19" s="143">
        <f ca="1">IFERROR(VLOOKUP(BF9, $B$1:$G1006, 6), "")</f>
        <v>0.13105310555497438</v>
      </c>
      <c r="AK19" s="144">
        <f ca="1">IFERROR(VLOOKUP(BG9, $B$1:$G1006, 6), "")</f>
        <v>0.27871019297733857</v>
      </c>
      <c r="AN19" s="162">
        <v>100</v>
      </c>
      <c r="AO19" s="182">
        <f ca="1">IFERROR(VLOOKUP(AZ9, $B$1:$G1006, 2), "")</f>
        <v>31</v>
      </c>
      <c r="AP19" s="182">
        <f ca="1">IFERROR(VLOOKUP(BA9, $B$1:$G1006, 2), "")</f>
        <v>0</v>
      </c>
      <c r="AQ19" s="182">
        <f ca="1">IFERROR(VLOOKUP(BB9, $B$1:$G1006, 2), "")</f>
        <v>8</v>
      </c>
      <c r="AR19" s="182">
        <f ca="1">IFERROR(VLOOKUP(BC9, $B$1:$G1006, 2), "")</f>
        <v>11</v>
      </c>
      <c r="AS19" s="182">
        <f ca="1">IFERROR(VLOOKUP(BD9, $B$1:$G1006, 2), "")</f>
        <v>10</v>
      </c>
      <c r="AT19" s="184">
        <f ca="1">IFERROR(VLOOKUP(BE9, $B$1:$G1006, 2), "")</f>
        <v>9</v>
      </c>
      <c r="AU19" s="185">
        <f ca="1">IFERROR(VLOOKUP(BF9, $B$1:$G1006, 2), "")</f>
        <v>50</v>
      </c>
      <c r="AV19" s="182">
        <f ca="1">IFERROR(VLOOKUP(BG9, $B$1:$G1006, 2), "")</f>
        <v>8</v>
      </c>
    </row>
    <row r="20" spans="1:59" ht="14.7" thickBot="1" x14ac:dyDescent="0.6">
      <c r="A20" s="125"/>
      <c r="B20" s="56">
        <v>9010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75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29</v>
      </c>
      <c r="E20" s="143">
        <f t="shared" si="0"/>
        <v>0.38666666666666666</v>
      </c>
      <c r="F20" s="143">
        <f>IFERROR((E20 + Params!$B$3^2/(2 * C20))/(1 + Params!$B$3^2/C20), NA())</f>
        <v>0.39218889520253264</v>
      </c>
      <c r="G20" s="127">
        <f>IFERROR((Params!$B$3/(1+Params!$B$3^2/C20))*SQRT(E20*(1-E20)/C20 + (Params!$B$3/(2*C20))^2), NA())</f>
        <v>0.10763841747619295</v>
      </c>
      <c r="H20" s="127">
        <f t="shared" si="1"/>
        <v>0.28455047772633968</v>
      </c>
      <c r="I20" s="127">
        <f t="shared" si="2"/>
        <v>0.4998273126787256</v>
      </c>
      <c r="AC20" s="164">
        <v>200</v>
      </c>
      <c r="AD20" s="155" t="str">
        <f ca="1">IFERROR(VLOOKUP(AZ10, $B$1:$G1007, 6), "")</f>
        <v/>
      </c>
      <c r="AE20" s="155" t="str">
        <f ca="1">IFERROR(VLOOKUP(BA10, $B$1:$G1007, 6), "")</f>
        <v/>
      </c>
      <c r="AF20" s="146">
        <f ca="1">IFERROR(VLOOKUP(BB10, $B$1:$G1007, 6), "")</f>
        <v>0.2596262160196916</v>
      </c>
      <c r="AG20" s="146">
        <f ca="1">IFERROR(VLOOKUP(BC10, $B$1:$G1007, 6), "")</f>
        <v>0.26261052690908371</v>
      </c>
      <c r="AH20" s="146">
        <f ca="1">IFERROR(VLOOKUP(BD10, $B$1:$G1007, 6), "")</f>
        <v>0.25957643567315197</v>
      </c>
      <c r="AI20" s="146">
        <f ca="1">IFERROR(VLOOKUP(BE10, $B$1:$G1007, 6), "")</f>
        <v>0.27228861239202817</v>
      </c>
      <c r="AJ20" s="146">
        <f ca="1">IFERROR(VLOOKUP(BF10, $B$1:$G1007, 6), "")</f>
        <v>0.29412428745583691</v>
      </c>
      <c r="AK20" s="181">
        <f ca="1">IFERROR(VLOOKUP(BG10, $B$1:$G1007, 6), "")</f>
        <v>0.22423894845328268</v>
      </c>
      <c r="AN20" s="164">
        <v>200</v>
      </c>
      <c r="AO20" s="182">
        <f ca="1">IFERROR(VLOOKUP(AZ10, $B$1:$G1007, 2), "")</f>
        <v>0</v>
      </c>
      <c r="AP20" s="182">
        <f ca="1">IFERROR(VLOOKUP(BA10, $B$1:$G1007, 2), "")</f>
        <v>0</v>
      </c>
      <c r="AQ20" s="182">
        <f ca="1">IFERROR(VLOOKUP(BB10, $B$1:$G1007, 2), "")</f>
        <v>8</v>
      </c>
      <c r="AR20" s="182">
        <f ca="1">IFERROR(VLOOKUP(BC10, $B$1:$G1007, 2), "")</f>
        <v>9</v>
      </c>
      <c r="AS20" s="182">
        <f ca="1">IFERROR(VLOOKUP(BD10, $B$1:$G1007, 2), "")</f>
        <v>10</v>
      </c>
      <c r="AT20" s="182">
        <f ca="1">IFERROR(VLOOKUP(BE10, $B$1:$G1007, 2), "")</f>
        <v>9</v>
      </c>
      <c r="AU20" s="184">
        <f ca="1">IFERROR(VLOOKUP(BF10, $B$1:$G1007, 2), "")</f>
        <v>5</v>
      </c>
      <c r="AV20" s="185">
        <f ca="1">IFERROR(VLOOKUP(BG10, $B$1:$G1007, 2), "")</f>
        <v>8</v>
      </c>
    </row>
    <row r="21" spans="1:59" x14ac:dyDescent="0.55000000000000004">
      <c r="A21" s="125"/>
      <c r="B21" s="56">
        <v>9011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11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6</v>
      </c>
      <c r="E21" s="143">
        <f t="shared" si="0"/>
        <v>0.54545454545454541</v>
      </c>
      <c r="F21" s="143">
        <f>IFERROR((E21 + Params!$B$3^2/(2 * C21))/(1 + Params!$B$3^2/C21), NA())</f>
        <v>0.53368909012505383</v>
      </c>
      <c r="G21" s="127">
        <f>IFERROR((Params!$B$3/(1+Params!$B$3^2/C21))*SQRT(E21*(1-E21)/C21 + (Params!$B$3/(2*C21))^2), NA())</f>
        <v>0.25360133443506561</v>
      </c>
      <c r="H21" s="127">
        <f t="shared" si="1"/>
        <v>0.28008775568998823</v>
      </c>
      <c r="I21" s="127">
        <f t="shared" si="2"/>
        <v>0.78729042456011944</v>
      </c>
    </row>
    <row r="22" spans="1:59" x14ac:dyDescent="0.55000000000000004">
      <c r="A22" s="125"/>
      <c r="B22" s="56">
        <v>9012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0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0</v>
      </c>
      <c r="E22" s="143" t="e">
        <f t="shared" si="0"/>
        <v>#N/A</v>
      </c>
      <c r="F22" s="143" t="e">
        <f>IFERROR((E22 + Params!$B$3^2/(2 * C22))/(1 + Params!$B$3^2/C22), NA())</f>
        <v>#N/A</v>
      </c>
      <c r="G22" s="127" t="e">
        <f>IFERROR((Params!$B$3/(1+Params!$B$3^2/C22))*SQRT(E22*(1-E22)/C22 + (Params!$B$3/(2*C22))^2), NA())</f>
        <v>#N/A</v>
      </c>
      <c r="H22" s="127" t="e">
        <f t="shared" si="1"/>
        <v>#N/A</v>
      </c>
      <c r="I22" s="127" t="e">
        <f t="shared" si="2"/>
        <v>#N/A</v>
      </c>
    </row>
    <row r="23" spans="1:59" x14ac:dyDescent="0.55000000000000004">
      <c r="A23" s="125"/>
      <c r="B23" s="56">
        <v>9013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75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28</v>
      </c>
      <c r="E23" s="143">
        <f t="shared" si="0"/>
        <v>0.37333333333333335</v>
      </c>
      <c r="F23" s="143">
        <f>IFERROR((E23 + Params!$B$3^2/(2 * C23))/(1 + Params!$B$3^2/C23), NA())</f>
        <v>0.37950523581459533</v>
      </c>
      <c r="G23" s="127">
        <f>IFERROR((Params!$B$3/(1+Params!$B$3^2/C23))*SQRT(E23*(1-E23)/C23 + (Params!$B$3/(2*C23))^2), NA())</f>
        <v>0.10694720446145395</v>
      </c>
      <c r="H23" s="127">
        <f t="shared" si="1"/>
        <v>0.27255803135314138</v>
      </c>
      <c r="I23" s="127">
        <f t="shared" si="2"/>
        <v>0.48645244027604928</v>
      </c>
    </row>
    <row r="24" spans="1:59" x14ac:dyDescent="0.55000000000000004">
      <c r="A24" s="125"/>
      <c r="B24" s="56">
        <v>9014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8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3</v>
      </c>
      <c r="E24" s="143">
        <f t="shared" si="0"/>
        <v>0.375</v>
      </c>
      <c r="F24" s="143">
        <f>IFERROR((E24 + Params!$B$3^2/(2 * C24))/(1 + Params!$B$3^2/C24), NA())</f>
        <v>0.41555195243885962</v>
      </c>
      <c r="G24" s="127">
        <f>IFERROR((Params!$B$3/(1+Params!$B$3^2/C24))*SQRT(E24*(1-E24)/C24 + (Params!$B$3/(2*C24))^2), NA())</f>
        <v>0.27871019297733857</v>
      </c>
      <c r="H24" s="127">
        <f t="shared" si="1"/>
        <v>0.13684175946152105</v>
      </c>
      <c r="I24" s="127">
        <f t="shared" si="2"/>
        <v>0.69426214541619813</v>
      </c>
    </row>
    <row r="25" spans="1:59" s="116" customFormat="1" x14ac:dyDescent="0.55000000000000004">
      <c r="A25" s="125"/>
      <c r="B25" s="56">
        <v>9015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0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0</v>
      </c>
      <c r="E25" s="143" t="e">
        <f t="shared" si="0"/>
        <v>#N/A</v>
      </c>
      <c r="F25" s="143" t="e">
        <f>IFERROR((E25 + Params!$B$3^2/(2 * C25))/(1 + Params!$B$3^2/C25), NA())</f>
        <v>#N/A</v>
      </c>
      <c r="G25" s="127" t="e">
        <f>IFERROR((Params!$B$3/(1+Params!$B$3^2/C25))*SQRT(E25*(1-E25)/C25 + (Params!$B$3/(2*C25))^2), NA())</f>
        <v>#N/A</v>
      </c>
      <c r="H25" s="127" t="e">
        <f t="shared" si="1"/>
        <v>#N/A</v>
      </c>
      <c r="I25" s="127" t="e">
        <f t="shared" si="2"/>
        <v>#N/A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39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/>
      <c r="B26" s="56">
        <v>9016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75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46</v>
      </c>
      <c r="E26" s="143">
        <f t="shared" si="0"/>
        <v>0.61333333333333329</v>
      </c>
      <c r="F26" s="143">
        <f>IFERROR((E26 + Params!$B$3^2/(2 * C26))/(1 + Params!$B$3^2/C26), NA())</f>
        <v>0.60781110479746725</v>
      </c>
      <c r="G26" s="127">
        <f>IFERROR((Params!$B$3/(1+Params!$B$3^2/C26))*SQRT(E26*(1-E26)/C26 + (Params!$B$3/(2*C26))^2), NA())</f>
        <v>0.10763841747619295</v>
      </c>
      <c r="H26" s="127">
        <f t="shared" si="1"/>
        <v>0.50017268732127429</v>
      </c>
      <c r="I26" s="127">
        <f t="shared" si="2"/>
        <v>0.71544952227366021</v>
      </c>
      <c r="AC26" s="125"/>
      <c r="AD26" s="128" t="str">
        <f ca="1">IFERROR(VLOOKUP(AZ26, $B$1:$F1023, 5), "")</f>
        <v/>
      </c>
      <c r="AE26" s="127" t="str">
        <f ca="1">IFERROR(VLOOKUP(BA26, $B$1:$F1023, 5), "")</f>
        <v/>
      </c>
      <c r="AF26" s="127" t="str">
        <f ca="1">IFERROR(VLOOKUP(BB26, $B$1:$F1023, 5), "")</f>
        <v/>
      </c>
      <c r="AG26" s="127" t="str">
        <f ca="1">IFERROR(VLOOKUP(BC26, $B$1:$F1023, 5), "")</f>
        <v/>
      </c>
      <c r="AH26" s="127">
        <f ca="1">IFERROR(VLOOKUP(BD26, $B$1:$F1023, 5), "")</f>
        <v>0.34397536891157215</v>
      </c>
      <c r="AI26" s="140" t="str">
        <f ca="1">IFERROR(VLOOKUP(BE26, $B$1:$F1023, 5), "")</f>
        <v/>
      </c>
      <c r="AJ26" s="127" t="str">
        <f ca="1">IFERROR(VLOOKUP(BF26, $B$1:$F1023, 5), "")</f>
        <v/>
      </c>
      <c r="AK26" s="127" t="str">
        <f ca="1">IFERROR(VLOOKUP(BG26, $B$1:$F1023, 5), "")</f>
        <v/>
      </c>
      <c r="AN26" s="125"/>
      <c r="AO26" s="130" t="e">
        <f>MATCH($AN26 &amp;"#" &amp; AO$2 &amp;"#" &amp; IF($AN26 &lt;&gt; "", $AM$28, "") &amp;"#" &amp; IF(AO$2 &lt;&gt; "", $AM$29, "") &amp;"#" &amp; $AM$30, Defaults_4000!$I$1:$I$1000,0)</f>
        <v>#N/A</v>
      </c>
      <c r="AP26" s="125" t="e">
        <f>MATCH($AN26 &amp;"#" &amp; AP$2 &amp;"#" &amp; IF($AN26 &lt;&gt; "", $AM$28, "") &amp;"#" &amp; IF(AP$2 &lt;&gt; "", $AM$29, "") &amp;"#" &amp; $AM$30, Defaults_4000!$I$1:$I$1000,0)</f>
        <v>#N/A</v>
      </c>
      <c r="AQ26" s="125" t="e">
        <f>MATCH($AN26 &amp;"#" &amp; AQ$2 &amp;"#" &amp; IF($AN26 &lt;&gt; "", $AM$28, "") &amp;"#" &amp; IF(AQ$2 &lt;&gt; "", $AM$29, "") &amp;"#" &amp; $AM$30, Defaults_4000!$I$1:$I$1000,0)</f>
        <v>#N/A</v>
      </c>
      <c r="AR26" s="125" t="e">
        <f>MATCH($AN26 &amp;"#" &amp; AR$2 &amp;"#" &amp; IF($AN26 &lt;&gt; "", $AM$28, "") &amp;"#" &amp; IF(AR$2 &lt;&gt; "", $AM$29, "") &amp;"#" &amp; $AM$30, Defaults_4000!$I$1:$I$1000,0)</f>
        <v>#N/A</v>
      </c>
      <c r="AS26" s="125">
        <f>MATCH($AN26 &amp;"#" &amp; AS$2 &amp;"#" &amp; IF($AN26 &lt;&gt; "", $AM$28, "") &amp;"#" &amp; IF(AS$2 &lt;&gt; "", $AM$29, "") &amp;"#" &amp; $AM$30, Defaults_4000!$I$1:$I$1000,0)</f>
        <v>105</v>
      </c>
      <c r="AT26" s="125" t="e">
        <f>MATCH($AN26 &amp;"#" &amp; AT$2 &amp;"#" &amp; IF($AN26 &lt;&gt; "", $AM$28, "") &amp;"#" &amp; IF(AT$2 &lt;&gt; "", $AM$29, "") &amp;"#" &amp; $AM$30, Defaults_4000!$I$1:$I$1000,0)</f>
        <v>#N/A</v>
      </c>
      <c r="AU26" s="125" t="e">
        <f>MATCH($AN26 &amp;"#" &amp; AU$2 &amp;"#" &amp; IF($AN26 &lt;&gt; "", $AM$28, "") &amp;"#" &amp; IF(AU$2 &lt;&gt; "", $AM$29, "") &amp;"#" &amp; $AM$30, Defaults_4000!$I$1:$I$1000,0)</f>
        <v>#N/A</v>
      </c>
      <c r="AV26" s="125" t="e">
        <f>MATCH($AN26 &amp;"#" &amp; AV$2 &amp;"#" &amp; IF($AN26 &lt;&gt; "", $AM$28, "") &amp;"#" &amp; IF(AV$2 &lt;&gt; "", $AM$29, "") &amp;"#" &amp; $AM$30, Defaults_4000!$I$1:$I$1000,0)</f>
        <v>#N/A</v>
      </c>
      <c r="AY26" s="125"/>
      <c r="AZ26" s="130" t="e">
        <f ca="1">OFFSET(Defaults_4000!$B$1,TOTAL!AO26 - 1, 0)</f>
        <v>#N/A</v>
      </c>
      <c r="BA26" s="125" t="e">
        <f ca="1">OFFSET(Defaults_4000!$B$1,TOTAL!AP26 - 1, 0)</f>
        <v>#N/A</v>
      </c>
      <c r="BB26" s="125" t="e">
        <f ca="1">OFFSET(Defaults_4000!$B$1,TOTAL!AQ26 - 1, 0)</f>
        <v>#N/A</v>
      </c>
      <c r="BC26" s="125" t="e">
        <f ca="1">OFFSET(Defaults_4000!$B$1,TOTAL!AR26 - 1, 0)</f>
        <v>#N/A</v>
      </c>
      <c r="BD26" s="125">
        <f ca="1">OFFSET(Defaults_4000!$B$1,TOTAL!AS26 - 1, 0)</f>
        <v>14002</v>
      </c>
      <c r="BE26" s="125" t="e">
        <f ca="1">OFFSET(Defaults_4000!$B$1,TOTAL!AT26 - 1, 0)</f>
        <v>#N/A</v>
      </c>
      <c r="BF26" s="125" t="e">
        <f ca="1">OFFSET(Defaults_4000!$B$1,TOTAL!AU26 - 1, 0)</f>
        <v>#N/A</v>
      </c>
      <c r="BG26" s="125" t="e">
        <f ca="1">OFFSET(Defaults_4000!$B$1,TOTAL!AV26 - 1, 0)</f>
        <v>#N/A</v>
      </c>
    </row>
    <row r="27" spans="1:59" s="116" customFormat="1" x14ac:dyDescent="0.55000000000000004">
      <c r="A27" s="125"/>
      <c r="B27" s="56">
        <v>9017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10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3</v>
      </c>
      <c r="E27" s="143">
        <f t="shared" si="0"/>
        <v>0.3</v>
      </c>
      <c r="F27" s="143">
        <f>IFERROR((E27 + Params!$B$3^2/(2 * C27))/(1 + Params!$B$3^2/C27), NA())</f>
        <v>0.35550803375332329</v>
      </c>
      <c r="G27" s="127">
        <f>IFERROR((Params!$B$3/(1+Params!$B$3^2/C27))*SQRT(E27*(1-E27)/C27 + (Params!$B$3/(2*C27))^2), NA())</f>
        <v>0.24771874626711146</v>
      </c>
      <c r="H27" s="127">
        <f t="shared" si="1"/>
        <v>0.10778928748621183</v>
      </c>
      <c r="I27" s="127">
        <f t="shared" si="2"/>
        <v>0.60322678002043473</v>
      </c>
      <c r="AA27"/>
      <c r="AB27"/>
      <c r="AC27" s="125">
        <v>2</v>
      </c>
      <c r="AD27" s="127" t="str">
        <f ca="1">IFERROR(VLOOKUP(AZ27, $B$1:$F1024, 5), "")</f>
        <v/>
      </c>
      <c r="AE27" s="128" t="str">
        <f ca="1">IFERROR(VLOOKUP(BA27, $B$1:$F1024, 5), "")</f>
        <v/>
      </c>
      <c r="AF27" s="127" t="str">
        <f ca="1">IFERROR(VLOOKUP(BB27, $B$1:$F1024, 5), "")</f>
        <v/>
      </c>
      <c r="AG27" s="127" t="str">
        <f ca="1">IFERROR(VLOOKUP(BC27, $B$1:$F1024, 5), "")</f>
        <v/>
      </c>
      <c r="AH27" s="127" t="str">
        <f ca="1">IFERROR(VLOOKUP(BD27, $B$1:$F1024, 5), "")</f>
        <v/>
      </c>
      <c r="AI27" s="140" t="str">
        <f ca="1">IFERROR(VLOOKUP(BE27, $B$1:$F1024, 5), "")</f>
        <v/>
      </c>
      <c r="AJ27" s="127" t="str">
        <f ca="1">IFERROR(VLOOKUP(BF27, $B$1:$F1024, 5), "")</f>
        <v/>
      </c>
      <c r="AK27" s="127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Defaults_4000!$I$1:$I$1000,0)</f>
        <v>#N/A</v>
      </c>
      <c r="AP27" s="130">
        <f>MATCH($AN27 &amp;"#" &amp; AP$2 &amp;"#" &amp; IF($AN27 &lt;&gt; "", $AM$28, "") &amp;"#" &amp; IF(AP$2 &lt;&gt; "", $AM$29, "") &amp;"#" &amp; $AM$30, Defaults_4000!$I$1:$I$1000,0)</f>
        <v>134</v>
      </c>
      <c r="AQ27" s="125">
        <f>MATCH($AN27 &amp;"#" &amp; AQ$2 &amp;"#" &amp; IF($AN27 &lt;&gt; "", $AM$28, "") &amp;"#" &amp; IF(AQ$2 &lt;&gt; "", $AM$29, "") &amp;"#" &amp; $AM$30, Defaults_4000!$I$1:$I$1000,0)</f>
        <v>128</v>
      </c>
      <c r="AR27" s="125">
        <f>MATCH($AN27 &amp;"#" &amp; AR$2 &amp;"#" &amp; IF($AN27 &lt;&gt; "", $AM$28, "") &amp;"#" &amp; IF(AR$2 &lt;&gt; "", $AM$29, "") &amp;"#" &amp; $AM$30, Defaults_4000!$I$1:$I$1000,0)</f>
        <v>125</v>
      </c>
      <c r="AS27" s="125">
        <f>MATCH($AN27 &amp;"#" &amp; AS$2 &amp;"#" &amp; IF($AN27 &lt;&gt; "", $AM$28, "") &amp;"#" &amp; IF(AS$2 &lt;&gt; "", $AM$29, "") &amp;"#" &amp; $AM$30, Defaults_4000!$I$1:$I$1000,0)</f>
        <v>131</v>
      </c>
      <c r="AT27" s="125">
        <f>MATCH($AN27 &amp;"#" &amp; AT$2 &amp;"#" &amp; IF($AN27 &lt;&gt; "", $AM$28, "") &amp;"#" &amp; IF(AT$2 &lt;&gt; "", $AM$29, "") &amp;"#" &amp; $AM$30, Defaults_4000!$I$1:$I$1000,0)</f>
        <v>140</v>
      </c>
      <c r="AU27" s="125">
        <f>MATCH($AN27 &amp;"#" &amp; AU$2 &amp;"#" &amp; IF($AN27 &lt;&gt; "", $AM$28, "") &amp;"#" &amp; IF(AU$2 &lt;&gt; "", $AM$29, "") &amp;"#" &amp; $AM$30, Defaults_4000!$I$1:$I$1000,0)</f>
        <v>146</v>
      </c>
      <c r="AV27" s="125">
        <f>MATCH($AN27 &amp;"#" &amp; AV$2 &amp;"#" &amp; IF($AN27 &lt;&gt; "", $AM$28, "") &amp;"#" &amp; IF(AV$2 &lt;&gt; "", $AM$29, "") &amp;"#" &amp; $AM$30, Defaults_4000!$I$1:$I$1000,0)</f>
        <v>152</v>
      </c>
      <c r="AW27"/>
      <c r="AX27"/>
      <c r="AY27" s="125"/>
      <c r="AZ27" s="125" t="e">
        <f ca="1">OFFSET(Defaults_4000!$B$1,TOTAL!AO27 - 1, 0)</f>
        <v>#N/A</v>
      </c>
      <c r="BA27" s="130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/>
      <c r="B28" s="56">
        <v>9018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50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2</v>
      </c>
      <c r="E28" s="143">
        <f t="shared" si="0"/>
        <v>0.04</v>
      </c>
      <c r="F28" s="143">
        <f>IFERROR((E28 + Params!$B$3^2/(2 * C28))/(1 + Params!$B$3^2/C28), NA())</f>
        <v>7.2821015720186622E-2</v>
      </c>
      <c r="G28" s="127">
        <f>IFERROR((Params!$B$3/(1+Params!$B$3^2/C28))*SQRT(E28*(1-E28)/C28 + (Params!$B$3/(2*C28))^2), NA())</f>
        <v>6.1782363059360045E-2</v>
      </c>
      <c r="H28" s="127">
        <f t="shared" si="1"/>
        <v>1.1038652660826577E-2</v>
      </c>
      <c r="I28" s="127">
        <f t="shared" si="2"/>
        <v>0.13460337877954667</v>
      </c>
      <c r="AA28" t="s">
        <v>43</v>
      </c>
      <c r="AB28">
        <v>0.2</v>
      </c>
      <c r="AC28" s="125">
        <v>5</v>
      </c>
      <c r="AD28" s="127" t="str">
        <f ca="1">IFERROR(VLOOKUP(AZ28, $B$1:$F1025, 5), "")</f>
        <v/>
      </c>
      <c r="AE28" s="127" t="str">
        <f ca="1">IFERROR(VLOOKUP(BA28, $B$1:$F1025, 5), "")</f>
        <v/>
      </c>
      <c r="AF28" s="128" t="str">
        <f ca="1">IFERROR(VLOOKUP(BB28, $B$1:$F1025, 5), "")</f>
        <v/>
      </c>
      <c r="AG28" s="127" t="str">
        <f ca="1">IFERROR(VLOOKUP(BC28, $B$1:$F1025, 5), "")</f>
        <v/>
      </c>
      <c r="AH28" s="127" t="str">
        <f ca="1">IFERROR(VLOOKUP(BD28, $B$1:$F1025, 5), "")</f>
        <v/>
      </c>
      <c r="AI28" s="140" t="str">
        <f ca="1">IFERROR(VLOOKUP(BE28, $B$1:$F1025, 5), "")</f>
        <v/>
      </c>
      <c r="AJ28" s="127" t="str">
        <f ca="1">IFERROR(VLOOKUP(BF28, $B$1:$F1025, 5), "")</f>
        <v/>
      </c>
      <c r="AK28" s="127" t="str">
        <f ca="1">IFERROR(VLOOKUP(BG28, $B$1:$F1025, 5), "")</f>
        <v/>
      </c>
      <c r="AL28" t="str">
        <f>+AA28</f>
        <v>sim d</v>
      </c>
      <c r="AM28">
        <f t="shared" ref="AM28:AM30" si="7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Defaults_4000!$I$1:$I$1000,0)</f>
        <v>#N/A</v>
      </c>
      <c r="AP28" s="125">
        <f>MATCH($AN28 &amp;"#" &amp; AP$2 &amp;"#" &amp; IF($AN28 &lt;&gt; "", $AM$28, "") &amp;"#" &amp; IF(AP$2 &lt;&gt; "", $AM$29, "") &amp;"#" &amp; $AM$30, Defaults_4000!$I$1:$I$1000,0)</f>
        <v>135</v>
      </c>
      <c r="AQ28" s="131">
        <f>MATCH($AN28 &amp;"#" &amp; AQ$2 &amp;"#" &amp; IF($AN28 &lt;&gt; "", $AM$28, "") &amp;"#" &amp; IF(AQ$2 &lt;&gt; "", $AM$29, "") &amp;"#" &amp; $AM$30, Defaults_4000!$I$1:$I$1000,0)</f>
        <v>120</v>
      </c>
      <c r="AR28" s="129">
        <f>MATCH($AN28 &amp;"#" &amp; AR$2 &amp;"#" &amp; IF($AN28 &lt;&gt; "", $AM$28, "") &amp;"#" &amp; IF(AR$2 &lt;&gt; "", $AM$29, "") &amp;"#" &amp; $AM$30, Defaults_4000!$I$1:$I$1000,0)</f>
        <v>117</v>
      </c>
      <c r="AS28" s="129">
        <f>MATCH($AN28 &amp;"#" &amp; AS$2 &amp;"#" &amp; IF($AN28 &lt;&gt; "", $AM$28, "") &amp;"#" &amp; IF(AS$2 &lt;&gt; "", $AM$29, "") &amp;"#" &amp; $AM$30, Defaults_4000!$I$1:$I$1000,0)</f>
        <v>123</v>
      </c>
      <c r="AT28" s="129">
        <f>MATCH($AN28 &amp;"#" &amp; AT$2 &amp;"#" &amp; IF($AN28 &lt;&gt; "", $AM$28, "") &amp;"#" &amp; IF(AT$2 &lt;&gt; "", $AM$29, "") &amp;"#" &amp; $AM$30, Defaults_4000!$I$1:$I$1000,0)</f>
        <v>141</v>
      </c>
      <c r="AU28" s="129">
        <f>MATCH($AN28 &amp;"#" &amp; AU$2 &amp;"#" &amp; IF($AN28 &lt;&gt; "", $AM$28, "") &amp;"#" &amp; IF(AU$2 &lt;&gt; "", $AM$29, "") &amp;"#" &amp; $AM$30, Defaults_4000!$I$1:$I$1000,0)</f>
        <v>147</v>
      </c>
      <c r="AV28" s="129">
        <f>MATCH($AN28 &amp;"#" &amp; AV$2 &amp;"#" &amp; IF($AN28 &lt;&gt; "", $AM$28, "") &amp;"#" &amp; IF(AV$2 &lt;&gt; "", $AM$29, "") &amp;"#" &amp; $AM$30, Defaults_4000!$I$1:$I$1000,0)</f>
        <v>153</v>
      </c>
      <c r="AW28" t="str">
        <f>+AL28</f>
        <v>sim d</v>
      </c>
      <c r="AX28">
        <f t="shared" ref="AX28:AX30" si="8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1">
        <f ca="1">OFFSET(Defaults_4000!$B$1,TOTAL!AQ28 - 1, 0)</f>
        <v>15004</v>
      </c>
      <c r="BC28" s="129">
        <f ca="1">OFFSET(Defaults_4000!$B$1,TOTAL!AR28 - 1, 0)</f>
        <v>15001</v>
      </c>
      <c r="BD28" s="129">
        <f ca="1">OFFSET(Defaults_4000!$B$1,TOTAL!AS28 - 1, 0)</f>
        <v>15007</v>
      </c>
      <c r="BE28" s="129">
        <f ca="1">OFFSET(Defaults_4000!$B$1,TOTAL!AT28 - 1, 0)</f>
        <v>15025</v>
      </c>
      <c r="BF28" s="129">
        <f ca="1">OFFSET(Defaults_4000!$B$1,TOTAL!AU28 - 1, 0)</f>
        <v>15031</v>
      </c>
      <c r="BG28" s="129">
        <f ca="1">OFFSET(Defaults_4000!$B$1,TOTAL!AV28 - 1, 0)</f>
        <v>15037</v>
      </c>
    </row>
    <row r="29" spans="1:59" s="116" customFormat="1" x14ac:dyDescent="0.55000000000000004">
      <c r="A29" s="125"/>
      <c r="B29" s="56">
        <v>9019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43" t="e">
        <f t="shared" si="0"/>
        <v>#N/A</v>
      </c>
      <c r="F29" s="143" t="e">
        <f>IFERROR((E29 + Params!$B$3^2/(2 * C29))/(1 + Params!$B$3^2/C29), NA())</f>
        <v>#N/A</v>
      </c>
      <c r="G29" s="127" t="e">
        <f>IFERROR((Params!$B$3/(1+Params!$B$3^2/C29))*SQRT(E29*(1-E29)/C29 + (Params!$B$3/(2*C29))^2), NA())</f>
        <v>#N/A</v>
      </c>
      <c r="H29" s="127" t="e">
        <f t="shared" si="1"/>
        <v>#N/A</v>
      </c>
      <c r="I29" s="127" t="e">
        <f t="shared" si="2"/>
        <v>#N/A</v>
      </c>
      <c r="Q29" t="s">
        <v>11</v>
      </c>
      <c r="R29" t="s">
        <v>10</v>
      </c>
      <c r="S29" t="s">
        <v>9</v>
      </c>
      <c r="T29" t="s">
        <v>28</v>
      </c>
      <c r="U29" t="s">
        <v>29</v>
      </c>
      <c r="V29" t="s">
        <v>30</v>
      </c>
      <c r="W29" t="s">
        <v>31</v>
      </c>
      <c r="X29" t="s">
        <v>46</v>
      </c>
      <c r="Y29" t="s">
        <v>47</v>
      </c>
      <c r="AA29" t="s">
        <v>44</v>
      </c>
      <c r="AB29">
        <v>0.2</v>
      </c>
      <c r="AC29" s="125">
        <v>10</v>
      </c>
      <c r="AD29" s="127" t="str">
        <f ca="1">IFERROR(VLOOKUP(AZ29, $B$1:$F1026, 5), "")</f>
        <v/>
      </c>
      <c r="AE29" s="127" t="str">
        <f ca="1">IFERROR(VLOOKUP(BA29, $B$1:$F1026, 5), "")</f>
        <v/>
      </c>
      <c r="AF29" s="127" t="str">
        <f ca="1">IFERROR(VLOOKUP(BB29, $B$1:$F1026, 5), "")</f>
        <v/>
      </c>
      <c r="AG29" s="128" t="str">
        <f ca="1">IFERROR(VLOOKUP(BC29, $B$1:$F1026, 5), "")</f>
        <v/>
      </c>
      <c r="AH29" s="127" t="str">
        <f ca="1">IFERROR(VLOOKUP(BD29, $B$1:$F1026, 5), "")</f>
        <v/>
      </c>
      <c r="AI29" s="140" t="str">
        <f ca="1">IFERROR(VLOOKUP(BE29, $B$1:$F1026, 5), "")</f>
        <v/>
      </c>
      <c r="AJ29" s="127" t="str">
        <f ca="1">IFERROR(VLOOKUP(BF29, $B$1:$F1026, 5), "")</f>
        <v/>
      </c>
      <c r="AK29" s="127" t="str">
        <f ca="1">IFERROR(VLOOKUP(BG29, $B$1:$F1026, 5), "")</f>
        <v/>
      </c>
      <c r="AL29" t="str">
        <f t="shared" ref="AL29:AL30" si="9">+AA29</f>
        <v>sim s</v>
      </c>
      <c r="AM29">
        <f t="shared" si="7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Defaults_4000!$I$1:$I$1000,0)</f>
        <v>#N/A</v>
      </c>
      <c r="AP29" s="125">
        <f>MATCH($AN29 &amp;"#" &amp; AP$2 &amp;"#" &amp; IF($AN29 &lt;&gt; "", $AM$28, "") &amp;"#" &amp; IF(AP$2 &lt;&gt; "", $AM$29, "") &amp;"#" &amp; $AM$30, Defaults_4000!$I$1:$I$1000,0)</f>
        <v>136</v>
      </c>
      <c r="AQ29" s="129">
        <f>MATCH($AN29 &amp;"#" &amp; AQ$2 &amp;"#" &amp; IF($AN29 &lt;&gt; "", $AM$28, "") &amp;"#" &amp; IF(AQ$2 &lt;&gt; "", $AM$29, "") &amp;"#" &amp; $AM$30, Defaults_4000!$I$1:$I$1000,0)</f>
        <v>119</v>
      </c>
      <c r="AR29" s="131">
        <f>MATCH($AN29 &amp;"#" &amp; AR$2 &amp;"#" &amp; IF($AN29 &lt;&gt; "", $AM$28, "") &amp;"#" &amp; IF(AR$2 &lt;&gt; "", $AM$29, "") &amp;"#" &amp; $AM$30, Defaults_4000!$I$1:$I$1000,0)</f>
        <v>116</v>
      </c>
      <c r="AS29" s="129">
        <f>MATCH($AN29 &amp;"#" &amp; AS$2 &amp;"#" &amp; IF($AN29 &lt;&gt; "", $AM$28, "") &amp;"#" &amp; IF(AS$2 &lt;&gt; "", $AM$29, "") &amp;"#" &amp; $AM$30, Defaults_4000!$I$1:$I$1000,0)</f>
        <v>122</v>
      </c>
      <c r="AT29" s="129">
        <f>MATCH($AN29 &amp;"#" &amp; AT$2 &amp;"#" &amp; IF($AN29 &lt;&gt; "", $AM$28, "") &amp;"#" &amp; IF(AT$2 &lt;&gt; "", $AM$29, "") &amp;"#" &amp; $AM$30, Defaults_4000!$I$1:$I$1000,0)</f>
        <v>142</v>
      </c>
      <c r="AU29" s="129">
        <f>MATCH($AN29 &amp;"#" &amp; AU$2 &amp;"#" &amp; IF($AN29 &lt;&gt; "", $AM$28, "") &amp;"#" &amp; IF(AU$2 &lt;&gt; "", $AM$29, "") &amp;"#" &amp; $AM$30, Defaults_4000!$I$1:$I$1000,0)</f>
        <v>148</v>
      </c>
      <c r="AV29" s="129">
        <f>MATCH($AN29 &amp;"#" &amp; AV$2 &amp;"#" &amp; IF($AN29 &lt;&gt; "", $AM$28, "") &amp;"#" &amp; IF(AV$2 &lt;&gt; "", $AM$29, "") &amp;"#" &amp; $AM$30, Defaults_4000!$I$1:$I$1000,0)</f>
        <v>154</v>
      </c>
      <c r="AW29" t="str">
        <f t="shared" ref="AW29:AW30" si="10">+AL29</f>
        <v>sim s</v>
      </c>
      <c r="AX29">
        <f t="shared" si="8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29">
        <f ca="1">OFFSET(Defaults_4000!$B$1,TOTAL!AQ29 - 1, 0)</f>
        <v>15003</v>
      </c>
      <c r="BC29" s="131">
        <f ca="1">OFFSET(Defaults_4000!$B$1,TOTAL!AR29 - 1, 0)</f>
        <v>15000</v>
      </c>
      <c r="BD29" s="129">
        <f ca="1">OFFSET(Defaults_4000!$B$1,TOTAL!AS29 - 1, 0)</f>
        <v>15006</v>
      </c>
      <c r="BE29" s="129">
        <f ca="1">OFFSET(Defaults_4000!$B$1,TOTAL!AT29 - 1, 0)</f>
        <v>15026</v>
      </c>
      <c r="BF29" s="129">
        <f ca="1">OFFSET(Defaults_4000!$B$1,TOTAL!AU29 - 1, 0)</f>
        <v>15032</v>
      </c>
      <c r="BG29" s="129">
        <f ca="1">OFFSET(Defaults_4000!$B$1,TOTAL!AV29 - 1, 0)</f>
        <v>15038</v>
      </c>
    </row>
    <row r="30" spans="1:59" x14ac:dyDescent="0.55000000000000004">
      <c r="A30" s="125"/>
      <c r="B30" s="56">
        <v>9020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43" t="e">
        <f t="shared" si="0"/>
        <v>#N/A</v>
      </c>
      <c r="F30" s="143" t="e">
        <f>IFERROR((E30 + Params!$B$3^2/(2 * C30))/(1 + Params!$B$3^2/C30), NA())</f>
        <v>#N/A</v>
      </c>
      <c r="G30" s="127" t="e">
        <f>IFERROR((Params!$B$3/(1+Params!$B$3^2/C30))*SQRT(E30*(1-E30)/C30 + (Params!$B$3/(2*C30))^2), NA())</f>
        <v>#N/A</v>
      </c>
      <c r="H30" s="127" t="e">
        <f t="shared" si="1"/>
        <v>#N/A</v>
      </c>
      <c r="I30" s="127" t="e">
        <f t="shared" si="2"/>
        <v>#N/A</v>
      </c>
      <c r="Q30">
        <v>2</v>
      </c>
      <c r="R30" s="1">
        <f ca="1">+AD4</f>
        <v>5.5129500367376919E-2</v>
      </c>
      <c r="S30" s="1">
        <f ca="1">+OFFSET($AE$3, 0, ROW(R30)-ROW($R$30))</f>
        <v>8.3830822924320328E-2</v>
      </c>
      <c r="T30" s="1">
        <f ca="1">+R30+S30</f>
        <v>0.13896032329169725</v>
      </c>
      <c r="U30" s="1">
        <f ca="1">+OFFSET($AE$4, ROW(T30)-ROW($R$30), ROW(T30)-ROW($R$30))</f>
        <v>7.2821015720186622E-2</v>
      </c>
      <c r="V30" s="1"/>
      <c r="W30" s="1"/>
      <c r="X30" s="1"/>
      <c r="Y30" s="1"/>
      <c r="AA30" t="s">
        <v>45</v>
      </c>
      <c r="AB30">
        <v>10</v>
      </c>
      <c r="AC30" s="125">
        <v>20</v>
      </c>
      <c r="AD30" s="127">
        <f ca="1">IFERROR(VLOOKUP(AZ30, $B$1:$F1027, 5), "")</f>
        <v>0.30930322866969934</v>
      </c>
      <c r="AE30" s="127" t="str">
        <f ca="1">IFERROR(VLOOKUP(BA30, $B$1:$F1027, 5), "")</f>
        <v/>
      </c>
      <c r="AF30" s="127" t="str">
        <f ca="1">IFERROR(VLOOKUP(BB30, $B$1:$F1027, 5), "")</f>
        <v/>
      </c>
      <c r="AG30" s="127" t="str">
        <f ca="1">IFERROR(VLOOKUP(BC30, $B$1:$F1027, 5), "")</f>
        <v/>
      </c>
      <c r="AH30" s="128">
        <f ca="1">IFERROR(VLOOKUP(BD30, $B$1:$F1027, 5), "")</f>
        <v>0.24495001020199958</v>
      </c>
      <c r="AI30" s="140">
        <f ca="1">IFERROR(VLOOKUP(BE30, $B$1:$F1027, 5), "")</f>
        <v>0.62752499489900015</v>
      </c>
      <c r="AJ30" s="127">
        <f ca="1">IFERROR(VLOOKUP(BF30, $B$1:$F1027, 5), "")</f>
        <v>0.37247500510099979</v>
      </c>
      <c r="AK30" s="127" t="str">
        <f ca="1">IFERROR(VLOOKUP(BG30, $B$1:$F1027, 5), "")</f>
        <v/>
      </c>
      <c r="AL30" t="str">
        <f t="shared" si="9"/>
        <v>w</v>
      </c>
      <c r="AM30">
        <f t="shared" si="7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Defaults_4000!$I$1:$I$1000,0)</f>
        <v>92</v>
      </c>
      <c r="AP30" s="125">
        <f>MATCH($AN30 &amp;"#" &amp; AP$2 &amp;"#" &amp; IF($AN30 &lt;&gt; "", $AM$28, "") &amp;"#" &amp; IF(AP$2 &lt;&gt; "", $AM$29, "") &amp;"#" &amp; $AM$30, Defaults_4000!$I$1:$I$1000,0)</f>
        <v>137</v>
      </c>
      <c r="AQ30" s="129">
        <f>MATCH($AN30 &amp;"#" &amp; AQ$2 &amp;"#" &amp; IF($AN30 &lt;&gt; "", $AM$28, "") &amp;"#" &amp; IF(AQ$2 &lt;&gt; "", $AM$29, "") &amp;"#" &amp; $AM$30, Defaults_4000!$I$1:$I$1000,0)</f>
        <v>121</v>
      </c>
      <c r="AR30" s="129">
        <f>MATCH($AN30 &amp;"#" &amp; AR$2 &amp;"#" &amp; IF($AN30 &lt;&gt; "", $AM$28, "") &amp;"#" &amp; IF(AR$2 &lt;&gt; "", $AM$29, "") &amp;"#" &amp; $AM$30, Defaults_4000!$I$1:$I$1000,0)</f>
        <v>118</v>
      </c>
      <c r="AS30" s="131">
        <f>MATCH($AN30 &amp;"#" &amp; AS$2 &amp;"#" &amp; IF($AN30 &lt;&gt; "", $AM$28, "") &amp;"#" &amp; IF(AS$2 &lt;&gt; "", $AM$29, "") &amp;"#" &amp; $AM$30, Defaults_4000!$I$1:$I$1000,0)</f>
        <v>124</v>
      </c>
      <c r="AT30" s="129">
        <f>MATCH($AN30 &amp;"#" &amp; AT$2 &amp;"#" &amp; IF($AN30 &lt;&gt; "", $AM$28, "") &amp;"#" &amp; IF(AT$2 &lt;&gt; "", $AM$29, "") &amp;"#" &amp; $AM$30, Defaults_4000!$I$1:$I$1000,0)</f>
        <v>143</v>
      </c>
      <c r="AU30" s="129">
        <f>MATCH($AN30 &amp;"#" &amp; AU$2 &amp;"#" &amp; IF($AN30 &lt;&gt; "", $AM$28, "") &amp;"#" &amp; IF(AU$2 &lt;&gt; "", $AM$29, "") &amp;"#" &amp; $AM$30, Defaults_4000!$I$1:$I$1000,0)</f>
        <v>149</v>
      </c>
      <c r="AV30" s="129">
        <f>MATCH($AN30 &amp;"#" &amp; AV$2 &amp;"#" &amp; IF($AN30 &lt;&gt; "", $AM$28, "") &amp;"#" &amp; IF(AV$2 &lt;&gt; "", $AM$29, "") &amp;"#" &amp; $AM$30, Defaults_4000!$I$1:$I$1000,0)</f>
        <v>155</v>
      </c>
      <c r="AW30" t="str">
        <f t="shared" si="10"/>
        <v>w</v>
      </c>
      <c r="AX30">
        <f t="shared" si="8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29">
        <f ca="1">OFFSET(Defaults_4000!$B$1,TOTAL!AQ30 - 1, 0)</f>
        <v>15005</v>
      </c>
      <c r="BC30" s="129">
        <f ca="1">OFFSET(Defaults_4000!$B$1,TOTAL!AR30 - 1, 0)</f>
        <v>15002</v>
      </c>
      <c r="BD30" s="131">
        <f ca="1">OFFSET(Defaults_4000!$B$1,TOTAL!AS30 - 1, 0)</f>
        <v>15008</v>
      </c>
      <c r="BE30" s="129">
        <f ca="1">OFFSET(Defaults_4000!$B$1,TOTAL!AT30 - 1, 0)</f>
        <v>15027</v>
      </c>
      <c r="BF30" s="129">
        <f ca="1">OFFSET(Defaults_4000!$B$1,TOTAL!AU30 - 1, 0)</f>
        <v>15033</v>
      </c>
      <c r="BG30" s="129">
        <f ca="1">OFFSET(Defaults_4000!$B$1,TOTAL!AV30 - 1, 0)</f>
        <v>15039</v>
      </c>
    </row>
    <row r="31" spans="1:59" x14ac:dyDescent="0.55000000000000004">
      <c r="A31" s="125"/>
      <c r="B31" s="56">
        <v>9021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43" t="e">
        <f t="shared" si="0"/>
        <v>#N/A</v>
      </c>
      <c r="F31" s="143" t="e">
        <f>IFERROR((E31 + Params!$B$3^2/(2 * C31))/(1 + Params!$B$3^2/C31), NA())</f>
        <v>#N/A</v>
      </c>
      <c r="G31" s="127" t="e">
        <f>IFERROR((Params!$B$3/(1+Params!$B$3^2/C31))*SQRT(E31*(1-E31)/C31 + (Params!$B$3/(2*C31))^2), NA())</f>
        <v>#N/A</v>
      </c>
      <c r="H31" s="127" t="e">
        <f t="shared" si="1"/>
        <v>#N/A</v>
      </c>
      <c r="I31" s="127" t="e">
        <f t="shared" si="2"/>
        <v>#N/A</v>
      </c>
      <c r="Q31">
        <v>5</v>
      </c>
      <c r="R31" s="1">
        <f ca="1">+AD5</f>
        <v>6.8176725425754411E-2</v>
      </c>
      <c r="S31" s="1">
        <f ca="1">+OFFSET($AE$3, 0, ROW(R31)-ROW($R$30))</f>
        <v>6.8176725425754411E-2</v>
      </c>
      <c r="T31" s="1">
        <f t="shared" ref="T31:T36" ca="1" si="11">+R31+S31</f>
        <v>0.13635345085150882</v>
      </c>
      <c r="U31" s="1">
        <f ca="1">+OFFSET($AE$4, ROW(T31)-ROW($R$30), ROW(T31)-ROW($R$30))</f>
        <v>0.18488571855392891</v>
      </c>
      <c r="V31" s="1"/>
      <c r="W31" s="1"/>
      <c r="X31" s="1"/>
      <c r="Y31" s="1"/>
      <c r="AC31" s="139">
        <v>50</v>
      </c>
      <c r="AD31" s="140" t="str">
        <f ca="1">IFERROR(VLOOKUP(AZ31, $B$1:$F1028, 5), "")</f>
        <v/>
      </c>
      <c r="AE31" s="140" t="str">
        <f ca="1">IFERROR(VLOOKUP(BA31, $B$1:$F1028, 5), "")</f>
        <v/>
      </c>
      <c r="AF31" s="140" t="str">
        <f ca="1">IFERROR(VLOOKUP(BB31, $B$1:$F1028, 5), "")</f>
        <v/>
      </c>
      <c r="AG31" s="140" t="str">
        <f ca="1">IFERROR(VLOOKUP(BC31, $B$1:$F1028, 5), "")</f>
        <v/>
      </c>
      <c r="AH31" s="140">
        <f ca="1">IFERROR(VLOOKUP(BD31, $B$1:$F1028, 5), "")</f>
        <v>0.60160949439115585</v>
      </c>
      <c r="AI31" s="128">
        <f ca="1">IFERROR(VLOOKUP(BE31, $B$1:$F1028, 5), "")</f>
        <v>0.589538981691069</v>
      </c>
      <c r="AJ31" s="140">
        <f ca="1">IFERROR(VLOOKUP(BF31, $B$1:$F1028, 5), "")</f>
        <v>0.60160949439115585</v>
      </c>
      <c r="AK31" s="140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Defaults_4000!$I$1:$I$1000,0)</f>
        <v>#N/A</v>
      </c>
      <c r="AP31" s="125">
        <f>MATCH($AN31 &amp;"#" &amp; AP$2 &amp;"#" &amp; IF($AN31 &lt;&gt; "", $AM$28, "") &amp;"#" &amp; IF(AP$2 &lt;&gt; "", $AM$29, "") &amp;"#" &amp; $AM$30, Defaults_4000!$I$1:$I$1000,0)</f>
        <v>138</v>
      </c>
      <c r="AQ31" s="129">
        <f>MATCH($AN31 &amp;"#" &amp; AQ$2 &amp;"#" &amp; IF($AN31 &lt;&gt; "", $AM$28, "") &amp;"#" &amp; IF(AQ$2 &lt;&gt; "", $AM$29, "") &amp;"#" &amp; $AM$30, Defaults_4000!$I$1:$I$1000,0)</f>
        <v>129</v>
      </c>
      <c r="AR31" s="129">
        <f>MATCH($AN31 &amp;"#" &amp; AR$2 &amp;"#" &amp; IF($AN31 &lt;&gt; "", $AM$28, "") &amp;"#" &amp; IF(AR$2 &lt;&gt; "", $AM$29, "") &amp;"#" &amp; $AM$30, Defaults_4000!$I$1:$I$1000,0)</f>
        <v>126</v>
      </c>
      <c r="AS31" s="129">
        <f>MATCH($AN31 &amp;"#" &amp; AS$2 &amp;"#" &amp; IF($AN31 &lt;&gt; "", $AM$28, "") &amp;"#" &amp; IF(AS$2 &lt;&gt; "", $AM$29, "") &amp;"#" &amp; $AM$30, Defaults_4000!$I$1:$I$1000,0)</f>
        <v>132</v>
      </c>
      <c r="AT31" s="131">
        <f>MATCH($AN31 &amp;"#" &amp; AT$2 &amp;"#" &amp; IF($AN31 &lt;&gt; "", $AM$28, "") &amp;"#" &amp; IF(AT$2 &lt;&gt; "", $AM$29, "") &amp;"#" &amp; $AM$30, Defaults_4000!$I$1:$I$1000,0)</f>
        <v>144</v>
      </c>
      <c r="AU31" s="129">
        <f>MATCH($AN31 &amp;"#" &amp; AU$2 &amp;"#" &amp; IF($AN31 &lt;&gt; "", $AM$28, "") &amp;"#" &amp; IF(AU$2 &lt;&gt; "", $AM$29, "") &amp;"#" &amp; $AM$30, Defaults_4000!$I$1:$I$1000,0)</f>
        <v>150</v>
      </c>
      <c r="AV31" s="129">
        <f>MATCH($AN31 &amp;"#" &amp; AV$2 &amp;"#" &amp; IF($AN31 &lt;&gt; "", $AM$28, "") &amp;"#" &amp; IF(AV$2 &lt;&gt; "", $AM$29, "") &amp;"#" &amp; $AM$30, Defaults_4000!$I$1:$I$1000,0)</f>
        <v>156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29">
        <f ca="1">OFFSET(Defaults_4000!$B$1,TOTAL!AQ31 - 1, 0)</f>
        <v>15013</v>
      </c>
      <c r="BC31" s="129">
        <f ca="1">OFFSET(Defaults_4000!$B$1,TOTAL!AR31 - 1, 0)</f>
        <v>15010</v>
      </c>
      <c r="BD31" s="129">
        <f ca="1">OFFSET(Defaults_4000!$B$1,TOTAL!AS31 - 1, 0)</f>
        <v>15016</v>
      </c>
      <c r="BE31" s="131">
        <f ca="1">OFFSET(Defaults_4000!$B$1,TOTAL!AT31 - 1, 0)</f>
        <v>15028</v>
      </c>
      <c r="BF31" s="129">
        <f ca="1">OFFSET(Defaults_4000!$B$1,TOTAL!AU31 - 1, 0)</f>
        <v>15034</v>
      </c>
      <c r="BG31" s="129">
        <f ca="1">OFFSET(Defaults_4000!$B$1,TOTAL!AV31 - 1, 0)</f>
        <v>15040</v>
      </c>
    </row>
    <row r="32" spans="1:59" x14ac:dyDescent="0.55000000000000004">
      <c r="A32" s="125"/>
      <c r="B32" s="56">
        <v>9022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43" t="e">
        <f t="shared" si="0"/>
        <v>#N/A</v>
      </c>
      <c r="F32" s="143" t="e">
        <f>IFERROR((E32 + Params!$B$3^2/(2 * C32))/(1 + Params!$B$3^2/C32), NA())</f>
        <v>#N/A</v>
      </c>
      <c r="G32" s="127" t="e">
        <f>IFERROR((Params!$B$3/(1+Params!$B$3^2/C32))*SQRT(E32*(1-E32)/C32 + (Params!$B$3/(2*C32))^2), NA())</f>
        <v>#N/A</v>
      </c>
      <c r="H32" s="127" t="e">
        <f t="shared" si="1"/>
        <v>#N/A</v>
      </c>
      <c r="I32" s="127" t="e">
        <f t="shared" si="2"/>
        <v>#N/A</v>
      </c>
      <c r="Q32">
        <v>10</v>
      </c>
      <c r="R32" s="1">
        <f ca="1">+AD6</f>
        <v>0.14004200921492455</v>
      </c>
      <c r="S32" s="1">
        <f ca="1">+OFFSET($AE$3, 0, ROW(R32)-ROW($R$30))</f>
        <v>0.23156931580519868</v>
      </c>
      <c r="T32" s="1">
        <f t="shared" ca="1" si="11"/>
        <v>0.37161132502012323</v>
      </c>
      <c r="U32" s="1">
        <f ca="1">+OFFSET($AE$4, ROW(T32)-ROW($R$30), ROW(T32)-ROW($R$30))</f>
        <v>0.23156931580519868</v>
      </c>
      <c r="V32" s="1"/>
      <c r="W32" s="1"/>
      <c r="X32" s="1"/>
      <c r="Y32" s="1"/>
      <c r="AC32" s="125">
        <v>100</v>
      </c>
      <c r="AD32" s="127" t="str">
        <f ca="1">IFERROR(VLOOKUP(AZ32, $B$1:$F1029, 5), "")</f>
        <v/>
      </c>
      <c r="AE32" s="127" t="str">
        <f ca="1">IFERROR(VLOOKUP(BA32, $B$1:$F1029, 5), "")</f>
        <v/>
      </c>
      <c r="AF32" s="127" t="str">
        <f ca="1">IFERROR(VLOOKUP(BB32, $B$1:$F1029, 5), "")</f>
        <v/>
      </c>
      <c r="AG32" s="127" t="str">
        <f ca="1">IFERROR(VLOOKUP(BC32, $B$1:$F1029, 5), "")</f>
        <v/>
      </c>
      <c r="AH32" s="127">
        <f ca="1">IFERROR(VLOOKUP(BD32, $B$1:$F1029, 5), "")</f>
        <v>0.62752499489900015</v>
      </c>
      <c r="AI32" s="140">
        <f ca="1">IFERROR(VLOOKUP(BE32, $B$1:$F1029, 5), "")</f>
        <v>0.55655085052479192</v>
      </c>
      <c r="AJ32" s="128">
        <f ca="1">IFERROR(VLOOKUP(BF32, $B$1:$F1029, 5), "")</f>
        <v>0.33034744842562436</v>
      </c>
      <c r="AK32" s="127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Defaults_4000!$I$1:$I$1000,0)</f>
        <v>#N/A</v>
      </c>
      <c r="AP32" s="125">
        <f>MATCH($AN32 &amp;"#" &amp; AP$2 &amp;"#" &amp; IF($AN32 &lt;&gt; "", $AM$28, "") &amp;"#" &amp; IF(AP$2 &lt;&gt; "", $AM$29, "") &amp;"#" &amp; $AM$30, Defaults_4000!$I$1:$I$1000,0)</f>
        <v>139</v>
      </c>
      <c r="AQ32" s="129">
        <f>MATCH($AN32 &amp;"#" &amp; AQ$2 &amp;"#" &amp; IF($AN32 &lt;&gt; "", $AM$28, "") &amp;"#" &amp; IF(AQ$2 &lt;&gt; "", $AM$29, "") &amp;"#" &amp; $AM$30, Defaults_4000!$I$1:$I$1000,0)</f>
        <v>130</v>
      </c>
      <c r="AR32" s="129">
        <f>MATCH($AN32 &amp;"#" &amp; AR$2 &amp;"#" &amp; IF($AN32 &lt;&gt; "", $AM$28, "") &amp;"#" &amp; IF(AR$2 &lt;&gt; "", $AM$29, "") &amp;"#" &amp; $AM$30, Defaults_4000!$I$1:$I$1000,0)</f>
        <v>127</v>
      </c>
      <c r="AS32" s="129">
        <f>MATCH($AN32 &amp;"#" &amp; AS$2 &amp;"#" &amp; IF($AN32 &lt;&gt; "", $AM$28, "") &amp;"#" &amp; IF(AS$2 &lt;&gt; "", $AM$29, "") &amp;"#" &amp; $AM$30, Defaults_4000!$I$1:$I$1000,0)</f>
        <v>133</v>
      </c>
      <c r="AT32" s="129">
        <f>MATCH($AN32 &amp;"#" &amp; AT$2 &amp;"#" &amp; IF($AN32 &lt;&gt; "", $AM$28, "") &amp;"#" &amp; IF(AT$2 &lt;&gt; "", $AM$29, "") &amp;"#" &amp; $AM$30, Defaults_4000!$I$1:$I$1000,0)</f>
        <v>145</v>
      </c>
      <c r="AU32" s="131">
        <f>MATCH($AN32 &amp;"#" &amp; AU$2 &amp;"#" &amp; IF($AN32 &lt;&gt; "", $AM$28, "") &amp;"#" &amp; IF(AU$2 &lt;&gt; "", $AM$29, "") &amp;"#" &amp; $AM$30, Defaults_4000!$I$1:$I$1000,0)</f>
        <v>151</v>
      </c>
      <c r="AV32" s="129">
        <f>MATCH($AN32 &amp;"#" &amp; AV$2 &amp;"#" &amp; IF($AN32 &lt;&gt; "", $AM$28, "") &amp;"#" &amp; IF(AV$2 &lt;&gt; "", $AM$29, "") &amp;"#" &amp; $AM$30, Defaults_4000!$I$1:$I$1000,0)</f>
        <v>157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29">
        <f ca="1">OFFSET(Defaults_4000!$B$1,TOTAL!AQ32 - 1, 0)</f>
        <v>15014</v>
      </c>
      <c r="BC32" s="129">
        <f ca="1">OFFSET(Defaults_4000!$B$1,TOTAL!AR32 - 1, 0)</f>
        <v>15011</v>
      </c>
      <c r="BD32" s="129">
        <f ca="1">OFFSET(Defaults_4000!$B$1,TOTAL!AS32 - 1, 0)</f>
        <v>15017</v>
      </c>
      <c r="BE32" s="129">
        <f ca="1">OFFSET(Defaults_4000!$B$1,TOTAL!AT32 - 1, 0)</f>
        <v>15029</v>
      </c>
      <c r="BF32" s="131">
        <f ca="1">OFFSET(Defaults_4000!$B$1,TOTAL!AU32 - 1, 0)</f>
        <v>15035</v>
      </c>
      <c r="BG32" s="129">
        <f ca="1">OFFSET(Defaults_4000!$B$1,TOTAL!AV32 - 1, 0)</f>
        <v>15041</v>
      </c>
    </row>
    <row r="33" spans="1:59" x14ac:dyDescent="0.55000000000000004">
      <c r="A33" s="125"/>
      <c r="B33" s="56">
        <v>9023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43" t="e">
        <f t="shared" si="0"/>
        <v>#N/A</v>
      </c>
      <c r="F33" s="143" t="e">
        <f>IFERROR((E33 + Params!$B$3^2/(2 * C33))/(1 + Params!$B$3^2/C33), NA())</f>
        <v>#N/A</v>
      </c>
      <c r="G33" s="127" t="e">
        <f>IFERROR((Params!$B$3/(1+Params!$B$3^2/C33))*SQRT(E33*(1-E33)/C33 + (Params!$B$3/(2*C33))^2), NA())</f>
        <v>#N/A</v>
      </c>
      <c r="H33" s="127" t="e">
        <f t="shared" si="1"/>
        <v>#N/A</v>
      </c>
      <c r="I33" s="127" t="e">
        <f t="shared" si="2"/>
        <v>#N/A</v>
      </c>
      <c r="Q33">
        <v>20</v>
      </c>
      <c r="R33" s="1">
        <f ca="1">+AD7</f>
        <v>0.16338328226733051</v>
      </c>
      <c r="S33" s="1">
        <f ca="1">+OFFSET($AE$3, 0, ROW(R33)-ROW($R$30))</f>
        <v>0.19863611315209401</v>
      </c>
      <c r="T33" s="1">
        <f t="shared" ca="1" si="11"/>
        <v>0.36201939541942452</v>
      </c>
      <c r="U33" s="1">
        <f ca="1">+OFFSET($AE$4, ROW(T33)-ROW($R$30), ROW(T33)-ROW($R$30))</f>
        <v>0.42153700556242274</v>
      </c>
      <c r="V33" s="1"/>
      <c r="W33" s="1"/>
      <c r="X33" s="1"/>
      <c r="Y33" s="1"/>
      <c r="AC33" s="125">
        <v>200</v>
      </c>
      <c r="AD33" s="127" t="str">
        <f ca="1">IFERROR(VLOOKUP(AZ33, $B$1:$F1030, 5), "")</f>
        <v/>
      </c>
      <c r="AE33" s="127" t="str">
        <f ca="1">IFERROR(VLOOKUP(BA33, $B$1:$F1030, 5), "")</f>
        <v/>
      </c>
      <c r="AF33" s="127" t="str">
        <f ca="1">IFERROR(VLOOKUP(BB33, $B$1:$F1030, 5), "")</f>
        <v/>
      </c>
      <c r="AG33" s="127" t="str">
        <f ca="1">IFERROR(VLOOKUP(BC33, $B$1:$F1030, 5), "")</f>
        <v/>
      </c>
      <c r="AH33" s="127" t="str">
        <f ca="1">IFERROR(VLOOKUP(BD33, $B$1:$F1030, 5), "")</f>
        <v/>
      </c>
      <c r="AI33" s="140" t="str">
        <f ca="1">IFERROR(VLOOKUP(BE33, $B$1:$F1030, 5), "")</f>
        <v/>
      </c>
      <c r="AJ33" s="127" t="str">
        <f ca="1">IFERROR(VLOOKUP(BF33, $B$1:$F1030, 5), "")</f>
        <v/>
      </c>
      <c r="AK33" s="128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Defaults_4000!$I$1:$I$1000,0)</f>
        <v>#N/A</v>
      </c>
      <c r="AP33" s="125">
        <f>MATCH($AN33 &amp;"#" &amp; AP$2 &amp;"#" &amp; IF($AN33 &lt;&gt; "", $AM$28, "") &amp;"#" &amp; IF(AP$2 &lt;&gt; "", $AM$29, "") &amp;"#" &amp; $AM$30, Defaults_4000!$I$1:$I$1000,0)</f>
        <v>159</v>
      </c>
      <c r="AQ33" s="129" t="e">
        <f>MATCH($AN33 &amp;"#" &amp; AQ$2 &amp;"#" &amp; IF($AN33 &lt;&gt; "", $AM$28, "") &amp;"#" &amp; IF(AQ$2 &lt;&gt; "", $AM$29, "") &amp;"#" &amp; $AM$30, Defaults_4000!$I$1:$I$1000,0)</f>
        <v>#N/A</v>
      </c>
      <c r="AR33" s="129" t="e">
        <f>MATCH($AN33 &amp;"#" &amp; AR$2 &amp;"#" &amp; IF($AN33 &lt;&gt; "", $AM$28, "") &amp;"#" &amp; IF(AR$2 &lt;&gt; "", $AM$29, "") &amp;"#" &amp; $AM$30, Defaults_4000!$I$1:$I$1000,0)</f>
        <v>#N/A</v>
      </c>
      <c r="AS33" s="129" t="e">
        <f>MATCH($AN33 &amp;"#" &amp; AS$2 &amp;"#" &amp; IF($AN33 &lt;&gt; "", $AM$28, "") &amp;"#" &amp; IF(AS$2 &lt;&gt; "", $AM$29, "") &amp;"#" &amp; $AM$30, Defaults_4000!$I$1:$I$1000,0)</f>
        <v>#N/A</v>
      </c>
      <c r="AT33" s="129" t="e">
        <f>MATCH($AN33 &amp;"#" &amp; AT$2 &amp;"#" &amp; IF($AN33 &lt;&gt; "", $AM$28, "") &amp;"#" &amp; IF(AT$2 &lt;&gt; "", $AM$29, "") &amp;"#" &amp; $AM$30, Defaults_4000!$I$1:$I$1000,0)</f>
        <v>#N/A</v>
      </c>
      <c r="AU33" s="129" t="e">
        <f>MATCH($AN33 &amp;"#" &amp; AU$2 &amp;"#" &amp; IF($AN33 &lt;&gt; "", $AM$28, "") &amp;"#" &amp; IF(AU$2 &lt;&gt; "", $AM$29, "") &amp;"#" &amp; $AM$30, Defaults_4000!$I$1:$I$1000,0)</f>
        <v>#N/A</v>
      </c>
      <c r="AV33" s="131">
        <f>MATCH($AN33 &amp;"#" &amp; AV$2 &amp;"#" &amp; IF($AN33 &lt;&gt; "", $AM$28, "") &amp;"#" &amp; IF(AV$2 &lt;&gt; "", $AM$29, "") &amp;"#" &amp; $AM$30, Defaults_4000!$I$1:$I$1000,0)</f>
        <v>158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29" t="e">
        <f ca="1">OFFSET(Defaults_4000!$B$1,TOTAL!AQ33 - 1, 0)</f>
        <v>#N/A</v>
      </c>
      <c r="BC33" s="129" t="e">
        <f ca="1">OFFSET(Defaults_4000!$B$1,TOTAL!AR33 - 1, 0)</f>
        <v>#N/A</v>
      </c>
      <c r="BD33" s="129" t="e">
        <f ca="1">OFFSET(Defaults_4000!$B$1,TOTAL!AS33 - 1, 0)</f>
        <v>#N/A</v>
      </c>
      <c r="BE33" s="129" t="e">
        <f ca="1">OFFSET(Defaults_4000!$B$1,TOTAL!AT33 - 1, 0)</f>
        <v>#N/A</v>
      </c>
      <c r="BF33" s="129" t="e">
        <f ca="1">OFFSET(Defaults_4000!$B$1,TOTAL!AU33 - 1, 0)</f>
        <v>#N/A</v>
      </c>
      <c r="BG33" s="131">
        <f ca="1">OFFSET(Defaults_4000!$B$1,TOTAL!AV33 - 1, 0)</f>
        <v>15042</v>
      </c>
    </row>
    <row r="34" spans="1:59" x14ac:dyDescent="0.55000000000000004">
      <c r="A34" s="125"/>
      <c r="B34" s="56">
        <v>9024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0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0</v>
      </c>
      <c r="E34" s="143" t="e">
        <f t="shared" si="0"/>
        <v>#N/A</v>
      </c>
      <c r="F34" s="143" t="e">
        <f>IFERROR((E34 + Params!$B$3^2/(2 * C34))/(1 + Params!$B$3^2/C34), NA())</f>
        <v>#N/A</v>
      </c>
      <c r="G34" s="127" t="e">
        <f>IFERROR((Params!$B$3/(1+Params!$B$3^2/C34))*SQRT(E34*(1-E34)/C34 + (Params!$B$3/(2*C34))^2), NA())</f>
        <v>#N/A</v>
      </c>
      <c r="H34" s="127" t="e">
        <f t="shared" si="1"/>
        <v>#N/A</v>
      </c>
      <c r="I34" s="127" t="e">
        <f t="shared" si="2"/>
        <v>#N/A</v>
      </c>
      <c r="Q34">
        <v>50</v>
      </c>
      <c r="R34" s="1">
        <f ca="1">+AD8</f>
        <v>0.22733743570903744</v>
      </c>
      <c r="S34" s="1">
        <f ca="1">+OFFSET($AE$3, 0, ROW(R34)-ROW($R$30))</f>
        <v>0.1699347905951506</v>
      </c>
      <c r="T34" s="1">
        <f t="shared" ca="1" si="11"/>
        <v>0.39727222630418801</v>
      </c>
      <c r="U34" s="1">
        <f ca="1">+OFFSET($AE$4, ROW(T34)-ROW($R$30), ROW(T34)-ROW($R$30))</f>
        <v>0.54439280785778066</v>
      </c>
      <c r="V34" s="1"/>
      <c r="W34" s="1"/>
      <c r="X34" s="1"/>
      <c r="Y34" s="1"/>
    </row>
    <row r="35" spans="1:59" s="116" customFormat="1" x14ac:dyDescent="0.55000000000000004">
      <c r="A35" s="125"/>
      <c r="B35" s="56">
        <v>9025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74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12</v>
      </c>
      <c r="E35" s="143">
        <f t="shared" si="0"/>
        <v>0.16216216216216217</v>
      </c>
      <c r="F35" s="143">
        <f>IFERROR((E35 + Params!$B$3^2/(2 * C35))/(1 + Params!$B$3^2/C35), NA())</f>
        <v>0.17883496742101909</v>
      </c>
      <c r="G35" s="127">
        <f>IFERROR((Params!$B$3/(1+Params!$B$3^2/C35))*SQRT(E35*(1-E35)/C35 + (Params!$B$3/(2*C35))^2), NA())</f>
        <v>8.356526699179713E-2</v>
      </c>
      <c r="H35" s="127">
        <f t="shared" si="1"/>
        <v>9.5269700429221962E-2</v>
      </c>
      <c r="I35" s="127">
        <f t="shared" si="2"/>
        <v>0.26240023441281624</v>
      </c>
      <c r="Q35">
        <v>100</v>
      </c>
      <c r="R35" s="1">
        <f ca="1">+AD9</f>
        <v>0.1699347905951506</v>
      </c>
      <c r="S35" s="1">
        <f ca="1">+OFFSET($AE$3, 0, ROW(R35)-ROW($R$30))</f>
        <v>8.3830822924320328E-2</v>
      </c>
      <c r="T35" s="1">
        <f t="shared" ca="1" si="11"/>
        <v>0.25376561351947091</v>
      </c>
      <c r="U35" s="1">
        <f ca="1">+OFFSET($AE$4, ROW(T35)-ROW($R$30), ROW(T35)-ROW($R$30))</f>
        <v>0.40713500341743192</v>
      </c>
      <c r="V35" s="1"/>
      <c r="W35" s="1"/>
      <c r="X35" s="1"/>
      <c r="Y35" s="1"/>
    </row>
    <row r="36" spans="1:59" s="116" customFormat="1" x14ac:dyDescent="0.55000000000000004">
      <c r="A36" s="125"/>
      <c r="B36" s="56">
        <v>9026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33</v>
      </c>
      <c r="E36" s="143">
        <f t="shared" si="0"/>
        <v>0.44</v>
      </c>
      <c r="F36" s="143">
        <f>IFERROR((E36 + Params!$B$3^2/(2 * C36))/(1 + Params!$B$3^2/C36), NA())</f>
        <v>0.44292353275428198</v>
      </c>
      <c r="G36" s="127">
        <f>IFERROR((Params!$B$3/(1+Params!$B$3^2/C36))*SQRT(E36*(1-E36)/C36 + (Params!$B$3/(2*C36))^2), NA())</f>
        <v>0.10961077298643349</v>
      </c>
      <c r="H36" s="127">
        <f t="shared" si="1"/>
        <v>0.33331275976784847</v>
      </c>
      <c r="I36" s="127">
        <f t="shared" si="2"/>
        <v>0.55253430574071549</v>
      </c>
      <c r="Q36">
        <v>200</v>
      </c>
      <c r="R36" s="1" t="str">
        <f ca="1">+AD10</f>
        <v/>
      </c>
      <c r="S36" s="1" t="str">
        <f ca="1">+OFFSET($AE$3, 0, ROW(R36)-ROW($R$30))</f>
        <v/>
      </c>
      <c r="T36" s="1" t="e">
        <f t="shared" ca="1" si="11"/>
        <v>#VALUE!</v>
      </c>
      <c r="U36" s="1">
        <f ca="1">+OFFSET($AE$4, ROW(T36)-ROW($R$30), ROW(T36)-ROW($R$30))</f>
        <v>0.24665585731657882</v>
      </c>
      <c r="V36"/>
      <c r="W36"/>
      <c r="X36"/>
      <c r="Y36"/>
    </row>
    <row r="37" spans="1:59" s="116" customFormat="1" x14ac:dyDescent="0.55000000000000004">
      <c r="A37" s="125"/>
      <c r="B37" s="56">
        <v>9027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34</v>
      </c>
      <c r="E37" s="143">
        <f t="shared" si="0"/>
        <v>0.45333333333333331</v>
      </c>
      <c r="F37" s="143">
        <f>IFERROR((E37 + Params!$B$3^2/(2 * C37))/(1 + Params!$B$3^2/C37), NA())</f>
        <v>0.45560719214221934</v>
      </c>
      <c r="G37" s="127">
        <f>IFERROR((Params!$B$3/(1+Params!$B$3^2/C37))*SQRT(E37*(1-E37)/C37 + (Params!$B$3/(2*C37))^2), NA())</f>
        <v>0.10991107086629816</v>
      </c>
      <c r="H37" s="127">
        <f t="shared" si="1"/>
        <v>0.3456961212759212</v>
      </c>
      <c r="I37" s="127">
        <f t="shared" si="2"/>
        <v>0.56551826300851749</v>
      </c>
    </row>
    <row r="38" spans="1:59" s="116" customFormat="1" x14ac:dyDescent="0.55000000000000004">
      <c r="A38" s="125"/>
      <c r="B38" s="56">
        <v>9028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75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41</v>
      </c>
      <c r="E38" s="143">
        <f t="shared" si="0"/>
        <v>0.54666666666666663</v>
      </c>
      <c r="F38" s="143">
        <f>IFERROR((E38 + Params!$B$3^2/(2 * C38))/(1 + Params!$B$3^2/C38), NA())</f>
        <v>0.54439280785778066</v>
      </c>
      <c r="G38" s="127">
        <f>IFERROR((Params!$B$3/(1+Params!$B$3^2/C38))*SQRT(E38*(1-E38)/C38 + (Params!$B$3/(2*C38))^2), NA())</f>
        <v>0.10991107086629816</v>
      </c>
      <c r="H38" s="127">
        <f t="shared" si="1"/>
        <v>0.43448173699148251</v>
      </c>
      <c r="I38" s="127">
        <f t="shared" si="2"/>
        <v>0.6543038787240788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/>
      <c r="B39" s="56">
        <v>9029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9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6</v>
      </c>
      <c r="E39" s="143">
        <f t="shared" si="0"/>
        <v>0.66666666666666663</v>
      </c>
      <c r="F39" s="143">
        <f>IFERROR((E39 + Params!$B$3^2/(2 * C39))/(1 + Params!$B$3^2/C39), NA())</f>
        <v>0.61680787440817342</v>
      </c>
      <c r="G39" s="127">
        <f>IFERROR((Params!$B$3/(1+Params!$B$3^2/C39))*SQRT(E39*(1-E39)/C39 + (Params!$B$3/(2*C39))^2), NA())</f>
        <v>0.26261052690908371</v>
      </c>
      <c r="H39" s="127">
        <f t="shared" si="1"/>
        <v>0.35419734749908971</v>
      </c>
      <c r="I39" s="127">
        <f t="shared" si="2"/>
        <v>0.87941840131725713</v>
      </c>
      <c r="AA39" s="125">
        <v>20</v>
      </c>
      <c r="AB39" s="132">
        <v>0</v>
      </c>
      <c r="AC39" s="125"/>
      <c r="AD39" s="125"/>
      <c r="AE39" s="141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68</v>
      </c>
      <c r="AH39" s="125">
        <f ca="1">OFFSET(Defaults_4000!$B$1, AG39-1, 0)</f>
        <v>11000</v>
      </c>
      <c r="AI39" s="127" t="str">
        <f ca="1">IFERROR(VLOOKUP(AH39, $B$1:$F1000, 5), "")</f>
        <v/>
      </c>
    </row>
    <row r="40" spans="1:59" s="116" customFormat="1" x14ac:dyDescent="0.55000000000000004">
      <c r="A40" s="125"/>
      <c r="B40" s="56">
        <v>9030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10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43">
        <f t="shared" si="0"/>
        <v>0.1</v>
      </c>
      <c r="F40" s="143">
        <f>IFERROR((E40 + Params!$B$3^2/(2 * C40))/(1 + Params!$B$3^2/C40), NA())</f>
        <v>0.21101606750664662</v>
      </c>
      <c r="G40" s="127">
        <f>IFERROR((Params!$B$3/(1+Params!$B$3^2/C40))*SQRT(E40*(1-E40)/C40 + (Params!$B$3/(2*C40))^2), NA())</f>
        <v>0.19314031799092549</v>
      </c>
      <c r="H40" s="127">
        <f t="shared" si="1"/>
        <v>1.7875749515721129E-2</v>
      </c>
      <c r="I40" s="127">
        <f t="shared" si="2"/>
        <v>0.4041563854975721</v>
      </c>
      <c r="AA40" s="125">
        <v>20</v>
      </c>
      <c r="AB40" s="132">
        <v>0.1</v>
      </c>
      <c r="AC40" s="125"/>
      <c r="AD40" s="125"/>
      <c r="AE40" s="141">
        <v>0.1</v>
      </c>
      <c r="AF40" s="125" t="str">
        <f t="shared" ref="AF40:AF49" si="12">AA40 &amp; "#" &amp;  AC40 &amp; "#" &amp; AB40 &amp; "#" &amp;AD40 &amp; "#" &amp; AE40</f>
        <v>20##0.1##0.1</v>
      </c>
      <c r="AG40" s="125">
        <f>MATCH(AF40, Defaults_4000!$I$1:$I$300,0)</f>
        <v>69</v>
      </c>
      <c r="AH40" s="125">
        <f ca="1">OFFSET(Defaults_4000!$B$1, AG40-1, 0)</f>
        <v>11001</v>
      </c>
      <c r="AI40" s="127" t="str">
        <f ca="1">IFERROR(VLOOKUP(AH40, $B$1:$F1001, 5), "")</f>
        <v/>
      </c>
    </row>
    <row r="41" spans="1:59" x14ac:dyDescent="0.55000000000000004">
      <c r="A41" s="125"/>
      <c r="B41" s="56">
        <v>9031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1</v>
      </c>
      <c r="E41" s="143">
        <f t="shared" si="0"/>
        <v>0.1111111111111111</v>
      </c>
      <c r="F41" s="143">
        <f>IFERROR((E41 + Params!$B$3^2/(2 * C41))/(1 + Params!$B$3^2/C41), NA())</f>
        <v>0.22744829304759534</v>
      </c>
      <c r="G41" s="127">
        <f>IFERROR((Params!$B$3/(1+Params!$B$3^2/C41))*SQRT(E41*(1-E41)/C41 + (Params!$B$3/(2*C41))^2), NA())</f>
        <v>0.20755792172046483</v>
      </c>
      <c r="H41" s="127">
        <f t="shared" si="1"/>
        <v>1.9890371327130507E-2</v>
      </c>
      <c r="I41" s="127">
        <f t="shared" si="2"/>
        <v>0.43500621476806017</v>
      </c>
      <c r="AA41" s="125">
        <v>20</v>
      </c>
      <c r="AB41" s="132">
        <v>0.2</v>
      </c>
      <c r="AC41" s="56"/>
      <c r="AD41" s="56"/>
      <c r="AE41" s="141">
        <v>0.1</v>
      </c>
      <c r="AF41" s="125" t="str">
        <f t="shared" si="12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7">
        <f ca="1">IFERROR(VLOOKUP(AH41, $B$1:$F1002, 5), "")</f>
        <v>0.16338328226733051</v>
      </c>
      <c r="AJ41">
        <v>11002</v>
      </c>
      <c r="AK41" s="127" t="str">
        <f>IFERROR(VLOOKUP(AJ41, $B$1:$F1002, 5), "")</f>
        <v/>
      </c>
    </row>
    <row r="42" spans="1:59" s="116" customFormat="1" x14ac:dyDescent="0.55000000000000004">
      <c r="A42" s="125"/>
      <c r="B42" s="56">
        <v>9032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9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5</v>
      </c>
      <c r="E42" s="143">
        <f t="shared" si="0"/>
        <v>0.55555555555555558</v>
      </c>
      <c r="F42" s="143">
        <f>IFERROR((E42 + Params!$B$3^2/(2 * C42))/(1 + Params!$B$3^2/C42), NA())</f>
        <v>0.53893595813605788</v>
      </c>
      <c r="G42" s="127">
        <f>IFERROR((Params!$B$3/(1+Params!$B$3^2/C42))*SQRT(E42*(1-E42)/C42 + (Params!$B$3/(2*C42))^2), NA())</f>
        <v>0.27228861239202817</v>
      </c>
      <c r="H42" s="127">
        <f t="shared" si="1"/>
        <v>0.26664734574402971</v>
      </c>
      <c r="I42" s="127">
        <f t="shared" si="2"/>
        <v>0.81122457052808605</v>
      </c>
      <c r="AA42" s="125">
        <v>20</v>
      </c>
      <c r="AB42" s="132">
        <v>0.3</v>
      </c>
      <c r="AC42" s="125"/>
      <c r="AD42" s="125"/>
      <c r="AE42" s="141">
        <v>0.1</v>
      </c>
      <c r="AF42" s="125" t="str">
        <f t="shared" si="12"/>
        <v>20##0.3##0.1</v>
      </c>
      <c r="AG42" s="125">
        <f>MATCH(AF42, Defaults_4000!$I$1:$I$300,0)</f>
        <v>71</v>
      </c>
      <c r="AH42" s="125">
        <f ca="1">OFFSET(Defaults_4000!$B$1, AG42-1, 0)</f>
        <v>11003</v>
      </c>
      <c r="AI42" s="127">
        <f ca="1">IFERROR(VLOOKUP(AH42, $B$1:$F1003, 5), "")</f>
        <v>0.27463108842782646</v>
      </c>
    </row>
    <row r="43" spans="1:59" s="116" customFormat="1" x14ac:dyDescent="0.55000000000000004">
      <c r="A43" s="125"/>
      <c r="B43" s="56">
        <v>9033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11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6</v>
      </c>
      <c r="E43" s="143">
        <f t="shared" si="0"/>
        <v>0.54545454545454541</v>
      </c>
      <c r="F43" s="143">
        <f>IFERROR((E43 + Params!$B$3^2/(2 * C43))/(1 + Params!$B$3^2/C43), NA())</f>
        <v>0.53368909012505383</v>
      </c>
      <c r="G43" s="127">
        <f>IFERROR((Params!$B$3/(1+Params!$B$3^2/C43))*SQRT(E43*(1-E43)/C43 + (Params!$B$3/(2*C43))^2), NA())</f>
        <v>0.25360133443506561</v>
      </c>
      <c r="H43" s="127">
        <f t="shared" si="1"/>
        <v>0.28008775568998823</v>
      </c>
      <c r="I43" s="127">
        <f t="shared" si="2"/>
        <v>0.78729042456011944</v>
      </c>
      <c r="AA43" s="125">
        <v>20</v>
      </c>
      <c r="AB43" s="132">
        <v>0.4</v>
      </c>
      <c r="AC43" s="125"/>
      <c r="AD43" s="125"/>
      <c r="AE43" s="141">
        <v>0.1</v>
      </c>
      <c r="AF43" s="125" t="str">
        <f t="shared" si="12"/>
        <v>20##0.4##0.1</v>
      </c>
      <c r="AG43" s="125">
        <f>MATCH(AF43, Defaults_4000!$I$1:$I$300,0)</f>
        <v>72</v>
      </c>
      <c r="AH43" s="125">
        <f ca="1">OFFSET(Defaults_4000!$B$1, AG43-1, 0)</f>
        <v>11004</v>
      </c>
      <c r="AI43" s="127">
        <f ca="1">IFERROR(VLOOKUP(AH43, $B$1:$F1004, 5), "")</f>
        <v>0.23995894818595365</v>
      </c>
    </row>
    <row r="44" spans="1:59" s="116" customFormat="1" x14ac:dyDescent="0.55000000000000004">
      <c r="A44" s="125"/>
      <c r="B44" s="56">
        <v>9034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7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5</v>
      </c>
      <c r="E44" s="143">
        <f t="shared" si="0"/>
        <v>0.7142857142857143</v>
      </c>
      <c r="F44" s="143">
        <f>IFERROR((E44 + Params!$B$3^2/(2 * C44))/(1 + Params!$B$3^2/C44), NA())</f>
        <v>0.63835596221959856</v>
      </c>
      <c r="G44" s="127">
        <f>IFERROR((Params!$B$3/(1+Params!$B$3^2/C44))*SQRT(E44*(1-E44)/C44 + (Params!$B$3/(2*C44))^2), NA())</f>
        <v>0.27942687207138589</v>
      </c>
      <c r="H44" s="127">
        <f t="shared" si="1"/>
        <v>0.35892909014821267</v>
      </c>
      <c r="I44" s="127">
        <f t="shared" si="2"/>
        <v>0.9177828342909844</v>
      </c>
      <c r="AA44" s="125">
        <v>20</v>
      </c>
      <c r="AB44" s="132">
        <v>0.5</v>
      </c>
      <c r="AC44" s="125"/>
      <c r="AD44" s="125"/>
      <c r="AE44" s="141">
        <v>0.1</v>
      </c>
      <c r="AF44" s="125" t="str">
        <f t="shared" si="12"/>
        <v>20##0.5##0.1</v>
      </c>
      <c r="AG44" s="125">
        <f>MATCH(AF44, Defaults_4000!$I$1:$I$300,0)</f>
        <v>73</v>
      </c>
      <c r="AH44" s="125">
        <f ca="1">OFFSET(Defaults_4000!$B$1, AG44-1, 0)</f>
        <v>11005</v>
      </c>
      <c r="AI44" s="127">
        <f ca="1">IFERROR(VLOOKUP(AH44, $B$1:$F1005, 5), "")</f>
        <v>0.13594252746033506</v>
      </c>
    </row>
    <row r="45" spans="1:59" s="116" customFormat="1" x14ac:dyDescent="0.55000000000000004">
      <c r="A45" s="125"/>
      <c r="B45" s="56">
        <v>9035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50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20</v>
      </c>
      <c r="E45" s="143">
        <f t="shared" si="0"/>
        <v>0.4</v>
      </c>
      <c r="F45" s="143">
        <f>IFERROR((E45 + Params!$B$3^2/(2 * C45))/(1 + Params!$B$3^2/C45), NA())</f>
        <v>0.40713500341743192</v>
      </c>
      <c r="G45" s="127">
        <f>IFERROR((Params!$B$3/(1+Params!$B$3^2/C45))*SQRT(E45*(1-E45)/C45 + (Params!$B$3/(2*C45))^2), NA())</f>
        <v>0.13105310555497438</v>
      </c>
      <c r="H45" s="127">
        <f t="shared" si="1"/>
        <v>0.27608189786245751</v>
      </c>
      <c r="I45" s="127">
        <f t="shared" si="2"/>
        <v>0.53818810897240632</v>
      </c>
      <c r="AA45" s="125">
        <v>20</v>
      </c>
      <c r="AB45" s="132">
        <v>0.6</v>
      </c>
      <c r="AC45" s="125"/>
      <c r="AD45" s="125"/>
      <c r="AE45" s="141">
        <v>0.1</v>
      </c>
      <c r="AF45" s="125" t="str">
        <f t="shared" si="12"/>
        <v>20##0.6##0.1</v>
      </c>
      <c r="AG45" s="125">
        <f>MATCH(AF45, Defaults_4000!$I$1:$I$300,0)</f>
        <v>74</v>
      </c>
      <c r="AH45" s="125">
        <f ca="1">OFFSET(Defaults_4000!$B$1, AG45-1, 0)</f>
        <v>11006</v>
      </c>
      <c r="AI45" s="127" t="str">
        <f ca="1">IFERROR(VLOOKUP(AH45, $B$1:$F1006, 5), "")</f>
        <v/>
      </c>
    </row>
    <row r="46" spans="1:59" s="116" customFormat="1" x14ac:dyDescent="0.55000000000000004">
      <c r="A46" s="125"/>
      <c r="B46" s="56">
        <v>9036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0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43" t="e">
        <f t="shared" si="0"/>
        <v>#N/A</v>
      </c>
      <c r="F46" s="143" t="e">
        <f>IFERROR((E46 + Params!$B$3^2/(2 * C46))/(1 + Params!$B$3^2/C46), NA())</f>
        <v>#N/A</v>
      </c>
      <c r="G46" s="127" t="e">
        <f>IFERROR((Params!$B$3/(1+Params!$B$3^2/C46))*SQRT(E46*(1-E46)/C46 + (Params!$B$3/(2*C46))^2), NA())</f>
        <v>#N/A</v>
      </c>
      <c r="H46" s="127" t="e">
        <f t="shared" si="1"/>
        <v>#N/A</v>
      </c>
      <c r="I46" s="127" t="e">
        <f t="shared" si="2"/>
        <v>#N/A</v>
      </c>
      <c r="AA46" s="125">
        <v>20</v>
      </c>
      <c r="AB46" s="132">
        <v>0.7</v>
      </c>
      <c r="AC46" s="125"/>
      <c r="AD46" s="125"/>
      <c r="AE46" s="141">
        <v>0.1</v>
      </c>
      <c r="AF46" s="125" t="str">
        <f t="shared" si="12"/>
        <v>20##0.7##0.1</v>
      </c>
      <c r="AG46" s="125">
        <f>MATCH(AF46, Defaults_4000!$I$1:$I$300,0)</f>
        <v>75</v>
      </c>
      <c r="AH46" s="125">
        <f ca="1">OFFSET(Defaults_4000!$B$1, AG46-1, 0)</f>
        <v>11007</v>
      </c>
      <c r="AI46" s="127" t="str">
        <f ca="1">IFERROR(VLOOKUP(AH46, $B$1:$F1007, 5), "")</f>
        <v/>
      </c>
    </row>
    <row r="47" spans="1:59" s="116" customFormat="1" x14ac:dyDescent="0.55000000000000004">
      <c r="A47" s="125"/>
      <c r="B47" s="56">
        <v>9037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0</v>
      </c>
      <c r="E47" s="143">
        <f t="shared" si="0"/>
        <v>0</v>
      </c>
      <c r="F47" s="143">
        <f>IFERROR((E47 + Params!$B$3^2/(2 * C47))/(1 + Params!$B$3^2/C47), NA())</f>
        <v>0.14957637677547969</v>
      </c>
      <c r="G47" s="127">
        <f>IFERROR((Params!$B$3/(1+Params!$B$3^2/C47))*SQRT(E47*(1-E47)/C47 + (Params!$B$3/(2*C47))^2), NA())</f>
        <v>0.14957637677547969</v>
      </c>
      <c r="H47" s="127">
        <f t="shared" si="1"/>
        <v>0</v>
      </c>
      <c r="I47" s="127">
        <f t="shared" si="2"/>
        <v>0.29915275355095938</v>
      </c>
      <c r="AA47" s="125">
        <v>20</v>
      </c>
      <c r="AB47" s="132">
        <v>0.8</v>
      </c>
      <c r="AC47" s="125"/>
      <c r="AD47" s="125"/>
      <c r="AE47" s="141">
        <v>0.1</v>
      </c>
      <c r="AF47" s="125" t="str">
        <f t="shared" si="12"/>
        <v>20##0.8##0.1</v>
      </c>
      <c r="AG47" s="125">
        <f>MATCH(AF47, Defaults_4000!$I$1:$I$300,0)</f>
        <v>76</v>
      </c>
      <c r="AH47" s="125">
        <f ca="1">OFFSET(Defaults_4000!$B$1, AG47-1, 0)</f>
        <v>11008</v>
      </c>
      <c r="AI47" s="127" t="str">
        <f ca="1">IFERROR(VLOOKUP(AH47, $B$1:$F1008, 5), "")</f>
        <v/>
      </c>
    </row>
    <row r="48" spans="1:59" s="116" customFormat="1" x14ac:dyDescent="0.55000000000000004">
      <c r="A48" s="125"/>
      <c r="B48" s="56">
        <v>9038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9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1</v>
      </c>
      <c r="E48" s="143">
        <f t="shared" si="0"/>
        <v>0.1111111111111111</v>
      </c>
      <c r="F48" s="143">
        <f>IFERROR((E48 + Params!$B$3^2/(2 * C48))/(1 + Params!$B$3^2/C48), NA())</f>
        <v>0.22744829304759534</v>
      </c>
      <c r="G48" s="127">
        <f>IFERROR((Params!$B$3/(1+Params!$B$3^2/C48))*SQRT(E48*(1-E48)/C48 + (Params!$B$3/(2*C48))^2), NA())</f>
        <v>0.20755792172046483</v>
      </c>
      <c r="H48" s="127">
        <f t="shared" si="1"/>
        <v>1.9890371327130507E-2</v>
      </c>
      <c r="I48" s="127">
        <f t="shared" si="2"/>
        <v>0.43500621476806017</v>
      </c>
      <c r="AA48" s="125">
        <v>20</v>
      </c>
      <c r="AB48" s="132">
        <v>0.9</v>
      </c>
      <c r="AC48" s="125"/>
      <c r="AD48" s="125"/>
      <c r="AE48" s="141">
        <v>0.1</v>
      </c>
      <c r="AF48" s="125" t="str">
        <f t="shared" si="12"/>
        <v>20##0.9##0.1</v>
      </c>
      <c r="AG48" s="125">
        <f>MATCH(AF48, Defaults_4000!$I$1:$I$300,0)</f>
        <v>77</v>
      </c>
      <c r="AH48" s="125">
        <f ca="1">OFFSET(Defaults_4000!$B$1, AG48-1, 0)</f>
        <v>11009</v>
      </c>
      <c r="AI48" s="127" t="str">
        <f ca="1">IFERROR(VLOOKUP(AH48, $B$1:$F1009, 5), "")</f>
        <v/>
      </c>
    </row>
    <row r="49" spans="1:37" s="116" customFormat="1" x14ac:dyDescent="0.55000000000000004">
      <c r="A49" s="125"/>
      <c r="B49" s="56">
        <v>9039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8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5</v>
      </c>
      <c r="E49" s="143">
        <f t="shared" si="0"/>
        <v>0.625</v>
      </c>
      <c r="F49" s="143">
        <f>IFERROR((E49 + Params!$B$3^2/(2 * C49))/(1 + Params!$B$3^2/C49), NA())</f>
        <v>0.58444804756114044</v>
      </c>
      <c r="G49" s="127">
        <f>IFERROR((Params!$B$3/(1+Params!$B$3^2/C49))*SQRT(E49*(1-E49)/C49 + (Params!$B$3/(2*C49))^2), NA())</f>
        <v>0.27871019297733857</v>
      </c>
      <c r="H49" s="127">
        <f t="shared" si="1"/>
        <v>0.30573785458380187</v>
      </c>
      <c r="I49" s="127">
        <f t="shared" si="2"/>
        <v>0.863158240538479</v>
      </c>
      <c r="AA49" s="125">
        <v>20</v>
      </c>
      <c r="AB49" s="132">
        <v>1</v>
      </c>
      <c r="AC49" s="125"/>
      <c r="AD49" s="125"/>
      <c r="AE49" s="141">
        <v>0.1</v>
      </c>
      <c r="AF49" s="125" t="str">
        <f t="shared" si="12"/>
        <v>20##1##0.1</v>
      </c>
      <c r="AG49" s="125">
        <f>MATCH(AF49, Defaults_4000!$I$1:$I$300,0)</f>
        <v>78</v>
      </c>
      <c r="AH49" s="125">
        <f ca="1">OFFSET(Defaults_4000!$B$1, AG49-1, 0)</f>
        <v>11010</v>
      </c>
      <c r="AI49" s="127" t="str">
        <f ca="1">IFERROR(VLOOKUP(AH49, $B$1:$F1010, 5), "")</f>
        <v/>
      </c>
    </row>
    <row r="50" spans="1:37" s="116" customFormat="1" x14ac:dyDescent="0.55000000000000004">
      <c r="A50" s="125"/>
      <c r="B50" s="56">
        <v>9040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7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43">
        <f t="shared" si="0"/>
        <v>0.42857142857142855</v>
      </c>
      <c r="F50" s="143">
        <f>IFERROR((E50 + Params!$B$3^2/(2 * C50))/(1 + Params!$B$3^2/C50), NA())</f>
        <v>0.45388134592680052</v>
      </c>
      <c r="G50" s="127">
        <f>IFERROR((Params!$B$3/(1+Params!$B$3^2/C50))*SQRT(E50*(1-E50)/C50 + (Params!$B$3/(2*C50))^2), NA())</f>
        <v>0.29566442366417367</v>
      </c>
      <c r="H50" s="127">
        <f t="shared" si="1"/>
        <v>0.15821692226262685</v>
      </c>
      <c r="I50" s="127">
        <f t="shared" si="2"/>
        <v>0.74954576959097419</v>
      </c>
    </row>
    <row r="51" spans="1:37" s="116" customFormat="1" x14ac:dyDescent="0.55000000000000004">
      <c r="A51" s="125"/>
      <c r="B51" s="56">
        <v>9041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3</v>
      </c>
      <c r="E51" s="143">
        <f t="shared" si="0"/>
        <v>0.375</v>
      </c>
      <c r="F51" s="143">
        <f>IFERROR((E51 + Params!$B$3^2/(2 * C51))/(1 + Params!$B$3^2/C51), NA())</f>
        <v>0.41555195243885962</v>
      </c>
      <c r="G51" s="127">
        <f>IFERROR((Params!$B$3/(1+Params!$B$3^2/C51))*SQRT(E51*(1-E51)/C51 + (Params!$B$3/(2*C51))^2), NA())</f>
        <v>0.27871019297733857</v>
      </c>
      <c r="H51" s="127">
        <f t="shared" si="1"/>
        <v>0.13684175946152105</v>
      </c>
      <c r="I51" s="127">
        <f t="shared" si="2"/>
        <v>0.69426214541619813</v>
      </c>
    </row>
    <row r="52" spans="1:37" s="116" customFormat="1" x14ac:dyDescent="0.55000000000000004">
      <c r="A52" s="125"/>
      <c r="B52" s="56">
        <v>9042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8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1</v>
      </c>
      <c r="E52" s="143">
        <f t="shared" si="0"/>
        <v>0.125</v>
      </c>
      <c r="F52" s="143">
        <f>IFERROR((E52 + Params!$B$3^2/(2 * C52))/(1 + Params!$B$3^2/C52), NA())</f>
        <v>0.24665585731657882</v>
      </c>
      <c r="G52" s="127">
        <f>IFERROR((Params!$B$3/(1+Params!$B$3^2/C52))*SQRT(E52*(1-E52)/C52 + (Params!$B$3/(2*C52))^2), NA())</f>
        <v>0.22423894845328268</v>
      </c>
      <c r="H52" s="127">
        <f t="shared" si="1"/>
        <v>2.2416908863296142E-2</v>
      </c>
      <c r="I52" s="127">
        <f t="shared" si="2"/>
        <v>0.47089480576986154</v>
      </c>
    </row>
    <row r="53" spans="1:37" x14ac:dyDescent="0.55000000000000004">
      <c r="A53" s="125"/>
      <c r="B53" s="56">
        <v>9043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0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0</v>
      </c>
      <c r="E53" s="143" t="e">
        <f t="shared" si="0"/>
        <v>#N/A</v>
      </c>
      <c r="F53" s="143" t="e">
        <f>IFERROR((E53 + Params!$B$3^2/(2 * C53))/(1 + Params!$B$3^2/C53), NA())</f>
        <v>#N/A</v>
      </c>
      <c r="G53" s="127" t="e">
        <f>IFERROR((Params!$B$3/(1+Params!$B$3^2/C53))*SQRT(E53*(1-E53)/C53 + (Params!$B$3/(2*C53))^2), NA())</f>
        <v>#N/A</v>
      </c>
      <c r="H53" s="127" t="e">
        <f t="shared" si="1"/>
        <v>#N/A</v>
      </c>
      <c r="I53" s="127" t="e">
        <f t="shared" si="2"/>
        <v>#N/A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7" x14ac:dyDescent="0.55000000000000004">
      <c r="A54" s="125"/>
      <c r="B54" s="56">
        <v>9044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8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2</v>
      </c>
      <c r="E54" s="143">
        <f t="shared" si="0"/>
        <v>0.25</v>
      </c>
      <c r="F54" s="143">
        <f>IFERROR((E54 + Params!$B$3^2/(2 * C54))/(1 + Params!$B$3^2/C54), NA())</f>
        <v>0.33110390487771924</v>
      </c>
      <c r="G54" s="127">
        <f>IFERROR((Params!$B$3/(1+Params!$B$3^2/C54))*SQRT(E54*(1-E54)/C54 + (Params!$B$3/(2*C54))^2), NA())</f>
        <v>0.2596262160196916</v>
      </c>
      <c r="H54" s="127">
        <f t="shared" si="1"/>
        <v>7.1477688858027633E-2</v>
      </c>
      <c r="I54" s="127">
        <f t="shared" si="2"/>
        <v>0.59073012089741084</v>
      </c>
      <c r="AA54" s="125"/>
      <c r="AB54" s="132"/>
      <c r="AC54" s="125">
        <v>20</v>
      </c>
      <c r="AD54" s="132">
        <v>0</v>
      </c>
      <c r="AE54" s="141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79</v>
      </c>
      <c r="AH54" s="125">
        <f ca="1">OFFSET(Defaults_4000!$B$1, AG54-1, 0)</f>
        <v>12000</v>
      </c>
      <c r="AI54" s="127" t="str">
        <f ca="1">IFERROR(VLOOKUP(AH54, $B$1:$F1015, 5), "")</f>
        <v/>
      </c>
    </row>
    <row r="55" spans="1:37" x14ac:dyDescent="0.55000000000000004">
      <c r="A55" s="125"/>
      <c r="B55" s="56">
        <v>9045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9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3</v>
      </c>
      <c r="E55" s="143">
        <f t="shared" si="0"/>
        <v>0.33333333333333331</v>
      </c>
      <c r="F55" s="143">
        <f>IFERROR((E55 + Params!$B$3^2/(2 * C55))/(1 + Params!$B$3^2/C55), NA())</f>
        <v>0.38319212559182658</v>
      </c>
      <c r="G55" s="127">
        <f>IFERROR((Params!$B$3/(1+Params!$B$3^2/C55))*SQRT(E55*(1-E55)/C55 + (Params!$B$3/(2*C55))^2), NA())</f>
        <v>0.26261052690908371</v>
      </c>
      <c r="H55" s="127">
        <f t="shared" si="1"/>
        <v>0.12058159868274287</v>
      </c>
      <c r="I55" s="127">
        <f t="shared" si="2"/>
        <v>0.64580265250091029</v>
      </c>
      <c r="AA55" s="125"/>
      <c r="AB55" s="132"/>
      <c r="AC55" s="125">
        <v>20</v>
      </c>
      <c r="AD55" s="132">
        <v>0.1</v>
      </c>
      <c r="AE55" s="141">
        <v>0.1</v>
      </c>
      <c r="AF55" s="125" t="str">
        <f t="shared" ref="AF55:AF64" si="13">AA55 &amp; "#" &amp;  AC55 &amp; "#" &amp; AB55 &amp; "#" &amp;AD55 &amp; "#" &amp; AE55</f>
        <v>#20##0.1#0.1</v>
      </c>
      <c r="AG55" s="125">
        <f>MATCH(AF55, Defaults_4000!$I$1:$I$300,0)</f>
        <v>80</v>
      </c>
      <c r="AH55" s="125">
        <f ca="1">OFFSET(Defaults_4000!$B$1, AG55-1, 0)</f>
        <v>12001</v>
      </c>
      <c r="AI55" s="127">
        <f ca="1">IFERROR(VLOOKUP(AH55, $B$1:$F1016, 5), "")</f>
        <v>0.20528680794408075</v>
      </c>
    </row>
    <row r="56" spans="1:37" x14ac:dyDescent="0.55000000000000004">
      <c r="A56" s="125"/>
      <c r="B56" s="56">
        <v>9046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10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6</v>
      </c>
      <c r="E56" s="143">
        <f t="shared" si="0"/>
        <v>0.6</v>
      </c>
      <c r="F56" s="143">
        <f>IFERROR((E56 + Params!$B$3^2/(2 * C56))/(1 + Params!$B$3^2/C56), NA())</f>
        <v>0.5722459831233383</v>
      </c>
      <c r="G56" s="127">
        <f>IFERROR((Params!$B$3/(1+Params!$B$3^2/C56))*SQRT(E56*(1-E56)/C56 + (Params!$B$3/(2*C56))^2), NA())</f>
        <v>0.25957643567315197</v>
      </c>
      <c r="H56" s="127">
        <f t="shared" si="1"/>
        <v>0.31266954745018632</v>
      </c>
      <c r="I56" s="127">
        <f t="shared" si="2"/>
        <v>0.83182241879649021</v>
      </c>
      <c r="AA56" s="125"/>
      <c r="AB56" s="132"/>
      <c r="AC56" s="125">
        <v>20</v>
      </c>
      <c r="AD56" s="132">
        <v>0.2</v>
      </c>
      <c r="AE56" s="141">
        <v>0.1</v>
      </c>
      <c r="AF56" s="125" t="str">
        <f t="shared" si="13"/>
        <v>#20##0.2#0.1</v>
      </c>
      <c r="AG56" s="125">
        <f>MATCH(AF56, Defaults_4000!$I$1:$I$300,0)</f>
        <v>62</v>
      </c>
      <c r="AH56" s="125">
        <f ca="1">OFFSET(Defaults_4000!$B$1, AG56-1, 0)</f>
        <v>10002</v>
      </c>
      <c r="AI56" s="127">
        <f ca="1">IFERROR(VLOOKUP(AH56, $B$1:$F1017, 5), "")</f>
        <v>0.19863611315209401</v>
      </c>
      <c r="AJ56">
        <v>12002</v>
      </c>
      <c r="AK56" s="127">
        <f>IFERROR(VLOOKUP(AJ56, $B$1:$F1017, 5), "")</f>
        <v>0.17061466770220793</v>
      </c>
    </row>
    <row r="57" spans="1:37" x14ac:dyDescent="0.55000000000000004">
      <c r="A57" s="125"/>
      <c r="B57" s="56">
        <v>9047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9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5</v>
      </c>
      <c r="E57" s="143">
        <f t="shared" si="0"/>
        <v>0.55555555555555558</v>
      </c>
      <c r="F57" s="143">
        <f>IFERROR((E57 + Params!$B$3^2/(2 * C57))/(1 + Params!$B$3^2/C57), NA())</f>
        <v>0.53893595813605788</v>
      </c>
      <c r="G57" s="127">
        <f>IFERROR((Params!$B$3/(1+Params!$B$3^2/C57))*SQRT(E57*(1-E57)/C57 + (Params!$B$3/(2*C57))^2), NA())</f>
        <v>0.27228861239202817</v>
      </c>
      <c r="H57" s="127">
        <f t="shared" si="1"/>
        <v>0.26664734574402971</v>
      </c>
      <c r="I57" s="127">
        <f t="shared" si="2"/>
        <v>0.81122457052808605</v>
      </c>
      <c r="AA57" s="125"/>
      <c r="AB57" s="132"/>
      <c r="AC57" s="125">
        <v>20</v>
      </c>
      <c r="AD57" s="132">
        <v>0.3</v>
      </c>
      <c r="AE57" s="141">
        <v>0.1</v>
      </c>
      <c r="AF57" s="125" t="str">
        <f t="shared" si="13"/>
        <v>#20##0.3#0.1</v>
      </c>
      <c r="AG57" s="125">
        <f>MATCH(AF57, Defaults_4000!$I$1:$I$300,0)</f>
        <v>82</v>
      </c>
      <c r="AH57" s="125">
        <f ca="1">OFFSET(Defaults_4000!$B$1, AG57-1, 0)</f>
        <v>12003</v>
      </c>
      <c r="AI57" s="127">
        <f ca="1">IFERROR(VLOOKUP(AH57, $B$1:$F1018, 5), "")</f>
        <v>0.13594252746033506</v>
      </c>
    </row>
    <row r="58" spans="1:37" x14ac:dyDescent="0.55000000000000004">
      <c r="A58" s="125"/>
      <c r="B58" s="56">
        <v>9048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5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1</v>
      </c>
      <c r="E58" s="143">
        <f t="shared" si="0"/>
        <v>0.2</v>
      </c>
      <c r="F58" s="143">
        <f>IFERROR((E58 + Params!$B$3^2/(2 * C58))/(1 + Params!$B$3^2/C58), NA())</f>
        <v>0.33034744842562436</v>
      </c>
      <c r="G58" s="127">
        <f>IFERROR((Params!$B$3/(1+Params!$B$3^2/C58))*SQRT(E58*(1-E58)/C58 + (Params!$B$3/(2*C58))^2), NA())</f>
        <v>0.29412428745583691</v>
      </c>
      <c r="H58" s="127">
        <f t="shared" si="1"/>
        <v>3.6223160969787449E-2</v>
      </c>
      <c r="I58" s="127">
        <f t="shared" si="2"/>
        <v>0.62447173588146132</v>
      </c>
      <c r="AA58" s="125"/>
      <c r="AB58" s="132"/>
      <c r="AC58" s="125">
        <v>20</v>
      </c>
      <c r="AD58" s="132">
        <v>0.4</v>
      </c>
      <c r="AE58" s="141">
        <v>0.1</v>
      </c>
      <c r="AF58" s="125" t="str">
        <f t="shared" si="13"/>
        <v>#20##0.4#0.1</v>
      </c>
      <c r="AG58" s="125">
        <f>MATCH(AF58, Defaults_4000!$I$1:$I$300,0)</f>
        <v>83</v>
      </c>
      <c r="AH58" s="125">
        <f ca="1">OFFSET(Defaults_4000!$B$1, AG58-1, 0)</f>
        <v>12004</v>
      </c>
      <c r="AI58" s="127">
        <f ca="1">IFERROR(VLOOKUP(AH58, $B$1:$F1019, 5), "")</f>
        <v>0.13594252746033506</v>
      </c>
    </row>
    <row r="59" spans="1:37" x14ac:dyDescent="0.55000000000000004">
      <c r="A59" s="125"/>
      <c r="B59" s="56">
        <v>10000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8</v>
      </c>
      <c r="E59" s="143">
        <f t="shared" si="0"/>
        <v>0.20512820512820512</v>
      </c>
      <c r="F59" s="143">
        <f>IFERROR((E59 + Params!$B$3^2/(2 * C59))/(1 + Params!$B$3^2/C59), NA())</f>
        <v>0.23156931580519868</v>
      </c>
      <c r="G59" s="127">
        <f>IFERROR((Params!$B$3/(1+Params!$B$3^2/C59))*SQRT(E59*(1-E59)/C59 + (Params!$B$3/(2*C59))^2), NA())</f>
        <v>0.12377341382608752</v>
      </c>
      <c r="H59" s="127">
        <f t="shared" si="1"/>
        <v>0.10779590197911117</v>
      </c>
      <c r="I59" s="127">
        <f t="shared" si="2"/>
        <v>0.35534272963128621</v>
      </c>
      <c r="AA59" s="125"/>
      <c r="AB59" s="132"/>
      <c r="AC59" s="125">
        <v>20</v>
      </c>
      <c r="AD59" s="132">
        <v>0.5</v>
      </c>
      <c r="AE59" s="141">
        <v>0.1</v>
      </c>
      <c r="AF59" s="125" t="str">
        <f t="shared" si="13"/>
        <v>#20##0.5#0.1</v>
      </c>
      <c r="AG59" s="125">
        <f>MATCH(AF59, Defaults_4000!$I$1:$I$300,0)</f>
        <v>84</v>
      </c>
      <c r="AH59" s="125">
        <f ca="1">OFFSET(Defaults_4000!$B$1, AG59-1, 0)</f>
        <v>12005</v>
      </c>
      <c r="AI59" s="127">
        <f ca="1">IFERROR(VLOOKUP(AH59, $B$1:$F1020, 5), "")</f>
        <v>0.17061466770220793</v>
      </c>
    </row>
    <row r="60" spans="1:37" x14ac:dyDescent="0.55000000000000004">
      <c r="A60" s="125"/>
      <c r="B60" s="56">
        <v>10001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39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1</v>
      </c>
      <c r="E60" s="143">
        <f t="shared" si="0"/>
        <v>2.564102564102564E-2</v>
      </c>
      <c r="F60" s="143">
        <f>IFERROR((E60 + Params!$B$3^2/(2 * C60))/(1 + Params!$B$3^2/C60), NA())</f>
        <v>6.8176725425754411E-2</v>
      </c>
      <c r="G60" s="127">
        <f>IFERROR((Params!$B$3/(1+Params!$B$3^2/C60))*SQRT(E60*(1-E60)/C60 + (Params!$B$3/(2*C60))^2), NA())</f>
        <v>6.3636139360517041E-2</v>
      </c>
      <c r="H60" s="127">
        <f t="shared" si="1"/>
        <v>4.5405860652373703E-3</v>
      </c>
      <c r="I60" s="127">
        <f t="shared" si="2"/>
        <v>0.13181286478627147</v>
      </c>
      <c r="AA60" s="125"/>
      <c r="AB60" s="132"/>
      <c r="AC60" s="125">
        <v>20</v>
      </c>
      <c r="AD60" s="132">
        <v>0.6</v>
      </c>
      <c r="AE60" s="141">
        <v>0.1</v>
      </c>
      <c r="AF60" s="125" t="str">
        <f t="shared" si="13"/>
        <v>#20##0.6#0.1</v>
      </c>
      <c r="AG60" s="125">
        <f>MATCH(AF60, Defaults_4000!$I$1:$I$300,0)</f>
        <v>85</v>
      </c>
      <c r="AH60" s="125">
        <f ca="1">OFFSET(Defaults_4000!$B$1, AG60-1, 0)</f>
        <v>12006</v>
      </c>
      <c r="AI60" s="127" t="str">
        <f ca="1">IFERROR(VLOOKUP(AH60, $B$1:$F1021, 5), "")</f>
        <v/>
      </c>
    </row>
    <row r="61" spans="1:37" x14ac:dyDescent="0.55000000000000004">
      <c r="A61" s="125"/>
      <c r="B61" s="56">
        <v>10002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5</v>
      </c>
      <c r="E61" s="143">
        <f t="shared" si="0"/>
        <v>0.16129032258064516</v>
      </c>
      <c r="F61" s="143">
        <f>IFERROR((E61 + Params!$B$3^2/(2 * C61))/(1 + Params!$B$3^2/C61), NA())</f>
        <v>0.19863611315209401</v>
      </c>
      <c r="G61" s="127">
        <f>IFERROR((Params!$B$3/(1+Params!$B$3^2/C61))*SQRT(E61*(1-E61)/C61 + (Params!$B$3/(2*C61))^2), NA())</f>
        <v>0.12771091409769464</v>
      </c>
      <c r="H61" s="127">
        <f t="shared" si="1"/>
        <v>7.0925199054399368E-2</v>
      </c>
      <c r="I61" s="127">
        <f t="shared" si="2"/>
        <v>0.32634702724978865</v>
      </c>
      <c r="AA61" s="125"/>
      <c r="AB61" s="132"/>
      <c r="AC61" s="125">
        <v>20</v>
      </c>
      <c r="AD61" s="132">
        <v>0.7</v>
      </c>
      <c r="AE61" s="141">
        <v>0.1</v>
      </c>
      <c r="AF61" s="125" t="str">
        <f t="shared" si="13"/>
        <v>#20##0.7#0.1</v>
      </c>
      <c r="AG61" s="125">
        <f>MATCH(AF61, Defaults_4000!$I$1:$I$300,0)</f>
        <v>86</v>
      </c>
      <c r="AH61" s="125">
        <f ca="1">OFFSET(Defaults_4000!$B$1, AG61-1, 0)</f>
        <v>12007</v>
      </c>
      <c r="AI61" s="127" t="str">
        <f ca="1">IFERROR(VLOOKUP(AH61, $B$1:$F1022, 5), "")</f>
        <v/>
      </c>
    </row>
    <row r="62" spans="1:37" x14ac:dyDescent="0.55000000000000004">
      <c r="A62" s="125"/>
      <c r="B62" s="56">
        <v>10003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4</v>
      </c>
      <c r="E62" s="143">
        <f t="shared" si="0"/>
        <v>0.12903225806451613</v>
      </c>
      <c r="F62" s="143">
        <f>IFERROR((E62 + Params!$B$3^2/(2 * C62))/(1 + Params!$B$3^2/C62), NA())</f>
        <v>0.1699347905951506</v>
      </c>
      <c r="G62" s="127">
        <f>IFERROR((Params!$B$3/(1+Params!$B$3^2/C62))*SQRT(E62*(1-E62)/C62 + (Params!$B$3/(2*C62))^2), NA())</f>
        <v>0.11859277894870295</v>
      </c>
      <c r="H62" s="127">
        <f t="shared" si="1"/>
        <v>5.1342011646447652E-2</v>
      </c>
      <c r="I62" s="127">
        <f t="shared" si="2"/>
        <v>0.28852756954385356</v>
      </c>
      <c r="AA62" s="125"/>
      <c r="AB62" s="132"/>
      <c r="AC62" s="125">
        <v>20</v>
      </c>
      <c r="AD62" s="132">
        <v>0.8</v>
      </c>
      <c r="AE62" s="141">
        <v>0.1</v>
      </c>
      <c r="AF62" s="125" t="str">
        <f t="shared" si="13"/>
        <v>#20##0.8#0.1</v>
      </c>
      <c r="AG62" s="125">
        <f>MATCH(AF62, Defaults_4000!$I$1:$I$300,0)</f>
        <v>87</v>
      </c>
      <c r="AH62" s="125">
        <f ca="1">OFFSET(Defaults_4000!$B$1, AG62-1, 0)</f>
        <v>12008</v>
      </c>
      <c r="AI62" s="127" t="str">
        <f ca="1">IFERROR(VLOOKUP(AH62, $B$1:$F1023, 5), "")</f>
        <v/>
      </c>
    </row>
    <row r="63" spans="1:37" x14ac:dyDescent="0.55000000000000004">
      <c r="A63" s="125"/>
      <c r="B63" s="56">
        <v>10004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43">
        <f t="shared" si="0"/>
        <v>3.2258064516129031E-2</v>
      </c>
      <c r="F63" s="143">
        <f>IFERROR((E63 + Params!$B$3^2/(2 * C63))/(1 + Params!$B$3^2/C63), NA())</f>
        <v>8.3830822924320328E-2</v>
      </c>
      <c r="G63" s="127">
        <f>IFERROR((Params!$B$3/(1+Params!$B$3^2/C63))*SQRT(E63*(1-E63)/C63 + (Params!$B$3/(2*C63))^2), NA())</f>
        <v>7.8113748837375874E-2</v>
      </c>
      <c r="H63" s="127">
        <f t="shared" si="1"/>
        <v>5.7170740869444542E-3</v>
      </c>
      <c r="I63" s="127">
        <f t="shared" si="2"/>
        <v>0.16194457176169619</v>
      </c>
      <c r="AA63" s="125"/>
      <c r="AB63" s="132"/>
      <c r="AC63" s="125">
        <v>20</v>
      </c>
      <c r="AD63" s="132">
        <v>0.9</v>
      </c>
      <c r="AE63" s="141">
        <v>0.1</v>
      </c>
      <c r="AF63" s="125" t="str">
        <f t="shared" si="13"/>
        <v>#20##0.9#0.1</v>
      </c>
      <c r="AG63" s="125">
        <f>MATCH(AF63, Defaults_4000!$I$1:$I$300,0)</f>
        <v>88</v>
      </c>
      <c r="AH63" s="125">
        <f ca="1">OFFSET(Defaults_4000!$B$1, AG63-1, 0)</f>
        <v>12009</v>
      </c>
      <c r="AI63" s="127" t="str">
        <f ca="1">IFERROR(VLOOKUP(AH63, $B$1:$F1024, 5), "")</f>
        <v/>
      </c>
    </row>
    <row r="64" spans="1:37" x14ac:dyDescent="0.55000000000000004">
      <c r="A64" s="125"/>
      <c r="B64" s="56">
        <v>10005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31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1</v>
      </c>
      <c r="E64" s="143">
        <f t="shared" si="0"/>
        <v>3.2258064516129031E-2</v>
      </c>
      <c r="F64" s="143">
        <f>IFERROR((E64 + Params!$B$3^2/(2 * C64))/(1 + Params!$B$3^2/C64), NA())</f>
        <v>8.3830822924320328E-2</v>
      </c>
      <c r="G64" s="127">
        <f>IFERROR((Params!$B$3/(1+Params!$B$3^2/C64))*SQRT(E64*(1-E64)/C64 + (Params!$B$3/(2*C64))^2), NA())</f>
        <v>7.8113748837375874E-2</v>
      </c>
      <c r="H64" s="127">
        <f t="shared" si="1"/>
        <v>5.7170740869444542E-3</v>
      </c>
      <c r="I64" s="127">
        <f t="shared" si="2"/>
        <v>0.16194457176169619</v>
      </c>
      <c r="AA64" s="125"/>
      <c r="AB64" s="132"/>
      <c r="AC64" s="125">
        <v>20</v>
      </c>
      <c r="AD64" s="132">
        <v>1</v>
      </c>
      <c r="AE64" s="141">
        <v>0.1</v>
      </c>
      <c r="AF64" s="125" t="str">
        <f t="shared" si="13"/>
        <v>#20##1#0.1</v>
      </c>
      <c r="AG64" s="125">
        <f>MATCH(AF64, Defaults_4000!$I$1:$I$300,0)</f>
        <v>89</v>
      </c>
      <c r="AH64" s="125">
        <f ca="1">OFFSET(Defaults_4000!$B$1, AG64-1, 0)</f>
        <v>12010</v>
      </c>
      <c r="AI64" s="127" t="str">
        <f ca="1">IFERROR(VLOOKUP(AH64, $B$1:$F1025, 5), "")</f>
        <v/>
      </c>
    </row>
    <row r="65" spans="1:35" x14ac:dyDescent="0.55000000000000004">
      <c r="A65" s="125"/>
      <c r="B65" s="56">
        <v>10006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43" t="e">
        <f t="shared" si="0"/>
        <v>#N/A</v>
      </c>
      <c r="F65" s="143" t="e">
        <f>IFERROR((E65 + Params!$B$3^2/(2 * C65))/(1 + Params!$B$3^2/C65), NA())</f>
        <v>#N/A</v>
      </c>
      <c r="G65" s="127" t="e">
        <f>IFERROR((Params!$B$3/(1+Params!$B$3^2/C65))*SQRT(E65*(1-E65)/C65 + (Params!$B$3/(2*C65))^2), NA())</f>
        <v>#N/A</v>
      </c>
      <c r="H65" s="127" t="e">
        <f t="shared" si="1"/>
        <v>#N/A</v>
      </c>
      <c r="I65" s="127" t="e">
        <f t="shared" si="2"/>
        <v>#N/A</v>
      </c>
    </row>
    <row r="66" spans="1:35" x14ac:dyDescent="0.55000000000000004">
      <c r="A66" s="125"/>
      <c r="B66" s="56">
        <v>10007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43" t="e">
        <f t="shared" si="0"/>
        <v>#N/A</v>
      </c>
      <c r="F66" s="143" t="e">
        <f>IFERROR((E66 + Params!$B$3^2/(2 * C66))/(1 + Params!$B$3^2/C66), NA())</f>
        <v>#N/A</v>
      </c>
      <c r="G66" s="127" t="e">
        <f>IFERROR((Params!$B$3/(1+Params!$B$3^2/C66))*SQRT(E66*(1-E66)/C66 + (Params!$B$3/(2*C66))^2), NA())</f>
        <v>#N/A</v>
      </c>
      <c r="H66" s="127" t="e">
        <f t="shared" si="1"/>
        <v>#N/A</v>
      </c>
      <c r="I66" s="127" t="e">
        <f t="shared" si="2"/>
        <v>#N/A</v>
      </c>
    </row>
    <row r="67" spans="1:35" x14ac:dyDescent="0.55000000000000004">
      <c r="A67" s="125"/>
      <c r="B67" s="56">
        <v>11000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0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0</v>
      </c>
      <c r="E67" s="143" t="e">
        <f t="shared" ref="E67:E130" si="14">IFERROR(D67/C67, NA())</f>
        <v>#N/A</v>
      </c>
      <c r="F67" s="143" t="e">
        <f>IFERROR((E67 + Params!$B$3^2/(2 * C67))/(1 + Params!$B$3^2/C67), NA())</f>
        <v>#N/A</v>
      </c>
      <c r="G67" s="127" t="e">
        <f>IFERROR((Params!$B$3/(1+Params!$B$3^2/C67))*SQRT(E67*(1-E67)/C67 + (Params!$B$3/(2*C67))^2), NA())</f>
        <v>#N/A</v>
      </c>
      <c r="H67" s="127" t="e">
        <f t="shared" ref="H67:H130" si="15">F67-G67</f>
        <v>#N/A</v>
      </c>
      <c r="I67" s="127" t="e">
        <f t="shared" ref="I67:I130" si="16">F67+G67</f>
        <v>#N/A</v>
      </c>
    </row>
    <row r="68" spans="1:35" x14ac:dyDescent="0.55000000000000004">
      <c r="A68" s="125"/>
      <c r="B68" s="56">
        <v>11001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0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0</v>
      </c>
      <c r="E68" s="143" t="e">
        <f t="shared" si="14"/>
        <v>#N/A</v>
      </c>
      <c r="F68" s="143" t="e">
        <f>IFERROR((E68 + Params!$B$3^2/(2 * C68))/(1 + Params!$B$3^2/C68), NA())</f>
        <v>#N/A</v>
      </c>
      <c r="G68" s="127" t="e">
        <f>IFERROR((Params!$B$3/(1+Params!$B$3^2/C68))*SQRT(E68*(1-E68)/C68 + (Params!$B$3/(2*C68))^2), NA())</f>
        <v>#N/A</v>
      </c>
      <c r="H68" s="127" t="e">
        <f t="shared" si="15"/>
        <v>#N/A</v>
      </c>
      <c r="I68" s="127" t="e">
        <f t="shared" si="16"/>
        <v>#N/A</v>
      </c>
      <c r="AA68" s="125" t="s">
        <v>10</v>
      </c>
      <c r="AB68" s="125" t="s">
        <v>49</v>
      </c>
      <c r="AC68" s="125" t="s">
        <v>9</v>
      </c>
      <c r="AD68" s="125" t="s">
        <v>50</v>
      </c>
      <c r="AE68" s="125" t="s">
        <v>45</v>
      </c>
      <c r="AF68" s="125" t="s">
        <v>51</v>
      </c>
      <c r="AG68" s="125" t="s">
        <v>52</v>
      </c>
      <c r="AH68" s="125" t="s">
        <v>53</v>
      </c>
      <c r="AI68" s="125" t="s">
        <v>63</v>
      </c>
    </row>
    <row r="69" spans="1:35" x14ac:dyDescent="0.55000000000000004">
      <c r="A69" s="125"/>
      <c r="B69" s="56">
        <v>11002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0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0</v>
      </c>
      <c r="E69" s="143" t="e">
        <f t="shared" si="14"/>
        <v>#N/A</v>
      </c>
      <c r="F69" s="143" t="e">
        <f>IFERROR((E69 + Params!$B$3^2/(2 * C69))/(1 + Params!$B$3^2/C69), NA())</f>
        <v>#N/A</v>
      </c>
      <c r="G69" s="127" t="e">
        <f>IFERROR((Params!$B$3/(1+Params!$B$3^2/C69))*SQRT(E69*(1-E69)/C69 + (Params!$B$3/(2*C69))^2), NA())</f>
        <v>#N/A</v>
      </c>
      <c r="H69" s="127" t="e">
        <f t="shared" si="15"/>
        <v>#N/A</v>
      </c>
      <c r="I69" s="127" t="e">
        <f t="shared" si="16"/>
        <v>#N/A</v>
      </c>
      <c r="AA69" s="125">
        <v>20</v>
      </c>
      <c r="AB69" s="132">
        <v>0.2</v>
      </c>
      <c r="AC69" s="125"/>
      <c r="AD69" s="125"/>
      <c r="AE69" s="142">
        <v>0.01</v>
      </c>
      <c r="AF69" s="125" t="str">
        <f>AA69 &amp; "#" &amp;  AC69 &amp; "#" &amp; AB69 &amp; "#" &amp;AD69 &amp; "#" &amp; AE69</f>
        <v>20##0.2##0.01</v>
      </c>
      <c r="AG69" s="125">
        <f>MATCH(AF69, Defaults_4000!$I$1:$I$300,0)</f>
        <v>100</v>
      </c>
      <c r="AH69" s="125">
        <f ca="1">OFFSET(Defaults_4000!$B$1, AG69-1, 0)</f>
        <v>13010</v>
      </c>
      <c r="AI69" s="127" t="str">
        <f ca="1">IFERROR(VLOOKUP(AH69, $B$1:$F1030, 5), "")</f>
        <v/>
      </c>
    </row>
    <row r="70" spans="1:35" x14ac:dyDescent="0.55000000000000004">
      <c r="A70" s="125"/>
      <c r="B70" s="56">
        <v>11003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25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6</v>
      </c>
      <c r="E70" s="143">
        <f t="shared" si="14"/>
        <v>0.24</v>
      </c>
      <c r="F70" s="143">
        <f>IFERROR((E70 + Params!$B$3^2/(2 * C70))/(1 + Params!$B$3^2/C70), NA())</f>
        <v>0.27463108842782646</v>
      </c>
      <c r="G70" s="127">
        <f>IFERROR((Params!$B$3/(1+Params!$B$3^2/C70))*SQRT(E70*(1-E70)/C70 + (Params!$B$3/(2*C70))^2), NA())</f>
        <v>0.15966951112455921</v>
      </c>
      <c r="H70" s="127">
        <f t="shared" si="15"/>
        <v>0.11496157730326725</v>
      </c>
      <c r="I70" s="127">
        <f t="shared" si="16"/>
        <v>0.43430059955238565</v>
      </c>
      <c r="AA70" s="125">
        <v>20</v>
      </c>
      <c r="AB70" s="132">
        <v>0.2</v>
      </c>
      <c r="AC70" s="125"/>
      <c r="AD70" s="125"/>
      <c r="AE70" s="142">
        <v>0.1</v>
      </c>
      <c r="AF70" s="125" t="str">
        <f t="shared" ref="AF70:AF72" si="17">AA70 &amp; "#" &amp;  AC70 &amp; "#" &amp; AB70 &amp; "#" &amp;AD70 &amp; "#" &amp; AE70</f>
        <v>20##0.2##0.1</v>
      </c>
      <c r="AG70" s="125">
        <f>MATCH(AF70, Defaults_4000!$I$1:$I$300,0)</f>
        <v>4</v>
      </c>
      <c r="AH70" s="125">
        <f ca="1">OFFSET(Defaults_4000!$B$1, AG70-1, 0)</f>
        <v>7001</v>
      </c>
      <c r="AI70" s="127">
        <f ca="1">IFERROR(VLOOKUP(AH70, $B$1:$F1031, 5), "")</f>
        <v>0.16338328226733051</v>
      </c>
    </row>
    <row r="71" spans="1:35" x14ac:dyDescent="0.55000000000000004">
      <c r="A71" s="125"/>
      <c r="B71" s="56">
        <v>11004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25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5</v>
      </c>
      <c r="E71" s="143">
        <f t="shared" si="14"/>
        <v>0.2</v>
      </c>
      <c r="F71" s="143">
        <f>IFERROR((E71 + Params!$B$3^2/(2 * C71))/(1 + Params!$B$3^2/C71), NA())</f>
        <v>0.23995894818595365</v>
      </c>
      <c r="G71" s="127">
        <f>IFERROR((Params!$B$3/(1+Params!$B$3^2/C71))*SQRT(E71*(1-E71)/C71 + (Params!$B$3/(2*C71))^2), NA())</f>
        <v>0.1513544071794288</v>
      </c>
      <c r="H71" s="127">
        <f t="shared" si="15"/>
        <v>8.8604541006524845E-2</v>
      </c>
      <c r="I71" s="127">
        <f t="shared" si="16"/>
        <v>0.39131335536538248</v>
      </c>
      <c r="AA71" s="125">
        <v>20</v>
      </c>
      <c r="AB71" s="132">
        <v>0.2</v>
      </c>
      <c r="AC71" s="56"/>
      <c r="AD71" s="56"/>
      <c r="AE71" s="142">
        <v>1</v>
      </c>
      <c r="AF71" s="125" t="str">
        <f t="shared" si="17"/>
        <v>20##0.2##1</v>
      </c>
      <c r="AG71" s="125">
        <f>MATCH(AF71, Defaults_4000!$I$1:$I$300,0)</f>
        <v>91</v>
      </c>
      <c r="AH71" s="125">
        <f ca="1">OFFSET(Defaults_4000!$B$1, AG71-1, 0)</f>
        <v>13001</v>
      </c>
      <c r="AI71" s="127">
        <f ca="1">IFERROR(VLOOKUP(AH71, $B$1:$F1032, 5), "")</f>
        <v>0.23995894818595365</v>
      </c>
    </row>
    <row r="72" spans="1:35" x14ac:dyDescent="0.55000000000000004">
      <c r="A72" s="125"/>
      <c r="B72" s="56">
        <v>11005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25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2</v>
      </c>
      <c r="E72" s="143">
        <f t="shared" si="14"/>
        <v>0.08</v>
      </c>
      <c r="F72" s="143">
        <f>IFERROR((E72 + Params!$B$3^2/(2 * C72))/(1 + Params!$B$3^2/C72), NA())</f>
        <v>0.13594252746033506</v>
      </c>
      <c r="G72" s="127">
        <f>IFERROR((Params!$B$3/(1+Params!$B$3^2/C72))*SQRT(E72*(1-E72)/C72 + (Params!$B$3/(2*C72))^2), NA())</f>
        <v>0.11372259376924314</v>
      </c>
      <c r="H72" s="127">
        <f t="shared" si="15"/>
        <v>2.2219933691091917E-2</v>
      </c>
      <c r="I72" s="127">
        <f t="shared" si="16"/>
        <v>0.24966512122957818</v>
      </c>
      <c r="AA72" s="125">
        <v>20</v>
      </c>
      <c r="AB72" s="132">
        <v>0.2</v>
      </c>
      <c r="AC72" s="125"/>
      <c r="AD72" s="125"/>
      <c r="AE72" s="142">
        <v>10</v>
      </c>
      <c r="AF72" s="125" t="str">
        <f t="shared" si="17"/>
        <v>20##0.2##10</v>
      </c>
      <c r="AG72" s="125">
        <f>MATCH(AF72, Defaults_4000!$I$1:$I$300,0)</f>
        <v>92</v>
      </c>
      <c r="AH72" s="125">
        <f ca="1">OFFSET(Defaults_4000!$B$1, AG72-1, 0)</f>
        <v>13002</v>
      </c>
      <c r="AI72" s="127">
        <f ca="1">IFERROR(VLOOKUP(AH72, $B$1:$F1033, 5), "")</f>
        <v>0.30930322866969934</v>
      </c>
    </row>
    <row r="73" spans="1:35" x14ac:dyDescent="0.55000000000000004">
      <c r="A73" s="125"/>
      <c r="B73" s="56">
        <v>11006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43" t="e">
        <f t="shared" si="14"/>
        <v>#N/A</v>
      </c>
      <c r="F73" s="143" t="e">
        <f>IFERROR((E73 + Params!$B$3^2/(2 * C73))/(1 + Params!$B$3^2/C73), NA())</f>
        <v>#N/A</v>
      </c>
      <c r="G73" s="127" t="e">
        <f>IFERROR((Params!$B$3/(1+Params!$B$3^2/C73))*SQRT(E73*(1-E73)/C73 + (Params!$B$3/(2*C73))^2), NA())</f>
        <v>#N/A</v>
      </c>
      <c r="H73" s="127" t="e">
        <f t="shared" si="15"/>
        <v>#N/A</v>
      </c>
      <c r="I73" s="127" t="e">
        <f t="shared" si="16"/>
        <v>#N/A</v>
      </c>
      <c r="AA73" s="125">
        <v>20</v>
      </c>
      <c r="AB73" s="132">
        <v>0.2</v>
      </c>
      <c r="AC73" s="125"/>
      <c r="AD73" s="125"/>
      <c r="AE73" s="142">
        <v>100</v>
      </c>
      <c r="AF73" s="125" t="str">
        <f t="shared" ref="AF73" si="18">AA73 &amp; "#" &amp;  AC73 &amp; "#" &amp; AB73 &amp; "#" &amp;AD73 &amp; "#" &amp; AE73</f>
        <v>20##0.2##100</v>
      </c>
      <c r="AG73" s="125">
        <f>MATCH(AF73, Defaults_4000!$I$1:$I$300,0)</f>
        <v>93</v>
      </c>
      <c r="AH73" s="125">
        <f ca="1">OFFSET(Defaults_4000!$B$1, AG73-1, 0)</f>
        <v>13003</v>
      </c>
      <c r="AI73" s="127" t="str">
        <f ca="1">IFERROR(VLOOKUP(AH73, $B$1:$F1034, 5), "")</f>
        <v/>
      </c>
    </row>
    <row r="74" spans="1:35" x14ac:dyDescent="0.55000000000000004">
      <c r="A74" s="125"/>
      <c r="B74" s="56">
        <v>11007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43" t="e">
        <f t="shared" si="14"/>
        <v>#N/A</v>
      </c>
      <c r="F74" s="143" t="e">
        <f>IFERROR((E74 + Params!$B$3^2/(2 * C74))/(1 + Params!$B$3^2/C74), NA())</f>
        <v>#N/A</v>
      </c>
      <c r="G74" s="127" t="e">
        <f>IFERROR((Params!$B$3/(1+Params!$B$3^2/C74))*SQRT(E74*(1-E74)/C74 + (Params!$B$3/(2*C74))^2), NA())</f>
        <v>#N/A</v>
      </c>
      <c r="H74" s="127" t="e">
        <f t="shared" si="15"/>
        <v>#N/A</v>
      </c>
      <c r="I74" s="127" t="e">
        <f t="shared" si="16"/>
        <v>#N/A</v>
      </c>
      <c r="AA74" s="125"/>
      <c r="AB74" s="132"/>
      <c r="AC74" s="125"/>
      <c r="AD74" s="125"/>
      <c r="AE74" s="142"/>
      <c r="AF74" s="125"/>
      <c r="AG74" s="125"/>
      <c r="AH74" s="125"/>
      <c r="AI74" s="127"/>
    </row>
    <row r="75" spans="1:35" x14ac:dyDescent="0.55000000000000004">
      <c r="A75" s="125"/>
      <c r="B75" s="56">
        <v>11008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43" t="e">
        <f t="shared" si="14"/>
        <v>#N/A</v>
      </c>
      <c r="F75" s="143" t="e">
        <f>IFERROR((E75 + Params!$B$3^2/(2 * C75))/(1 + Params!$B$3^2/C75), NA())</f>
        <v>#N/A</v>
      </c>
      <c r="G75" s="127" t="e">
        <f>IFERROR((Params!$B$3/(1+Params!$B$3^2/C75))*SQRT(E75*(1-E75)/C75 + (Params!$B$3/(2*C75))^2), NA())</f>
        <v>#N/A</v>
      </c>
      <c r="H75" s="127" t="e">
        <f t="shared" si="15"/>
        <v>#N/A</v>
      </c>
      <c r="I75" s="127" t="e">
        <f t="shared" si="16"/>
        <v>#N/A</v>
      </c>
      <c r="AA75" s="125"/>
      <c r="AB75" s="132"/>
      <c r="AC75" s="125"/>
      <c r="AD75" s="125"/>
      <c r="AE75" s="142"/>
      <c r="AF75" s="125"/>
      <c r="AG75" s="125"/>
      <c r="AH75" s="125"/>
      <c r="AI75" s="127"/>
    </row>
    <row r="76" spans="1:35" x14ac:dyDescent="0.55000000000000004">
      <c r="A76" s="125"/>
      <c r="B76" s="56">
        <v>11009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0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0</v>
      </c>
      <c r="E76" s="143" t="e">
        <f t="shared" si="14"/>
        <v>#N/A</v>
      </c>
      <c r="F76" s="143" t="e">
        <f>IFERROR((E76 + Params!$B$3^2/(2 * C76))/(1 + Params!$B$3^2/C76), NA())</f>
        <v>#N/A</v>
      </c>
      <c r="G76" s="127" t="e">
        <f>IFERROR((Params!$B$3/(1+Params!$B$3^2/C76))*SQRT(E76*(1-E76)/C76 + (Params!$B$3/(2*C76))^2), NA())</f>
        <v>#N/A</v>
      </c>
      <c r="H76" s="127" t="e">
        <f t="shared" si="15"/>
        <v>#N/A</v>
      </c>
      <c r="I76" s="127" t="e">
        <f t="shared" si="16"/>
        <v>#N/A</v>
      </c>
      <c r="AA76" s="125"/>
      <c r="AB76" s="132"/>
      <c r="AC76" s="125"/>
      <c r="AD76" s="125"/>
      <c r="AE76" s="142"/>
      <c r="AF76" s="125"/>
      <c r="AG76" s="125"/>
      <c r="AH76" s="125"/>
      <c r="AI76" s="127"/>
    </row>
    <row r="77" spans="1:35" x14ac:dyDescent="0.55000000000000004">
      <c r="A77" s="125"/>
      <c r="B77" s="56">
        <v>11010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0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0</v>
      </c>
      <c r="E77" s="143" t="e">
        <f t="shared" si="14"/>
        <v>#N/A</v>
      </c>
      <c r="F77" s="143" t="e">
        <f>IFERROR((E77 + Params!$B$3^2/(2 * C77))/(1 + Params!$B$3^2/C77), NA())</f>
        <v>#N/A</v>
      </c>
      <c r="G77" s="127" t="e">
        <f>IFERROR((Params!$B$3/(1+Params!$B$3^2/C77))*SQRT(E77*(1-E77)/C77 + (Params!$B$3/(2*C77))^2), NA())</f>
        <v>#N/A</v>
      </c>
      <c r="H77" s="127" t="e">
        <f t="shared" si="15"/>
        <v>#N/A</v>
      </c>
      <c r="I77" s="127" t="e">
        <f t="shared" si="16"/>
        <v>#N/A</v>
      </c>
      <c r="AA77" s="125"/>
      <c r="AB77" s="132"/>
      <c r="AC77" s="125"/>
      <c r="AD77" s="125"/>
      <c r="AE77" s="142"/>
      <c r="AF77" s="125"/>
      <c r="AG77" s="125"/>
      <c r="AH77" s="125"/>
      <c r="AI77" s="127"/>
    </row>
    <row r="78" spans="1:35" x14ac:dyDescent="0.55000000000000004">
      <c r="A78" s="125"/>
      <c r="B78" s="56">
        <v>12000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0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0</v>
      </c>
      <c r="E78" s="143" t="e">
        <f t="shared" si="14"/>
        <v>#N/A</v>
      </c>
      <c r="F78" s="143" t="e">
        <f>IFERROR((E78 + Params!$B$3^2/(2 * C78))/(1 + Params!$B$3^2/C78), NA())</f>
        <v>#N/A</v>
      </c>
      <c r="G78" s="127" t="e">
        <f>IFERROR((Params!$B$3/(1+Params!$B$3^2/C78))*SQRT(E78*(1-E78)/C78 + (Params!$B$3/(2*C78))^2), NA())</f>
        <v>#N/A</v>
      </c>
      <c r="H78" s="127" t="e">
        <f t="shared" si="15"/>
        <v>#N/A</v>
      </c>
      <c r="I78" s="127" t="e">
        <f t="shared" si="16"/>
        <v>#N/A</v>
      </c>
      <c r="AA78" s="125"/>
      <c r="AB78" s="132"/>
      <c r="AC78" s="125"/>
      <c r="AD78" s="125"/>
      <c r="AE78" s="142"/>
      <c r="AF78" s="125"/>
      <c r="AG78" s="125"/>
      <c r="AH78" s="125"/>
      <c r="AI78" s="127"/>
    </row>
    <row r="79" spans="1:35" x14ac:dyDescent="0.55000000000000004">
      <c r="A79" s="125"/>
      <c r="B79" s="56">
        <v>12001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4</v>
      </c>
      <c r="E79" s="143">
        <f t="shared" si="14"/>
        <v>0.16</v>
      </c>
      <c r="F79" s="143">
        <f>IFERROR((E79 + Params!$B$3^2/(2 * C79))/(1 + Params!$B$3^2/C79), NA())</f>
        <v>0.20528680794408075</v>
      </c>
      <c r="G79" s="127">
        <f>IFERROR((Params!$B$3/(1+Params!$B$3^2/C79))*SQRT(E79*(1-E79)/C79 + (Params!$B$3/(2*C79))^2), NA())</f>
        <v>0.14125333185830088</v>
      </c>
      <c r="H79" s="127">
        <f t="shared" si="15"/>
        <v>6.4033476085779861E-2</v>
      </c>
      <c r="I79" s="127">
        <f t="shared" si="16"/>
        <v>0.34654013980238163</v>
      </c>
      <c r="AA79" s="125"/>
      <c r="AB79" s="132"/>
      <c r="AC79" s="125"/>
      <c r="AD79" s="125"/>
      <c r="AE79" s="142"/>
      <c r="AF79" s="125"/>
      <c r="AG79" s="125"/>
      <c r="AH79" s="125"/>
      <c r="AI79" s="127"/>
    </row>
    <row r="80" spans="1:35" x14ac:dyDescent="0.55000000000000004">
      <c r="A80" s="125"/>
      <c r="B80" s="56">
        <v>12002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43">
        <f t="shared" si="14"/>
        <v>0.12</v>
      </c>
      <c r="F80" s="143">
        <f>IFERROR((E80 + Params!$B$3^2/(2 * C80))/(1 + Params!$B$3^2/C80), NA())</f>
        <v>0.17061466770220793</v>
      </c>
      <c r="G80" s="127">
        <f>IFERROR((Params!$B$3/(1+Params!$B$3^2/C80))*SQRT(E80*(1-E80)/C80 + (Params!$B$3/(2*C80))^2), NA())</f>
        <v>0.12894725413152699</v>
      </c>
      <c r="H80" s="127">
        <f t="shared" si="15"/>
        <v>4.1667413570680933E-2</v>
      </c>
      <c r="I80" s="127">
        <f t="shared" si="16"/>
        <v>0.29956192183373492</v>
      </c>
    </row>
    <row r="81" spans="1:35" x14ac:dyDescent="0.55000000000000004">
      <c r="A81" s="125"/>
      <c r="B81" s="56">
        <v>12003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25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2</v>
      </c>
      <c r="E81" s="143">
        <f t="shared" si="14"/>
        <v>0.08</v>
      </c>
      <c r="F81" s="143">
        <f>IFERROR((E81 + Params!$B$3^2/(2 * C81))/(1 + Params!$B$3^2/C81), NA())</f>
        <v>0.13594252746033506</v>
      </c>
      <c r="G81" s="127">
        <f>IFERROR((Params!$B$3/(1+Params!$B$3^2/C81))*SQRT(E81*(1-E81)/C81 + (Params!$B$3/(2*C81))^2), NA())</f>
        <v>0.11372259376924314</v>
      </c>
      <c r="H81" s="127">
        <f t="shared" si="15"/>
        <v>2.2219933691091917E-2</v>
      </c>
      <c r="I81" s="127">
        <f t="shared" si="16"/>
        <v>0.24966512122957818</v>
      </c>
    </row>
    <row r="82" spans="1:35" x14ac:dyDescent="0.55000000000000004">
      <c r="A82" s="125"/>
      <c r="B82" s="56">
        <v>12004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25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2</v>
      </c>
      <c r="E82" s="143">
        <f t="shared" si="14"/>
        <v>0.08</v>
      </c>
      <c r="F82" s="143">
        <f>IFERROR((E82 + Params!$B$3^2/(2 * C82))/(1 + Params!$B$3^2/C82), NA())</f>
        <v>0.13594252746033506</v>
      </c>
      <c r="G82" s="127">
        <f>IFERROR((Params!$B$3/(1+Params!$B$3^2/C82))*SQRT(E82*(1-E82)/C82 + (Params!$B$3/(2*C82))^2), NA())</f>
        <v>0.11372259376924314</v>
      </c>
      <c r="H82" s="127">
        <f t="shared" si="15"/>
        <v>2.2219933691091917E-2</v>
      </c>
      <c r="I82" s="127">
        <f t="shared" si="16"/>
        <v>0.24966512122957818</v>
      </c>
    </row>
    <row r="83" spans="1:35" x14ac:dyDescent="0.55000000000000004">
      <c r="A83" s="125"/>
      <c r="B83" s="56">
        <v>12005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25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3</v>
      </c>
      <c r="E83" s="143">
        <f t="shared" si="14"/>
        <v>0.12</v>
      </c>
      <c r="F83" s="143">
        <f>IFERROR((E83 + Params!$B$3^2/(2 * C83))/(1 + Params!$B$3^2/C83), NA())</f>
        <v>0.17061466770220793</v>
      </c>
      <c r="G83" s="127">
        <f>IFERROR((Params!$B$3/(1+Params!$B$3^2/C83))*SQRT(E83*(1-E83)/C83 + (Params!$B$3/(2*C83))^2), NA())</f>
        <v>0.12894725413152699</v>
      </c>
      <c r="H83" s="127">
        <f t="shared" si="15"/>
        <v>4.1667413570680933E-2</v>
      </c>
      <c r="I83" s="127">
        <f t="shared" si="16"/>
        <v>0.29956192183373492</v>
      </c>
      <c r="AA83" s="125" t="s">
        <v>10</v>
      </c>
      <c r="AB83" s="125" t="s">
        <v>49</v>
      </c>
      <c r="AC83" s="125" t="s">
        <v>9</v>
      </c>
      <c r="AD83" s="125" t="s">
        <v>50</v>
      </c>
      <c r="AE83" s="125" t="s">
        <v>45</v>
      </c>
      <c r="AF83" s="125" t="s">
        <v>51</v>
      </c>
      <c r="AG83" s="125" t="s">
        <v>52</v>
      </c>
      <c r="AH83" s="125" t="s">
        <v>53</v>
      </c>
      <c r="AI83" s="125" t="s">
        <v>64</v>
      </c>
    </row>
    <row r="84" spans="1:35" x14ac:dyDescent="0.55000000000000004">
      <c r="A84" s="125"/>
      <c r="B84" s="56">
        <v>12006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43" t="e">
        <f t="shared" si="14"/>
        <v>#N/A</v>
      </c>
      <c r="F84" s="143" t="e">
        <f>IFERROR((E84 + Params!$B$3^2/(2 * C84))/(1 + Params!$B$3^2/C84), NA())</f>
        <v>#N/A</v>
      </c>
      <c r="G84" s="127" t="e">
        <f>IFERROR((Params!$B$3/(1+Params!$B$3^2/C84))*SQRT(E84*(1-E84)/C84 + (Params!$B$3/(2*C84))^2), NA())</f>
        <v>#N/A</v>
      </c>
      <c r="H84" s="127" t="e">
        <f t="shared" si="15"/>
        <v>#N/A</v>
      </c>
      <c r="I84" s="127" t="e">
        <f t="shared" si="16"/>
        <v>#N/A</v>
      </c>
      <c r="AA84" s="125"/>
      <c r="AB84" s="132"/>
      <c r="AC84" s="125">
        <v>20</v>
      </c>
      <c r="AD84" s="132">
        <v>0.2</v>
      </c>
      <c r="AE84" s="142">
        <v>0.01</v>
      </c>
      <c r="AF84" s="125" t="str">
        <f>AA84 &amp; "#" &amp;  AC84 &amp; "#" &amp; AB84 &amp; "#" &amp;AD84 &amp; "#" &amp; AE84</f>
        <v>#20##0.2#0.01</v>
      </c>
      <c r="AG84" s="125">
        <f>MATCH(AF84, Defaults_4000!$I$1:$I$300,0)</f>
        <v>113</v>
      </c>
      <c r="AH84" s="125">
        <f ca="1">OFFSET(Defaults_4000!$B$1, AG84-1, 0)</f>
        <v>14010</v>
      </c>
      <c r="AI84" s="127" t="str">
        <f ca="1">IFERROR(VLOOKUP(AH84, $B$1:$F1045, 5), "")</f>
        <v/>
      </c>
    </row>
    <row r="85" spans="1:35" x14ac:dyDescent="0.55000000000000004">
      <c r="A85" s="125"/>
      <c r="B85" s="56">
        <v>12007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43" t="e">
        <f t="shared" si="14"/>
        <v>#N/A</v>
      </c>
      <c r="F85" s="143" t="e">
        <f>IFERROR((E85 + Params!$B$3^2/(2 * C85))/(1 + Params!$B$3^2/C85), NA())</f>
        <v>#N/A</v>
      </c>
      <c r="G85" s="127" t="e">
        <f>IFERROR((Params!$B$3/(1+Params!$B$3^2/C85))*SQRT(E85*(1-E85)/C85 + (Params!$B$3/(2*C85))^2), NA())</f>
        <v>#N/A</v>
      </c>
      <c r="H85" s="127" t="e">
        <f t="shared" si="15"/>
        <v>#N/A</v>
      </c>
      <c r="I85" s="127" t="e">
        <f t="shared" si="16"/>
        <v>#N/A</v>
      </c>
      <c r="AA85" s="125"/>
      <c r="AB85" s="132"/>
      <c r="AC85" s="125">
        <v>20</v>
      </c>
      <c r="AD85" s="132">
        <v>0.2</v>
      </c>
      <c r="AE85" s="142">
        <v>0.1</v>
      </c>
      <c r="AF85" s="125" t="str">
        <f t="shared" ref="AF85:AF88" si="19">AA85 &amp; "#" &amp;  AC85 &amp; "#" &amp; AB85 &amp; "#" &amp;AD85 &amp; "#" &amp; AE85</f>
        <v>#20##0.2#0.1</v>
      </c>
      <c r="AG85" s="125">
        <f>MATCH(AF85, Defaults_4000!$I$1:$I$300,0)</f>
        <v>62</v>
      </c>
      <c r="AH85" s="125">
        <f ca="1">OFFSET(Defaults_4000!$B$1, AG85-1, 0)</f>
        <v>10002</v>
      </c>
      <c r="AI85" s="127">
        <f ca="1">IFERROR(VLOOKUP(AH85, $B$1:$F1046, 5), "")</f>
        <v>0.19863611315209401</v>
      </c>
    </row>
    <row r="86" spans="1:35" x14ac:dyDescent="0.55000000000000004">
      <c r="A86" s="125"/>
      <c r="B86" s="56">
        <v>12008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0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0</v>
      </c>
      <c r="E86" s="143" t="e">
        <f t="shared" si="14"/>
        <v>#N/A</v>
      </c>
      <c r="F86" s="143" t="e">
        <f>IFERROR((E86 + Params!$B$3^2/(2 * C86))/(1 + Params!$B$3^2/C86), NA())</f>
        <v>#N/A</v>
      </c>
      <c r="G86" s="127" t="e">
        <f>IFERROR((Params!$B$3/(1+Params!$B$3^2/C86))*SQRT(E86*(1-E86)/C86 + (Params!$B$3/(2*C86))^2), NA())</f>
        <v>#N/A</v>
      </c>
      <c r="H86" s="127" t="e">
        <f t="shared" si="15"/>
        <v>#N/A</v>
      </c>
      <c r="I86" s="127" t="e">
        <f t="shared" si="16"/>
        <v>#N/A</v>
      </c>
      <c r="AA86" s="125"/>
      <c r="AB86" s="132"/>
      <c r="AC86" s="125">
        <v>20</v>
      </c>
      <c r="AD86" s="132">
        <v>0.2</v>
      </c>
      <c r="AE86" s="142">
        <v>1</v>
      </c>
      <c r="AF86" s="125" t="str">
        <f t="shared" si="19"/>
        <v>#20##0.2#1</v>
      </c>
      <c r="AG86" s="125">
        <f>MATCH(AF86, Defaults_4000!$I$1:$I$300,0)</f>
        <v>104</v>
      </c>
      <c r="AH86" s="125">
        <f ca="1">OFFSET(Defaults_4000!$B$1, AG86-1, 0)</f>
        <v>14001</v>
      </c>
      <c r="AI86" s="127">
        <f ca="1">IFERROR(VLOOKUP(AH86, $B$1:$F1047, 5), "")</f>
        <v>0.20528680794408075</v>
      </c>
    </row>
    <row r="87" spans="1:35" x14ac:dyDescent="0.55000000000000004">
      <c r="A87" s="125"/>
      <c r="B87" s="56">
        <v>12009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0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0</v>
      </c>
      <c r="E87" s="143" t="e">
        <f t="shared" si="14"/>
        <v>#N/A</v>
      </c>
      <c r="F87" s="143" t="e">
        <f>IFERROR((E87 + Params!$B$3^2/(2 * C87))/(1 + Params!$B$3^2/C87), NA())</f>
        <v>#N/A</v>
      </c>
      <c r="G87" s="127" t="e">
        <f>IFERROR((Params!$B$3/(1+Params!$B$3^2/C87))*SQRT(E87*(1-E87)/C87 + (Params!$B$3/(2*C87))^2), NA())</f>
        <v>#N/A</v>
      </c>
      <c r="H87" s="127" t="e">
        <f t="shared" si="15"/>
        <v>#N/A</v>
      </c>
      <c r="I87" s="127" t="e">
        <f t="shared" si="16"/>
        <v>#N/A</v>
      </c>
      <c r="AA87" s="125"/>
      <c r="AB87" s="132"/>
      <c r="AC87" s="125">
        <v>20</v>
      </c>
      <c r="AD87" s="132">
        <v>0.2</v>
      </c>
      <c r="AE87" s="142">
        <v>10</v>
      </c>
      <c r="AF87" s="125" t="str">
        <f t="shared" si="19"/>
        <v>#20##0.2#10</v>
      </c>
      <c r="AG87" s="125">
        <f>MATCH(AF87, Defaults_4000!$I$1:$I$300,0)</f>
        <v>105</v>
      </c>
      <c r="AH87" s="125">
        <f ca="1">OFFSET(Defaults_4000!$B$1, AG87-1, 0)</f>
        <v>14002</v>
      </c>
      <c r="AI87" s="127">
        <f ca="1">IFERROR(VLOOKUP(AH87, $B$1:$F1048, 5), "")</f>
        <v>0.34397536891157215</v>
      </c>
    </row>
    <row r="88" spans="1:35" x14ac:dyDescent="0.55000000000000004">
      <c r="A88" s="125"/>
      <c r="B88" s="56">
        <v>12010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0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0</v>
      </c>
      <c r="E88" s="143" t="e">
        <f t="shared" si="14"/>
        <v>#N/A</v>
      </c>
      <c r="F88" s="143" t="e">
        <f>IFERROR((E88 + Params!$B$3^2/(2 * C88))/(1 + Params!$B$3^2/C88), NA())</f>
        <v>#N/A</v>
      </c>
      <c r="G88" s="127" t="e">
        <f>IFERROR((Params!$B$3/(1+Params!$B$3^2/C88))*SQRT(E88*(1-E88)/C88 + (Params!$B$3/(2*C88))^2), NA())</f>
        <v>#N/A</v>
      </c>
      <c r="H88" s="127" t="e">
        <f t="shared" si="15"/>
        <v>#N/A</v>
      </c>
      <c r="I88" s="127" t="e">
        <f t="shared" si="16"/>
        <v>#N/A</v>
      </c>
      <c r="AA88" s="125"/>
      <c r="AB88" s="132"/>
      <c r="AC88" s="125">
        <v>20</v>
      </c>
      <c r="AD88" s="132">
        <v>0.2</v>
      </c>
      <c r="AE88" s="142">
        <v>100</v>
      </c>
      <c r="AF88" s="125" t="str">
        <f t="shared" si="19"/>
        <v>#20##0.2#100</v>
      </c>
      <c r="AG88" s="125">
        <f>MATCH(AF88, Defaults_4000!$I$1:$I$300,0)</f>
        <v>106</v>
      </c>
      <c r="AH88" s="125">
        <f ca="1">OFFSET(Defaults_4000!$B$1, AG88-1, 0)</f>
        <v>14003</v>
      </c>
      <c r="AI88" s="127" t="str">
        <f ca="1">IFERROR(VLOOKUP(AH88, $B$1:$F1049, 5), "")</f>
        <v/>
      </c>
    </row>
    <row r="89" spans="1:35" x14ac:dyDescent="0.55000000000000004">
      <c r="A89" s="125"/>
      <c r="B89" s="56">
        <v>13000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2</v>
      </c>
      <c r="E89" s="143">
        <f t="shared" si="14"/>
        <v>0.08</v>
      </c>
      <c r="F89" s="143">
        <f>IFERROR((E89 + Params!$B$3^2/(2 * C89))/(1 + Params!$B$3^2/C89), NA())</f>
        <v>0.13594252746033506</v>
      </c>
      <c r="G89" s="127">
        <f>IFERROR((Params!$B$3/(1+Params!$B$3^2/C89))*SQRT(E89*(1-E89)/C89 + (Params!$B$3/(2*C89))^2), NA())</f>
        <v>0.11372259376924314</v>
      </c>
      <c r="H89" s="127">
        <f t="shared" si="15"/>
        <v>2.2219933691091917E-2</v>
      </c>
      <c r="I89" s="127">
        <f t="shared" si="16"/>
        <v>0.24966512122957818</v>
      </c>
      <c r="AA89" s="125"/>
      <c r="AB89" s="132"/>
      <c r="AC89" s="125"/>
      <c r="AD89" s="132"/>
      <c r="AE89" s="141"/>
      <c r="AF89" s="125"/>
      <c r="AG89" s="125"/>
      <c r="AH89" s="125"/>
      <c r="AI89" s="127"/>
    </row>
    <row r="90" spans="1:35" x14ac:dyDescent="0.55000000000000004">
      <c r="A90" s="125"/>
      <c r="B90" s="56">
        <v>13001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5</v>
      </c>
      <c r="E90" s="143">
        <f t="shared" si="14"/>
        <v>0.2</v>
      </c>
      <c r="F90" s="143">
        <f>IFERROR((E90 + Params!$B$3^2/(2 * C90))/(1 + Params!$B$3^2/C90), NA())</f>
        <v>0.23995894818595365</v>
      </c>
      <c r="G90" s="127">
        <f>IFERROR((Params!$B$3/(1+Params!$B$3^2/C90))*SQRT(E90*(1-E90)/C90 + (Params!$B$3/(2*C90))^2), NA())</f>
        <v>0.1513544071794288</v>
      </c>
      <c r="H90" s="127">
        <f t="shared" si="15"/>
        <v>8.8604541006524845E-2</v>
      </c>
      <c r="I90" s="127">
        <f t="shared" si="16"/>
        <v>0.39131335536538248</v>
      </c>
      <c r="AA90" s="125"/>
      <c r="AB90" s="132"/>
      <c r="AC90" s="125"/>
      <c r="AD90" s="132"/>
      <c r="AE90" s="141"/>
      <c r="AF90" s="125"/>
      <c r="AG90" s="125"/>
      <c r="AH90" s="125"/>
      <c r="AI90" s="127"/>
    </row>
    <row r="91" spans="1:35" x14ac:dyDescent="0.55000000000000004">
      <c r="A91" s="125"/>
      <c r="B91" s="56">
        <v>13002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7</v>
      </c>
      <c r="E91" s="143">
        <f t="shared" si="14"/>
        <v>0.28000000000000003</v>
      </c>
      <c r="F91" s="143">
        <f>IFERROR((E91 + Params!$B$3^2/(2 * C91))/(1 + Params!$B$3^2/C91), NA())</f>
        <v>0.30930322866969934</v>
      </c>
      <c r="G91" s="127">
        <f>IFERROR((Params!$B$3/(1+Params!$B$3^2/C91))*SQRT(E91*(1-E91)/C91 + (Params!$B$3/(2*C91))^2), NA())</f>
        <v>0.16646649029588362</v>
      </c>
      <c r="H91" s="127">
        <f t="shared" si="15"/>
        <v>0.14283673837381572</v>
      </c>
      <c r="I91" s="127">
        <f t="shared" si="16"/>
        <v>0.47576971896558296</v>
      </c>
      <c r="AA91" s="125"/>
      <c r="AB91" s="132"/>
      <c r="AC91" s="125"/>
      <c r="AD91" s="132"/>
      <c r="AE91" s="141"/>
      <c r="AF91" s="125"/>
      <c r="AG91" s="125"/>
      <c r="AH91" s="125"/>
      <c r="AI91" s="127"/>
    </row>
    <row r="92" spans="1:35" x14ac:dyDescent="0.55000000000000004">
      <c r="A92" s="125"/>
      <c r="B92" s="56">
        <v>13003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43" t="e">
        <f t="shared" si="14"/>
        <v>#N/A</v>
      </c>
      <c r="F92" s="143" t="e">
        <f>IFERROR((E92 + Params!$B$3^2/(2 * C92))/(1 + Params!$B$3^2/C92), NA())</f>
        <v>#N/A</v>
      </c>
      <c r="G92" s="127" t="e">
        <f>IFERROR((Params!$B$3/(1+Params!$B$3^2/C92))*SQRT(E92*(1-E92)/C92 + (Params!$B$3/(2*C92))^2), NA())</f>
        <v>#N/A</v>
      </c>
      <c r="H92" s="127" t="e">
        <f t="shared" si="15"/>
        <v>#N/A</v>
      </c>
      <c r="I92" s="127" t="e">
        <f t="shared" si="16"/>
        <v>#N/A</v>
      </c>
      <c r="AA92" s="125"/>
      <c r="AB92" s="132"/>
      <c r="AC92" s="125"/>
      <c r="AD92" s="132"/>
      <c r="AE92" s="141"/>
      <c r="AF92" s="125"/>
      <c r="AG92" s="125"/>
      <c r="AH92" s="125"/>
      <c r="AI92" s="127"/>
    </row>
    <row r="93" spans="1:35" x14ac:dyDescent="0.55000000000000004">
      <c r="A93" s="125"/>
      <c r="B93" s="56">
        <v>13004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43" t="e">
        <f t="shared" si="14"/>
        <v>#N/A</v>
      </c>
      <c r="F93" s="143" t="e">
        <f>IFERROR((E93 + Params!$B$3^2/(2 * C93))/(1 + Params!$B$3^2/C93), NA())</f>
        <v>#N/A</v>
      </c>
      <c r="G93" s="127" t="e">
        <f>IFERROR((Params!$B$3/(1+Params!$B$3^2/C93))*SQRT(E93*(1-E93)/C93 + (Params!$B$3/(2*C93))^2), NA())</f>
        <v>#N/A</v>
      </c>
      <c r="H93" s="127" t="e">
        <f t="shared" si="15"/>
        <v>#N/A</v>
      </c>
      <c r="I93" s="127" t="e">
        <f t="shared" si="16"/>
        <v>#N/A</v>
      </c>
      <c r="AA93" s="125"/>
      <c r="AB93" s="132"/>
      <c r="AC93" s="125"/>
      <c r="AD93" s="132"/>
      <c r="AE93" s="141"/>
      <c r="AF93" s="125"/>
      <c r="AG93" s="125"/>
      <c r="AH93" s="125"/>
      <c r="AI93" s="127"/>
    </row>
    <row r="94" spans="1:35" x14ac:dyDescent="0.55000000000000004">
      <c r="A94" s="125"/>
      <c r="B94" s="56">
        <v>13005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43" t="e">
        <f t="shared" si="14"/>
        <v>#N/A</v>
      </c>
      <c r="F94" s="143" t="e">
        <f>IFERROR((E94 + Params!$B$3^2/(2 * C94))/(1 + Params!$B$3^2/C94), NA())</f>
        <v>#N/A</v>
      </c>
      <c r="G94" s="127" t="e">
        <f>IFERROR((Params!$B$3/(1+Params!$B$3^2/C94))*SQRT(E94*(1-E94)/C94 + (Params!$B$3/(2*C94))^2), NA())</f>
        <v>#N/A</v>
      </c>
      <c r="H94" s="127" t="e">
        <f t="shared" si="15"/>
        <v>#N/A</v>
      </c>
      <c r="I94" s="127" t="e">
        <f t="shared" si="16"/>
        <v>#N/A</v>
      </c>
      <c r="AA94" s="125"/>
      <c r="AB94" s="132"/>
      <c r="AC94" s="125"/>
      <c r="AD94" s="132"/>
      <c r="AE94" s="141"/>
      <c r="AF94" s="125"/>
      <c r="AG94" s="125"/>
      <c r="AH94" s="125"/>
      <c r="AI94" s="127"/>
    </row>
    <row r="95" spans="1:35" x14ac:dyDescent="0.55000000000000004">
      <c r="A95" s="125"/>
      <c r="B95" s="56">
        <v>13006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43" t="e">
        <f t="shared" si="14"/>
        <v>#N/A</v>
      </c>
      <c r="F95" s="143" t="e">
        <f>IFERROR((E95 + Params!$B$3^2/(2 * C95))/(1 + Params!$B$3^2/C95), NA())</f>
        <v>#N/A</v>
      </c>
      <c r="G95" s="127" t="e">
        <f>IFERROR((Params!$B$3/(1+Params!$B$3^2/C95))*SQRT(E95*(1-E95)/C95 + (Params!$B$3/(2*C95))^2), NA())</f>
        <v>#N/A</v>
      </c>
      <c r="H95" s="127" t="e">
        <f t="shared" si="15"/>
        <v>#N/A</v>
      </c>
      <c r="I95" s="127" t="e">
        <f t="shared" si="16"/>
        <v>#N/A</v>
      </c>
    </row>
    <row r="96" spans="1:35" x14ac:dyDescent="0.55000000000000004">
      <c r="A96" s="125"/>
      <c r="B96" s="56">
        <v>13007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43" t="e">
        <f t="shared" si="14"/>
        <v>#N/A</v>
      </c>
      <c r="F96" s="143" t="e">
        <f>IFERROR((E96 + Params!$B$3^2/(2 * C96))/(1 + Params!$B$3^2/C96), NA())</f>
        <v>#N/A</v>
      </c>
      <c r="G96" s="127" t="e">
        <f>IFERROR((Params!$B$3/(1+Params!$B$3^2/C96))*SQRT(E96*(1-E96)/C96 + (Params!$B$3/(2*C96))^2), NA())</f>
        <v>#N/A</v>
      </c>
      <c r="H96" s="127" t="e">
        <f t="shared" si="15"/>
        <v>#N/A</v>
      </c>
      <c r="I96" s="127" t="e">
        <f t="shared" si="16"/>
        <v>#N/A</v>
      </c>
    </row>
    <row r="97" spans="1:9" x14ac:dyDescent="0.55000000000000004">
      <c r="A97" s="125"/>
      <c r="B97" s="56">
        <v>13008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43" t="e">
        <f t="shared" si="14"/>
        <v>#N/A</v>
      </c>
      <c r="F97" s="143" t="e">
        <f>IFERROR((E97 + Params!$B$3^2/(2 * C97))/(1 + Params!$B$3^2/C97), NA())</f>
        <v>#N/A</v>
      </c>
      <c r="G97" s="127" t="e">
        <f>IFERROR((Params!$B$3/(1+Params!$B$3^2/C97))*SQRT(E97*(1-E97)/C97 + (Params!$B$3/(2*C97))^2), NA())</f>
        <v>#N/A</v>
      </c>
      <c r="H97" s="127" t="e">
        <f t="shared" si="15"/>
        <v>#N/A</v>
      </c>
      <c r="I97" s="127" t="e">
        <f t="shared" si="16"/>
        <v>#N/A</v>
      </c>
    </row>
    <row r="98" spans="1:9" x14ac:dyDescent="0.55000000000000004">
      <c r="A98" s="125"/>
      <c r="B98" s="56">
        <v>13009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43" t="e">
        <f t="shared" si="14"/>
        <v>#N/A</v>
      </c>
      <c r="F98" s="143" t="e">
        <f>IFERROR((E98 + Params!$B$3^2/(2 * C98))/(1 + Params!$B$3^2/C98), NA())</f>
        <v>#N/A</v>
      </c>
      <c r="G98" s="127" t="e">
        <f>IFERROR((Params!$B$3/(1+Params!$B$3^2/C98))*SQRT(E98*(1-E98)/C98 + (Params!$B$3/(2*C98))^2), NA())</f>
        <v>#N/A</v>
      </c>
      <c r="H98" s="127" t="e">
        <f t="shared" si="15"/>
        <v>#N/A</v>
      </c>
      <c r="I98" s="127" t="e">
        <f t="shared" si="16"/>
        <v>#N/A</v>
      </c>
    </row>
    <row r="99" spans="1:9" x14ac:dyDescent="0.55000000000000004">
      <c r="A99" s="125"/>
      <c r="B99" s="56">
        <v>13010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143" t="e">
        <f t="shared" si="14"/>
        <v>#N/A</v>
      </c>
      <c r="F99" s="143" t="e">
        <f>IFERROR((E99 + Params!$B$3^2/(2 * C99))/(1 + Params!$B$3^2/C99), NA())</f>
        <v>#N/A</v>
      </c>
      <c r="G99" s="127" t="e">
        <f>IFERROR((Params!$B$3/(1+Params!$B$3^2/C99))*SQRT(E99*(1-E99)/C99 + (Params!$B$3/(2*C99))^2), NA())</f>
        <v>#N/A</v>
      </c>
      <c r="H99" s="127" t="e">
        <f t="shared" si="15"/>
        <v>#N/A</v>
      </c>
      <c r="I99" s="127" t="e">
        <f t="shared" si="16"/>
        <v>#N/A</v>
      </c>
    </row>
    <row r="100" spans="1:9" x14ac:dyDescent="0.55000000000000004">
      <c r="A100" s="125"/>
      <c r="B100" s="56">
        <v>13011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0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143" t="e">
        <f t="shared" si="14"/>
        <v>#N/A</v>
      </c>
      <c r="F100" s="143" t="e">
        <f>IFERROR((E100 + Params!$B$3^2/(2 * C100))/(1 + Params!$B$3^2/C100), NA())</f>
        <v>#N/A</v>
      </c>
      <c r="G100" s="127" t="e">
        <f>IFERROR((Params!$B$3/(1+Params!$B$3^2/C100))*SQRT(E100*(1-E100)/C100 + (Params!$B$3/(2*C100))^2), NA())</f>
        <v>#N/A</v>
      </c>
      <c r="H100" s="127" t="e">
        <f t="shared" si="15"/>
        <v>#N/A</v>
      </c>
      <c r="I100" s="127" t="e">
        <f t="shared" si="16"/>
        <v>#N/A</v>
      </c>
    </row>
    <row r="101" spans="1:9" x14ac:dyDescent="0.55000000000000004">
      <c r="A101" s="125"/>
      <c r="B101" s="56">
        <v>13012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143" t="e">
        <f t="shared" si="14"/>
        <v>#N/A</v>
      </c>
      <c r="F101" s="143" t="e">
        <f>IFERROR((E101 + Params!$B$3^2/(2 * C101))/(1 + Params!$B$3^2/C101), NA())</f>
        <v>#N/A</v>
      </c>
      <c r="G101" s="127" t="e">
        <f>IFERROR((Params!$B$3/(1+Params!$B$3^2/C101))*SQRT(E101*(1-E101)/C101 + (Params!$B$3/(2*C101))^2), NA())</f>
        <v>#N/A</v>
      </c>
      <c r="H101" s="127" t="e">
        <f t="shared" si="15"/>
        <v>#N/A</v>
      </c>
      <c r="I101" s="127" t="e">
        <f t="shared" si="16"/>
        <v>#N/A</v>
      </c>
    </row>
    <row r="102" spans="1:9" x14ac:dyDescent="0.55000000000000004">
      <c r="A102" s="125"/>
      <c r="B102" s="56">
        <v>14000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25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3</v>
      </c>
      <c r="E102" s="143">
        <f t="shared" si="14"/>
        <v>0.12</v>
      </c>
      <c r="F102" s="143">
        <f>IFERROR((E102 + Params!$B$3^2/(2 * C102))/(1 + Params!$B$3^2/C102), NA())</f>
        <v>0.17061466770220793</v>
      </c>
      <c r="G102" s="127">
        <f>IFERROR((Params!$B$3/(1+Params!$B$3^2/C102))*SQRT(E102*(1-E102)/C102 + (Params!$B$3/(2*C102))^2), NA())</f>
        <v>0.12894725413152699</v>
      </c>
      <c r="H102" s="127">
        <f t="shared" si="15"/>
        <v>4.1667413570680933E-2</v>
      </c>
      <c r="I102" s="127">
        <f t="shared" si="16"/>
        <v>0.29956192183373492</v>
      </c>
    </row>
    <row r="103" spans="1:9" x14ac:dyDescent="0.55000000000000004">
      <c r="A103" s="125"/>
      <c r="B103" s="56">
        <v>14001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25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4</v>
      </c>
      <c r="E103" s="143">
        <f t="shared" si="14"/>
        <v>0.16</v>
      </c>
      <c r="F103" s="143">
        <f>IFERROR((E103 + Params!$B$3^2/(2 * C103))/(1 + Params!$B$3^2/C103), NA())</f>
        <v>0.20528680794408075</v>
      </c>
      <c r="G103" s="127">
        <f>IFERROR((Params!$B$3/(1+Params!$B$3^2/C103))*SQRT(E103*(1-E103)/C103 + (Params!$B$3/(2*C103))^2), NA())</f>
        <v>0.14125333185830088</v>
      </c>
      <c r="H103" s="127">
        <f t="shared" si="15"/>
        <v>6.4033476085779861E-2</v>
      </c>
      <c r="I103" s="127">
        <f t="shared" si="16"/>
        <v>0.34654013980238163</v>
      </c>
    </row>
    <row r="104" spans="1:9" x14ac:dyDescent="0.55000000000000004">
      <c r="A104" s="125"/>
      <c r="B104" s="56">
        <v>14002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25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8</v>
      </c>
      <c r="E104" s="143">
        <f t="shared" si="14"/>
        <v>0.32</v>
      </c>
      <c r="F104" s="143">
        <f>IFERROR((E104 + Params!$B$3^2/(2 * C104))/(1 + Params!$B$3^2/C104), NA())</f>
        <v>0.34397536891157215</v>
      </c>
      <c r="G104" s="127">
        <f>IFERROR((Params!$B$3/(1+Params!$B$3^2/C104))*SQRT(E104*(1-E104)/C104 + (Params!$B$3/(2*C104))^2), NA())</f>
        <v>0.17192549374266075</v>
      </c>
      <c r="H104" s="127">
        <f t="shared" si="15"/>
        <v>0.1720498751689114</v>
      </c>
      <c r="I104" s="127">
        <f t="shared" si="16"/>
        <v>0.51590086265423296</v>
      </c>
    </row>
    <row r="105" spans="1:9" x14ac:dyDescent="0.55000000000000004">
      <c r="A105" s="125"/>
      <c r="B105" s="56">
        <v>14003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43" t="e">
        <f t="shared" si="14"/>
        <v>#N/A</v>
      </c>
      <c r="F105" s="143" t="e">
        <f>IFERROR((E105 + Params!$B$3^2/(2 * C105))/(1 + Params!$B$3^2/C105), NA())</f>
        <v>#N/A</v>
      </c>
      <c r="G105" s="127" t="e">
        <f>IFERROR((Params!$B$3/(1+Params!$B$3^2/C105))*SQRT(E105*(1-E105)/C105 + (Params!$B$3/(2*C105))^2), NA())</f>
        <v>#N/A</v>
      </c>
      <c r="H105" s="127" t="e">
        <f t="shared" si="15"/>
        <v>#N/A</v>
      </c>
      <c r="I105" s="127" t="e">
        <f t="shared" si="16"/>
        <v>#N/A</v>
      </c>
    </row>
    <row r="106" spans="1:9" x14ac:dyDescent="0.55000000000000004">
      <c r="A106" s="125"/>
      <c r="B106" s="56">
        <v>14004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43" t="e">
        <f t="shared" si="14"/>
        <v>#N/A</v>
      </c>
      <c r="F106" s="143" t="e">
        <f>IFERROR((E106 + Params!$B$3^2/(2 * C106))/(1 + Params!$B$3^2/C106), NA())</f>
        <v>#N/A</v>
      </c>
      <c r="G106" s="127" t="e">
        <f>IFERROR((Params!$B$3/(1+Params!$B$3^2/C106))*SQRT(E106*(1-E106)/C106 + (Params!$B$3/(2*C106))^2), NA())</f>
        <v>#N/A</v>
      </c>
      <c r="H106" s="127" t="e">
        <f t="shared" si="15"/>
        <v>#N/A</v>
      </c>
      <c r="I106" s="127" t="e">
        <f t="shared" si="16"/>
        <v>#N/A</v>
      </c>
    </row>
    <row r="107" spans="1:9" x14ac:dyDescent="0.55000000000000004">
      <c r="A107" s="125"/>
      <c r="B107" s="56">
        <v>14005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43" t="e">
        <f t="shared" si="14"/>
        <v>#N/A</v>
      </c>
      <c r="F107" s="143" t="e">
        <f>IFERROR((E107 + Params!$B$3^2/(2 * C107))/(1 + Params!$B$3^2/C107), NA())</f>
        <v>#N/A</v>
      </c>
      <c r="G107" s="127" t="e">
        <f>IFERROR((Params!$B$3/(1+Params!$B$3^2/C107))*SQRT(E107*(1-E107)/C107 + (Params!$B$3/(2*C107))^2), NA())</f>
        <v>#N/A</v>
      </c>
      <c r="H107" s="127" t="e">
        <f t="shared" si="15"/>
        <v>#N/A</v>
      </c>
      <c r="I107" s="127" t="e">
        <f t="shared" si="16"/>
        <v>#N/A</v>
      </c>
    </row>
    <row r="108" spans="1:9" x14ac:dyDescent="0.55000000000000004">
      <c r="A108" s="125"/>
      <c r="B108" s="56">
        <v>14006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0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0</v>
      </c>
      <c r="E108" s="143" t="e">
        <f t="shared" si="14"/>
        <v>#N/A</v>
      </c>
      <c r="F108" s="143" t="e">
        <f>IFERROR((E108 + Params!$B$3^2/(2 * C108))/(1 + Params!$B$3^2/C108), NA())</f>
        <v>#N/A</v>
      </c>
      <c r="G108" s="127" t="e">
        <f>IFERROR((Params!$B$3/(1+Params!$B$3^2/C108))*SQRT(E108*(1-E108)/C108 + (Params!$B$3/(2*C108))^2), NA())</f>
        <v>#N/A</v>
      </c>
      <c r="H108" s="127" t="e">
        <f t="shared" si="15"/>
        <v>#N/A</v>
      </c>
      <c r="I108" s="127" t="e">
        <f t="shared" si="16"/>
        <v>#N/A</v>
      </c>
    </row>
    <row r="109" spans="1:9" x14ac:dyDescent="0.55000000000000004">
      <c r="A109" s="125"/>
      <c r="B109" s="56">
        <v>14007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0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0</v>
      </c>
      <c r="E109" s="143" t="e">
        <f t="shared" si="14"/>
        <v>#N/A</v>
      </c>
      <c r="F109" s="143" t="e">
        <f>IFERROR((E109 + Params!$B$3^2/(2 * C109))/(1 + Params!$B$3^2/C109), NA())</f>
        <v>#N/A</v>
      </c>
      <c r="G109" s="127" t="e">
        <f>IFERROR((Params!$B$3/(1+Params!$B$3^2/C109))*SQRT(E109*(1-E109)/C109 + (Params!$B$3/(2*C109))^2), NA())</f>
        <v>#N/A</v>
      </c>
      <c r="H109" s="127" t="e">
        <f t="shared" si="15"/>
        <v>#N/A</v>
      </c>
      <c r="I109" s="127" t="e">
        <f t="shared" si="16"/>
        <v>#N/A</v>
      </c>
    </row>
    <row r="110" spans="1:9" x14ac:dyDescent="0.55000000000000004">
      <c r="A110" s="125"/>
      <c r="B110" s="56">
        <v>14008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43" t="e">
        <f t="shared" si="14"/>
        <v>#N/A</v>
      </c>
      <c r="F110" s="143" t="e">
        <f>IFERROR((E110 + Params!$B$3^2/(2 * C110))/(1 + Params!$B$3^2/C110), NA())</f>
        <v>#N/A</v>
      </c>
      <c r="G110" s="127" t="e">
        <f>IFERROR((Params!$B$3/(1+Params!$B$3^2/C110))*SQRT(E110*(1-E110)/C110 + (Params!$B$3/(2*C110))^2), NA())</f>
        <v>#N/A</v>
      </c>
      <c r="H110" s="127" t="e">
        <f t="shared" si="15"/>
        <v>#N/A</v>
      </c>
      <c r="I110" s="127" t="e">
        <f t="shared" si="16"/>
        <v>#N/A</v>
      </c>
    </row>
    <row r="111" spans="1:9" x14ac:dyDescent="0.55000000000000004">
      <c r="A111" s="125"/>
      <c r="B111" s="56">
        <v>14009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43" t="e">
        <f t="shared" si="14"/>
        <v>#N/A</v>
      </c>
      <c r="F111" s="143" t="e">
        <f>IFERROR((E111 + Params!$B$3^2/(2 * C111))/(1 + Params!$B$3^2/C111), NA())</f>
        <v>#N/A</v>
      </c>
      <c r="G111" s="127" t="e">
        <f>IFERROR((Params!$B$3/(1+Params!$B$3^2/C111))*SQRT(E111*(1-E111)/C111 + (Params!$B$3/(2*C111))^2), NA())</f>
        <v>#N/A</v>
      </c>
      <c r="H111" s="127" t="e">
        <f t="shared" si="15"/>
        <v>#N/A</v>
      </c>
      <c r="I111" s="127" t="e">
        <f t="shared" si="16"/>
        <v>#N/A</v>
      </c>
    </row>
    <row r="112" spans="1:9" x14ac:dyDescent="0.55000000000000004">
      <c r="A112" s="125"/>
      <c r="B112" s="56">
        <v>14010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43" t="e">
        <f t="shared" si="14"/>
        <v>#N/A</v>
      </c>
      <c r="F112" s="143" t="e">
        <f>IFERROR((E112 + Params!$B$3^2/(2 * C112))/(1 + Params!$B$3^2/C112), NA())</f>
        <v>#N/A</v>
      </c>
      <c r="G112" s="127" t="e">
        <f>IFERROR((Params!$B$3/(1+Params!$B$3^2/C112))*SQRT(E112*(1-E112)/C112 + (Params!$B$3/(2*C112))^2), NA())</f>
        <v>#N/A</v>
      </c>
      <c r="H112" s="127" t="e">
        <f t="shared" si="15"/>
        <v>#N/A</v>
      </c>
      <c r="I112" s="127" t="e">
        <f t="shared" si="16"/>
        <v>#N/A</v>
      </c>
    </row>
    <row r="113" spans="1:9" x14ac:dyDescent="0.55000000000000004">
      <c r="A113" s="125"/>
      <c r="B113" s="56">
        <v>14011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43" t="e">
        <f t="shared" si="14"/>
        <v>#N/A</v>
      </c>
      <c r="F113" s="143" t="e">
        <f>IFERROR((E113 + Params!$B$3^2/(2 * C113))/(1 + Params!$B$3^2/C113), NA())</f>
        <v>#N/A</v>
      </c>
      <c r="G113" s="127" t="e">
        <f>IFERROR((Params!$B$3/(1+Params!$B$3^2/C113))*SQRT(E113*(1-E113)/C113 + (Params!$B$3/(2*C113))^2), NA())</f>
        <v>#N/A</v>
      </c>
      <c r="H113" s="127" t="e">
        <f t="shared" si="15"/>
        <v>#N/A</v>
      </c>
      <c r="I113" s="127" t="e">
        <f t="shared" si="16"/>
        <v>#N/A</v>
      </c>
    </row>
    <row r="114" spans="1:9" x14ac:dyDescent="0.55000000000000004">
      <c r="A114" s="125"/>
      <c r="B114" s="56">
        <v>14012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43" t="e">
        <f t="shared" si="14"/>
        <v>#N/A</v>
      </c>
      <c r="F114" s="143" t="e">
        <f>IFERROR((E114 + Params!$B$3^2/(2 * C114))/(1 + Params!$B$3^2/C114), NA())</f>
        <v>#N/A</v>
      </c>
      <c r="G114" s="127" t="e">
        <f>IFERROR((Params!$B$3/(1+Params!$B$3^2/C114))*SQRT(E114*(1-E114)/C114 + (Params!$B$3/(2*C114))^2), NA())</f>
        <v>#N/A</v>
      </c>
      <c r="H114" s="127" t="e">
        <f t="shared" si="15"/>
        <v>#N/A</v>
      </c>
      <c r="I114" s="127" t="e">
        <f t="shared" si="16"/>
        <v>#N/A</v>
      </c>
    </row>
    <row r="115" spans="1:9" x14ac:dyDescent="0.55000000000000004">
      <c r="A115" s="125"/>
      <c r="B115" s="56">
        <v>15000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43" t="e">
        <f t="shared" si="14"/>
        <v>#N/A</v>
      </c>
      <c r="F115" s="143" t="e">
        <f>IFERROR((E115 + Params!$B$3^2/(2 * C115))/(1 + Params!$B$3^2/C115), NA())</f>
        <v>#N/A</v>
      </c>
      <c r="G115" s="127" t="e">
        <f>IFERROR((Params!$B$3/(1+Params!$B$3^2/C115))*SQRT(E115*(1-E115)/C115 + (Params!$B$3/(2*C115))^2), NA())</f>
        <v>#N/A</v>
      </c>
      <c r="H115" s="127" t="e">
        <f t="shared" si="15"/>
        <v>#N/A</v>
      </c>
      <c r="I115" s="127" t="e">
        <f t="shared" si="16"/>
        <v>#N/A</v>
      </c>
    </row>
    <row r="116" spans="1:9" x14ac:dyDescent="0.55000000000000004">
      <c r="A116" s="125"/>
      <c r="B116" s="56">
        <v>15001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43" t="e">
        <f t="shared" si="14"/>
        <v>#N/A</v>
      </c>
      <c r="F116" s="143" t="e">
        <f>IFERROR((E116 + Params!$B$3^2/(2 * C116))/(1 + Params!$B$3^2/C116), NA())</f>
        <v>#N/A</v>
      </c>
      <c r="G116" s="127" t="e">
        <f>IFERROR((Params!$B$3/(1+Params!$B$3^2/C116))*SQRT(E116*(1-E116)/C116 + (Params!$B$3/(2*C116))^2), NA())</f>
        <v>#N/A</v>
      </c>
      <c r="H116" s="127" t="e">
        <f t="shared" si="15"/>
        <v>#N/A</v>
      </c>
      <c r="I116" s="127" t="e">
        <f t="shared" si="16"/>
        <v>#N/A</v>
      </c>
    </row>
    <row r="117" spans="1:9" x14ac:dyDescent="0.55000000000000004">
      <c r="A117" s="125"/>
      <c r="B117" s="56">
        <v>15002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43" t="e">
        <f t="shared" si="14"/>
        <v>#N/A</v>
      </c>
      <c r="F117" s="143" t="e">
        <f>IFERROR((E117 + Params!$B$3^2/(2 * C117))/(1 + Params!$B$3^2/C117), NA())</f>
        <v>#N/A</v>
      </c>
      <c r="G117" s="127" t="e">
        <f>IFERROR((Params!$B$3/(1+Params!$B$3^2/C117))*SQRT(E117*(1-E117)/C117 + (Params!$B$3/(2*C117))^2), NA())</f>
        <v>#N/A</v>
      </c>
      <c r="H117" s="127" t="e">
        <f t="shared" si="15"/>
        <v>#N/A</v>
      </c>
      <c r="I117" s="127" t="e">
        <f t="shared" si="16"/>
        <v>#N/A</v>
      </c>
    </row>
    <row r="118" spans="1:9" x14ac:dyDescent="0.55000000000000004">
      <c r="A118" s="125"/>
      <c r="B118" s="56">
        <v>15003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43" t="e">
        <f t="shared" si="14"/>
        <v>#N/A</v>
      </c>
      <c r="F118" s="143" t="e">
        <f>IFERROR((E118 + Params!$B$3^2/(2 * C118))/(1 + Params!$B$3^2/C118), NA())</f>
        <v>#N/A</v>
      </c>
      <c r="G118" s="127" t="e">
        <f>IFERROR((Params!$B$3/(1+Params!$B$3^2/C118))*SQRT(E118*(1-E118)/C118 + (Params!$B$3/(2*C118))^2), NA())</f>
        <v>#N/A</v>
      </c>
      <c r="H118" s="127" t="e">
        <f t="shared" si="15"/>
        <v>#N/A</v>
      </c>
      <c r="I118" s="127" t="e">
        <f t="shared" si="16"/>
        <v>#N/A</v>
      </c>
    </row>
    <row r="119" spans="1:9" x14ac:dyDescent="0.55000000000000004">
      <c r="A119" s="125"/>
      <c r="B119" s="56">
        <v>15004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0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0</v>
      </c>
      <c r="E119" s="143" t="e">
        <f t="shared" si="14"/>
        <v>#N/A</v>
      </c>
      <c r="F119" s="143" t="e">
        <f>IFERROR((E119 + Params!$B$3^2/(2 * C119))/(1 + Params!$B$3^2/C119), NA())</f>
        <v>#N/A</v>
      </c>
      <c r="G119" s="127" t="e">
        <f>IFERROR((Params!$B$3/(1+Params!$B$3^2/C119))*SQRT(E119*(1-E119)/C119 + (Params!$B$3/(2*C119))^2), NA())</f>
        <v>#N/A</v>
      </c>
      <c r="H119" s="127" t="e">
        <f t="shared" si="15"/>
        <v>#N/A</v>
      </c>
      <c r="I119" s="127" t="e">
        <f t="shared" si="16"/>
        <v>#N/A</v>
      </c>
    </row>
    <row r="120" spans="1:9" x14ac:dyDescent="0.55000000000000004">
      <c r="A120" s="125"/>
      <c r="B120" s="56">
        <v>15005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0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0</v>
      </c>
      <c r="E120" s="143" t="e">
        <f t="shared" si="14"/>
        <v>#N/A</v>
      </c>
      <c r="F120" s="143" t="e">
        <f>IFERROR((E120 + Params!$B$3^2/(2 * C120))/(1 + Params!$B$3^2/C120), NA())</f>
        <v>#N/A</v>
      </c>
      <c r="G120" s="127" t="e">
        <f>IFERROR((Params!$B$3/(1+Params!$B$3^2/C120))*SQRT(E120*(1-E120)/C120 + (Params!$B$3/(2*C120))^2), NA())</f>
        <v>#N/A</v>
      </c>
      <c r="H120" s="127" t="e">
        <f t="shared" si="15"/>
        <v>#N/A</v>
      </c>
      <c r="I120" s="127" t="e">
        <f t="shared" si="16"/>
        <v>#N/A</v>
      </c>
    </row>
    <row r="121" spans="1:9" x14ac:dyDescent="0.55000000000000004">
      <c r="A121" s="125"/>
      <c r="B121" s="56">
        <v>15006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0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0</v>
      </c>
      <c r="E121" s="143" t="e">
        <f t="shared" si="14"/>
        <v>#N/A</v>
      </c>
      <c r="F121" s="143" t="e">
        <f>IFERROR((E121 + Params!$B$3^2/(2 * C121))/(1 + Params!$B$3^2/C121), NA())</f>
        <v>#N/A</v>
      </c>
      <c r="G121" s="127" t="e">
        <f>IFERROR((Params!$B$3/(1+Params!$B$3^2/C121))*SQRT(E121*(1-E121)/C121 + (Params!$B$3/(2*C121))^2), NA())</f>
        <v>#N/A</v>
      </c>
      <c r="H121" s="127" t="e">
        <f t="shared" si="15"/>
        <v>#N/A</v>
      </c>
      <c r="I121" s="127" t="e">
        <f t="shared" si="16"/>
        <v>#N/A</v>
      </c>
    </row>
    <row r="122" spans="1:9" x14ac:dyDescent="0.55000000000000004">
      <c r="A122" s="125"/>
      <c r="B122" s="56">
        <v>15007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43" t="e">
        <f t="shared" si="14"/>
        <v>#N/A</v>
      </c>
      <c r="F122" s="143" t="e">
        <f>IFERROR((E122 + Params!$B$3^2/(2 * C122))/(1 + Params!$B$3^2/C122), NA())</f>
        <v>#N/A</v>
      </c>
      <c r="G122" s="127" t="e">
        <f>IFERROR((Params!$B$3/(1+Params!$B$3^2/C122))*SQRT(E122*(1-E122)/C122 + (Params!$B$3/(2*C122))^2), NA())</f>
        <v>#N/A</v>
      </c>
      <c r="H122" s="127" t="e">
        <f t="shared" si="15"/>
        <v>#N/A</v>
      </c>
      <c r="I122" s="127" t="e">
        <f t="shared" si="16"/>
        <v>#N/A</v>
      </c>
    </row>
    <row r="123" spans="1:9" x14ac:dyDescent="0.55000000000000004">
      <c r="A123" s="125"/>
      <c r="B123" s="56">
        <v>15008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4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43">
        <f t="shared" si="14"/>
        <v>0</v>
      </c>
      <c r="F123" s="143">
        <f>IFERROR((E123 + Params!$B$3^2/(2 * C123))/(1 + Params!$B$3^2/C123), NA())</f>
        <v>0.24495001020199958</v>
      </c>
      <c r="G123" s="127">
        <f>IFERROR((Params!$B$3/(1+Params!$B$3^2/C123))*SQRT(E123*(1-E123)/C123 + (Params!$B$3/(2*C123))^2), NA())</f>
        <v>0.24495001020199958</v>
      </c>
      <c r="H123" s="127">
        <f t="shared" si="15"/>
        <v>0</v>
      </c>
      <c r="I123" s="127">
        <f t="shared" si="16"/>
        <v>0.48990002040399916</v>
      </c>
    </row>
    <row r="124" spans="1:9" x14ac:dyDescent="0.55000000000000004">
      <c r="A124" s="125"/>
      <c r="B124" s="56">
        <v>15009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43" t="e">
        <f t="shared" si="14"/>
        <v>#N/A</v>
      </c>
      <c r="F124" s="143" t="e">
        <f>IFERROR((E124 + Params!$B$3^2/(2 * C124))/(1 + Params!$B$3^2/C124), NA())</f>
        <v>#N/A</v>
      </c>
      <c r="G124" s="127" t="e">
        <f>IFERROR((Params!$B$3/(1+Params!$B$3^2/C124))*SQRT(E124*(1-E124)/C124 + (Params!$B$3/(2*C124))^2), NA())</f>
        <v>#N/A</v>
      </c>
      <c r="H124" s="127" t="e">
        <f t="shared" si="15"/>
        <v>#N/A</v>
      </c>
      <c r="I124" s="127" t="e">
        <f t="shared" si="16"/>
        <v>#N/A</v>
      </c>
    </row>
    <row r="125" spans="1:9" x14ac:dyDescent="0.55000000000000004">
      <c r="A125" s="125"/>
      <c r="B125" s="56">
        <v>15010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0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0</v>
      </c>
      <c r="E125" s="143" t="e">
        <f t="shared" si="14"/>
        <v>#N/A</v>
      </c>
      <c r="F125" s="143" t="e">
        <f>IFERROR((E125 + Params!$B$3^2/(2 * C125))/(1 + Params!$B$3^2/C125), NA())</f>
        <v>#N/A</v>
      </c>
      <c r="G125" s="127" t="e">
        <f>IFERROR((Params!$B$3/(1+Params!$B$3^2/C125))*SQRT(E125*(1-E125)/C125 + (Params!$B$3/(2*C125))^2), NA())</f>
        <v>#N/A</v>
      </c>
      <c r="H125" s="127" t="e">
        <f t="shared" si="15"/>
        <v>#N/A</v>
      </c>
      <c r="I125" s="127" t="e">
        <f t="shared" si="16"/>
        <v>#N/A</v>
      </c>
    </row>
    <row r="126" spans="1:9" x14ac:dyDescent="0.55000000000000004">
      <c r="A126" s="125"/>
      <c r="B126" s="56">
        <v>15011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0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0</v>
      </c>
      <c r="E126" s="143" t="e">
        <f t="shared" si="14"/>
        <v>#N/A</v>
      </c>
      <c r="F126" s="143" t="e">
        <f>IFERROR((E126 + Params!$B$3^2/(2 * C126))/(1 + Params!$B$3^2/C126), NA())</f>
        <v>#N/A</v>
      </c>
      <c r="G126" s="127" t="e">
        <f>IFERROR((Params!$B$3/(1+Params!$B$3^2/C126))*SQRT(E126*(1-E126)/C126 + (Params!$B$3/(2*C126))^2), NA())</f>
        <v>#N/A</v>
      </c>
      <c r="H126" s="127" t="e">
        <f t="shared" si="15"/>
        <v>#N/A</v>
      </c>
      <c r="I126" s="127" t="e">
        <f t="shared" si="16"/>
        <v>#N/A</v>
      </c>
    </row>
    <row r="127" spans="1:9" x14ac:dyDescent="0.55000000000000004">
      <c r="A127" s="125"/>
      <c r="B127" s="56">
        <v>15012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0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43" t="e">
        <f t="shared" si="14"/>
        <v>#N/A</v>
      </c>
      <c r="F127" s="143" t="e">
        <f>IFERROR((E127 + Params!$B$3^2/(2 * C127))/(1 + Params!$B$3^2/C127), NA())</f>
        <v>#N/A</v>
      </c>
      <c r="G127" s="127" t="e">
        <f>IFERROR((Params!$B$3/(1+Params!$B$3^2/C127))*SQRT(E127*(1-E127)/C127 + (Params!$B$3/(2*C127))^2), NA())</f>
        <v>#N/A</v>
      </c>
      <c r="H127" s="127" t="e">
        <f t="shared" si="15"/>
        <v>#N/A</v>
      </c>
      <c r="I127" s="127" t="e">
        <f t="shared" si="16"/>
        <v>#N/A</v>
      </c>
    </row>
    <row r="128" spans="1:9" x14ac:dyDescent="0.55000000000000004">
      <c r="A128" s="125"/>
      <c r="B128" s="56">
        <v>15013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43" t="e">
        <f t="shared" si="14"/>
        <v>#N/A</v>
      </c>
      <c r="F128" s="143" t="e">
        <f>IFERROR((E128 + Params!$B$3^2/(2 * C128))/(1 + Params!$B$3^2/C128), NA())</f>
        <v>#N/A</v>
      </c>
      <c r="G128" s="127" t="e">
        <f>IFERROR((Params!$B$3/(1+Params!$B$3^2/C128))*SQRT(E128*(1-E128)/C128 + (Params!$B$3/(2*C128))^2), NA())</f>
        <v>#N/A</v>
      </c>
      <c r="H128" s="127" t="e">
        <f t="shared" si="15"/>
        <v>#N/A</v>
      </c>
      <c r="I128" s="127" t="e">
        <f t="shared" si="16"/>
        <v>#N/A</v>
      </c>
    </row>
    <row r="129" spans="1:9" x14ac:dyDescent="0.55000000000000004">
      <c r="A129" s="125"/>
      <c r="B129" s="56">
        <v>15014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43" t="e">
        <f t="shared" si="14"/>
        <v>#N/A</v>
      </c>
      <c r="F129" s="143" t="e">
        <f>IFERROR((E129 + Params!$B$3^2/(2 * C129))/(1 + Params!$B$3^2/C129), NA())</f>
        <v>#N/A</v>
      </c>
      <c r="G129" s="127" t="e">
        <f>IFERROR((Params!$B$3/(1+Params!$B$3^2/C129))*SQRT(E129*(1-E129)/C129 + (Params!$B$3/(2*C129))^2), NA())</f>
        <v>#N/A</v>
      </c>
      <c r="H129" s="127" t="e">
        <f t="shared" si="15"/>
        <v>#N/A</v>
      </c>
      <c r="I129" s="127" t="e">
        <f t="shared" si="16"/>
        <v>#N/A</v>
      </c>
    </row>
    <row r="130" spans="1:9" x14ac:dyDescent="0.55000000000000004">
      <c r="A130" s="125"/>
      <c r="B130" s="56">
        <v>15015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43" t="e">
        <f t="shared" si="14"/>
        <v>#N/A</v>
      </c>
      <c r="F130" s="143" t="e">
        <f>IFERROR((E130 + Params!$B$3^2/(2 * C130))/(1 + Params!$B$3^2/C130), NA())</f>
        <v>#N/A</v>
      </c>
      <c r="G130" s="127" t="e">
        <f>IFERROR((Params!$B$3/(1+Params!$B$3^2/C130))*SQRT(E130*(1-E130)/C130 + (Params!$B$3/(2*C130))^2), NA())</f>
        <v>#N/A</v>
      </c>
      <c r="H130" s="127" t="e">
        <f t="shared" si="15"/>
        <v>#N/A</v>
      </c>
      <c r="I130" s="127" t="e">
        <f t="shared" si="16"/>
        <v>#N/A</v>
      </c>
    </row>
    <row r="131" spans="1:9" x14ac:dyDescent="0.55000000000000004">
      <c r="A131" s="125"/>
      <c r="B131" s="56">
        <v>15016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6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4</v>
      </c>
      <c r="E131" s="143">
        <f t="shared" ref="E131:E140" si="20">IFERROR(D131/C131, NA())</f>
        <v>0.66666666666666663</v>
      </c>
      <c r="F131" s="143">
        <f>IFERROR((E131 + Params!$B$3^2/(2 * C131))/(1 + Params!$B$3^2/C131), NA())</f>
        <v>0.60160949439115585</v>
      </c>
      <c r="G131" s="127">
        <f>IFERROR((Params!$B$3/(1+Params!$B$3^2/C131))*SQRT(E131*(1-E131)/C131 + (Params!$B$3/(2*C131))^2), NA())</f>
        <v>0.30162117304962721</v>
      </c>
      <c r="H131" s="127">
        <f t="shared" ref="H131:H140" si="21">F131-G131</f>
        <v>0.29998832134152864</v>
      </c>
      <c r="I131" s="127">
        <f t="shared" ref="I131:I140" si="22">F131+G131</f>
        <v>0.90323066744078306</v>
      </c>
    </row>
    <row r="132" spans="1:9" x14ac:dyDescent="0.55000000000000004">
      <c r="A132" s="125"/>
      <c r="B132" s="56">
        <v>15017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4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3</v>
      </c>
      <c r="E132" s="143">
        <f t="shared" si="20"/>
        <v>0.75</v>
      </c>
      <c r="F132" s="143">
        <f>IFERROR((E132 + Params!$B$3^2/(2 * C132))/(1 + Params!$B$3^2/C132), NA())</f>
        <v>0.62752499489900015</v>
      </c>
      <c r="G132" s="127">
        <f>IFERROR((Params!$B$3/(1+Params!$B$3^2/C132))*SQRT(E132*(1-E132)/C132 + (Params!$B$3/(2*C132))^2), NA())</f>
        <v>0.32688894245636357</v>
      </c>
      <c r="H132" s="127">
        <f t="shared" si="21"/>
        <v>0.30063605244263658</v>
      </c>
      <c r="I132" s="127">
        <f t="shared" si="22"/>
        <v>0.95441393735536373</v>
      </c>
    </row>
    <row r="133" spans="1:9" x14ac:dyDescent="0.55000000000000004">
      <c r="A133" s="125"/>
      <c r="B133" s="56">
        <v>15018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43" t="e">
        <f t="shared" si="20"/>
        <v>#N/A</v>
      </c>
      <c r="F133" s="143" t="e">
        <f>IFERROR((E133 + Params!$B$3^2/(2 * C133))/(1 + Params!$B$3^2/C133), NA())</f>
        <v>#N/A</v>
      </c>
      <c r="G133" s="127" t="e">
        <f>IFERROR((Params!$B$3/(1+Params!$B$3^2/C133))*SQRT(E133*(1-E133)/C133 + (Params!$B$3/(2*C133))^2), NA())</f>
        <v>#N/A</v>
      </c>
      <c r="H133" s="127" t="e">
        <f t="shared" si="21"/>
        <v>#N/A</v>
      </c>
      <c r="I133" s="127" t="e">
        <f t="shared" si="22"/>
        <v>#N/A</v>
      </c>
    </row>
    <row r="134" spans="1:9" x14ac:dyDescent="0.55000000000000004">
      <c r="A134" s="125"/>
      <c r="B134" s="56">
        <v>15019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43" t="e">
        <f t="shared" si="20"/>
        <v>#N/A</v>
      </c>
      <c r="F134" s="143" t="e">
        <f>IFERROR((E134 + Params!$B$3^2/(2 * C134))/(1 + Params!$B$3^2/C134), NA())</f>
        <v>#N/A</v>
      </c>
      <c r="G134" s="127" t="e">
        <f>IFERROR((Params!$B$3/(1+Params!$B$3^2/C134))*SQRT(E134*(1-E134)/C134 + (Params!$B$3/(2*C134))^2), NA())</f>
        <v>#N/A</v>
      </c>
      <c r="H134" s="127" t="e">
        <f t="shared" si="21"/>
        <v>#N/A</v>
      </c>
      <c r="I134" s="127" t="e">
        <f t="shared" si="22"/>
        <v>#N/A</v>
      </c>
    </row>
    <row r="135" spans="1:9" x14ac:dyDescent="0.55000000000000004">
      <c r="A135" s="125"/>
      <c r="B135" s="56">
        <v>15020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43" t="e">
        <f t="shared" si="20"/>
        <v>#N/A</v>
      </c>
      <c r="F135" s="143" t="e">
        <f>IFERROR((E135 + Params!$B$3^2/(2 * C135))/(1 + Params!$B$3^2/C135), NA())</f>
        <v>#N/A</v>
      </c>
      <c r="G135" s="127" t="e">
        <f>IFERROR((Params!$B$3/(1+Params!$B$3^2/C135))*SQRT(E135*(1-E135)/C135 + (Params!$B$3/(2*C135))^2), NA())</f>
        <v>#N/A</v>
      </c>
      <c r="H135" s="127" t="e">
        <f t="shared" si="21"/>
        <v>#N/A</v>
      </c>
      <c r="I135" s="127" t="e">
        <f t="shared" si="22"/>
        <v>#N/A</v>
      </c>
    </row>
    <row r="136" spans="1:9" x14ac:dyDescent="0.55000000000000004">
      <c r="A136" s="125"/>
      <c r="B136" s="56">
        <v>15021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143" t="e">
        <f t="shared" si="20"/>
        <v>#N/A</v>
      </c>
      <c r="F136" s="143" t="e">
        <f>IFERROR((E136 + Params!$B$3^2/(2 * C136))/(1 + Params!$B$3^2/C136), NA())</f>
        <v>#N/A</v>
      </c>
      <c r="G136" s="127" t="e">
        <f>IFERROR((Params!$B$3/(1+Params!$B$3^2/C136))*SQRT(E136*(1-E136)/C136 + (Params!$B$3/(2*C136))^2), NA())</f>
        <v>#N/A</v>
      </c>
      <c r="H136" s="127" t="e">
        <f t="shared" si="21"/>
        <v>#N/A</v>
      </c>
      <c r="I136" s="127" t="e">
        <f t="shared" si="22"/>
        <v>#N/A</v>
      </c>
    </row>
    <row r="137" spans="1:9" x14ac:dyDescent="0.55000000000000004">
      <c r="A137" s="125"/>
      <c r="B137" s="56">
        <v>15022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143" t="e">
        <f t="shared" si="20"/>
        <v>#N/A</v>
      </c>
      <c r="F137" s="143" t="e">
        <f>IFERROR((E137 + Params!$B$3^2/(2 * C137))/(1 + Params!$B$3^2/C137), NA())</f>
        <v>#N/A</v>
      </c>
      <c r="G137" s="127" t="e">
        <f>IFERROR((Params!$B$3/(1+Params!$B$3^2/C137))*SQRT(E137*(1-E137)/C137 + (Params!$B$3/(2*C137))^2), NA())</f>
        <v>#N/A</v>
      </c>
      <c r="H137" s="127" t="e">
        <f t="shared" si="21"/>
        <v>#N/A</v>
      </c>
      <c r="I137" s="127" t="e">
        <f t="shared" si="22"/>
        <v>#N/A</v>
      </c>
    </row>
    <row r="138" spans="1:9" x14ac:dyDescent="0.55000000000000004">
      <c r="A138" s="125"/>
      <c r="B138" s="56">
        <v>15023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143" t="e">
        <f t="shared" si="20"/>
        <v>#N/A</v>
      </c>
      <c r="F138" s="143" t="e">
        <f>IFERROR((E138 + Params!$B$3^2/(2 * C138))/(1 + Params!$B$3^2/C138), NA())</f>
        <v>#N/A</v>
      </c>
      <c r="G138" s="127" t="e">
        <f>IFERROR((Params!$B$3/(1+Params!$B$3^2/C138))*SQRT(E138*(1-E138)/C138 + (Params!$B$3/(2*C138))^2), NA())</f>
        <v>#N/A</v>
      </c>
      <c r="H138" s="127" t="e">
        <f t="shared" si="21"/>
        <v>#N/A</v>
      </c>
      <c r="I138" s="127" t="e">
        <f t="shared" si="22"/>
        <v>#N/A</v>
      </c>
    </row>
    <row r="139" spans="1:9" x14ac:dyDescent="0.55000000000000004">
      <c r="A139" s="125"/>
      <c r="B139" s="56">
        <v>15024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43" t="e">
        <f t="shared" si="20"/>
        <v>#N/A</v>
      </c>
      <c r="F139" s="143" t="e">
        <f>IFERROR((E139 + Params!$B$3^2/(2 * C139))/(1 + Params!$B$3^2/C139), NA())</f>
        <v>#N/A</v>
      </c>
      <c r="G139" s="127" t="e">
        <f>IFERROR((Params!$B$3/(1+Params!$B$3^2/C139))*SQRT(E139*(1-E139)/C139 + (Params!$B$3/(2*C139))^2), NA())</f>
        <v>#N/A</v>
      </c>
      <c r="H139" s="127" t="e">
        <f t="shared" si="21"/>
        <v>#N/A</v>
      </c>
      <c r="I139" s="127" t="e">
        <f t="shared" si="22"/>
        <v>#N/A</v>
      </c>
    </row>
    <row r="140" spans="1:9" x14ac:dyDescent="0.55000000000000004">
      <c r="A140" s="125"/>
      <c r="B140" s="56">
        <v>15025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43" t="e">
        <f t="shared" si="20"/>
        <v>#N/A</v>
      </c>
      <c r="F140" s="143" t="e">
        <f>IFERROR((E140 + Params!$B$3^2/(2 * C140))/(1 + Params!$B$3^2/C140), NA())</f>
        <v>#N/A</v>
      </c>
      <c r="G140" s="127" t="e">
        <f>IFERROR((Params!$B$3/(1+Params!$B$3^2/C140))*SQRT(E140*(1-E140)/C140 + (Params!$B$3/(2*C140))^2), NA())</f>
        <v>#N/A</v>
      </c>
      <c r="H140" s="127" t="e">
        <f t="shared" si="21"/>
        <v>#N/A</v>
      </c>
      <c r="I140" s="127" t="e">
        <f t="shared" si="22"/>
        <v>#N/A</v>
      </c>
    </row>
    <row r="141" spans="1:9" x14ac:dyDescent="0.55000000000000004">
      <c r="A141" s="125"/>
      <c r="B141" s="56">
        <v>15026</v>
      </c>
      <c r="C141" s="125">
        <f>IFERROR(VLOOKUP($B141, ZEN!$B$2:$D$101, 2,FALSE), 0) + IFERROR(VLOOKUP($B141, ZEN_3200!$B$2:$D$101, 2,FALSE), 0) + IFERROR(VLOOKUP($B141, CLM!$B$2:$D$101, 2,FALSE), 0)+ IFERROR(VLOOKUP($B141, CLM_3200!$B$2:$D$101, 2,FALSE), 0) + IFERROR(VLOOKUP($B141, THUNDER!$B$2:$D$101, 2,FALSE), 0) + IFERROR(VLOOKUP($B141, THUNDER_3200!$B$2:$D$101, 2,FALSE), 0)+ IFERROR(VLOOKUP($B141, 'V4000'!$B$2:$D$1001, 2,FALSE), 0)</f>
        <v>0</v>
      </c>
      <c r="D141" s="125">
        <f>IFERROR(VLOOKUP($B141, ZEN!$B$2:$D$101, 3,FALSE), 0) + IFERROR(VLOOKUP($B141, ZEN_3200!$B$2:$D$101, 3,FALSE), 0) + IFERROR(VLOOKUP($B141, CLM!$B$2:$D$101, 3,FALSE), 0)+ IFERROR(VLOOKUP($B141, CLM_3200!$B$2:$D$101, 3,FALSE), 0) + IFERROR(VLOOKUP($B141, THUNDER!$B$2:$D$101, 3,FALSE), 0) + IFERROR(VLOOKUP($B141, THUNDER_3200!$B$2:$D$101, 3,FALSE), 0)+ IFERROR(VLOOKUP($B141, 'V4000'!$B$2:$D$1001, 3,FALSE), 0)</f>
        <v>0</v>
      </c>
      <c r="E141" s="143" t="e">
        <f t="shared" ref="E141:E157" si="23">IFERROR(D141/C141, NA())</f>
        <v>#N/A</v>
      </c>
      <c r="F141" s="143" t="e">
        <f>IFERROR((E141 + Params!$B$3^2/(2 * C141))/(1 + Params!$B$3^2/C141), NA())</f>
        <v>#N/A</v>
      </c>
      <c r="G141" s="127" t="e">
        <f>IFERROR((Params!$B$3/(1+Params!$B$3^2/C141))*SQRT(E141*(1-E141)/C141 + (Params!$B$3/(2*C141))^2), NA())</f>
        <v>#N/A</v>
      </c>
      <c r="H141" s="127" t="e">
        <f t="shared" ref="H141:H157" si="24">F141-G141</f>
        <v>#N/A</v>
      </c>
      <c r="I141" s="127" t="e">
        <f t="shared" ref="I141:I157" si="25">F141+G141</f>
        <v>#N/A</v>
      </c>
    </row>
    <row r="142" spans="1:9" x14ac:dyDescent="0.55000000000000004">
      <c r="A142" s="125"/>
      <c r="B142" s="56">
        <v>15027</v>
      </c>
      <c r="C142" s="125">
        <f>IFERROR(VLOOKUP($B142, ZEN!$B$2:$D$101, 2,FALSE), 0) + IFERROR(VLOOKUP($B142, ZEN_3200!$B$2:$D$101, 2,FALSE), 0) + IFERROR(VLOOKUP($B142, CLM!$B$2:$D$101, 2,FALSE), 0)+ IFERROR(VLOOKUP($B142, CLM_3200!$B$2:$D$101, 2,FALSE), 0) + IFERROR(VLOOKUP($B142, THUNDER!$B$2:$D$101, 2,FALSE), 0) + IFERROR(VLOOKUP($B142, THUNDER_3200!$B$2:$D$101, 2,FALSE), 0)+ IFERROR(VLOOKUP($B142, 'V4000'!$B$2:$D$1001, 2,FALSE), 0)</f>
        <v>4</v>
      </c>
      <c r="D142" s="125">
        <f>IFERROR(VLOOKUP($B142, ZEN!$B$2:$D$101, 3,FALSE), 0) + IFERROR(VLOOKUP($B142, ZEN_3200!$B$2:$D$101, 3,FALSE), 0) + IFERROR(VLOOKUP($B142, CLM!$B$2:$D$101, 3,FALSE), 0)+ IFERROR(VLOOKUP($B142, CLM_3200!$B$2:$D$101, 3,FALSE), 0) + IFERROR(VLOOKUP($B142, THUNDER!$B$2:$D$101, 3,FALSE), 0) + IFERROR(VLOOKUP($B142, THUNDER_3200!$B$2:$D$101, 3,FALSE), 0)+ IFERROR(VLOOKUP($B142, 'V4000'!$B$2:$D$1001, 3,FALSE), 0)</f>
        <v>3</v>
      </c>
      <c r="E142" s="143">
        <f t="shared" si="23"/>
        <v>0.75</v>
      </c>
      <c r="F142" s="143">
        <f>IFERROR((E142 + Params!$B$3^2/(2 * C142))/(1 + Params!$B$3^2/C142), NA())</f>
        <v>0.62752499489900015</v>
      </c>
      <c r="G142" s="127">
        <f>IFERROR((Params!$B$3/(1+Params!$B$3^2/C142))*SQRT(E142*(1-E142)/C142 + (Params!$B$3/(2*C142))^2), NA())</f>
        <v>0.32688894245636357</v>
      </c>
      <c r="H142" s="127">
        <f t="shared" si="24"/>
        <v>0.30063605244263658</v>
      </c>
      <c r="I142" s="127">
        <f t="shared" si="25"/>
        <v>0.95441393735536373</v>
      </c>
    </row>
    <row r="143" spans="1:9" x14ac:dyDescent="0.55000000000000004">
      <c r="A143" s="125"/>
      <c r="B143" s="56">
        <v>15028</v>
      </c>
      <c r="C143" s="125">
        <f>IFERROR(VLOOKUP($B143, ZEN!$B$2:$D$101, 2,FALSE), 0) + IFERROR(VLOOKUP($B143, ZEN_3200!$B$2:$D$101, 2,FALSE), 0) + IFERROR(VLOOKUP($B143, CLM!$B$2:$D$101, 2,FALSE), 0)+ IFERROR(VLOOKUP($B143, CLM_3200!$B$2:$D$101, 2,FALSE), 0) + IFERROR(VLOOKUP($B143, THUNDER!$B$2:$D$101, 2,FALSE), 0) + IFERROR(VLOOKUP($B143, THUNDER_3200!$B$2:$D$101, 2,FALSE), 0)+ IFERROR(VLOOKUP($B143, 'V4000'!$B$2:$D$1001, 2,FALSE), 0)</f>
        <v>52</v>
      </c>
      <c r="D143" s="125">
        <f>IFERROR(VLOOKUP($B143, ZEN!$B$2:$D$101, 3,FALSE), 0) + IFERROR(VLOOKUP($B143, ZEN_3200!$B$2:$D$101, 3,FALSE), 0) + IFERROR(VLOOKUP($B143, CLM!$B$2:$D$101, 3,FALSE), 0)+ IFERROR(VLOOKUP($B143, CLM_3200!$B$2:$D$101, 3,FALSE), 0) + IFERROR(VLOOKUP($B143, THUNDER!$B$2:$D$101, 3,FALSE), 0) + IFERROR(VLOOKUP($B143, THUNDER_3200!$B$2:$D$101, 3,FALSE), 0)+ IFERROR(VLOOKUP($B143, 'V4000'!$B$2:$D$1001, 3,FALSE), 0)</f>
        <v>31</v>
      </c>
      <c r="E143" s="143">
        <f t="shared" si="23"/>
        <v>0.59615384615384615</v>
      </c>
      <c r="F143" s="143">
        <f>IFERROR((E143 + Params!$B$3^2/(2 * C143))/(1 + Params!$B$3^2/C143), NA())</f>
        <v>0.589538981691069</v>
      </c>
      <c r="G143" s="127">
        <f>IFERROR((Params!$B$3/(1+Params!$B$3^2/C143))*SQRT(E143*(1-E143)/C143 + (Params!$B$3/(2*C143))^2), NA())</f>
        <v>0.12886566406610814</v>
      </c>
      <c r="H143" s="127">
        <f t="shared" si="24"/>
        <v>0.46067331762496089</v>
      </c>
      <c r="I143" s="127">
        <f t="shared" si="25"/>
        <v>0.71840464575717711</v>
      </c>
    </row>
    <row r="144" spans="1:9" x14ac:dyDescent="0.55000000000000004">
      <c r="A144" s="125"/>
      <c r="B144" s="56">
        <v>15029</v>
      </c>
      <c r="C144" s="125">
        <f>IFERROR(VLOOKUP($B144, ZEN!$B$2:$D$101, 2,FALSE), 0) + IFERROR(VLOOKUP($B144, ZEN_3200!$B$2:$D$101, 2,FALSE), 0) + IFERROR(VLOOKUP($B144, CLM!$B$2:$D$101, 2,FALSE), 0)+ IFERROR(VLOOKUP($B144, CLM_3200!$B$2:$D$101, 2,FALSE), 0) + IFERROR(VLOOKUP($B144, THUNDER!$B$2:$D$101, 2,FALSE), 0) + IFERROR(VLOOKUP($B144, THUNDER_3200!$B$2:$D$101, 2,FALSE), 0)+ IFERROR(VLOOKUP($B144, 'V4000'!$B$2:$D$1001, 2,FALSE), 0)</f>
        <v>5</v>
      </c>
      <c r="D144" s="125">
        <f>IFERROR(VLOOKUP($B144, ZEN!$B$2:$D$101, 3,FALSE), 0) + IFERROR(VLOOKUP($B144, ZEN_3200!$B$2:$D$101, 3,FALSE), 0) + IFERROR(VLOOKUP($B144, CLM!$B$2:$D$101, 3,FALSE), 0)+ IFERROR(VLOOKUP($B144, CLM_3200!$B$2:$D$101, 3,FALSE), 0) + IFERROR(VLOOKUP($B144, THUNDER!$B$2:$D$101, 3,FALSE), 0) + IFERROR(VLOOKUP($B144, THUNDER_3200!$B$2:$D$101, 3,FALSE), 0)+ IFERROR(VLOOKUP($B144, 'V4000'!$B$2:$D$1001, 3,FALSE), 0)</f>
        <v>3</v>
      </c>
      <c r="E144" s="143">
        <f t="shared" si="23"/>
        <v>0.6</v>
      </c>
      <c r="F144" s="143">
        <f>IFERROR((E144 + Params!$B$3^2/(2 * C144))/(1 + Params!$B$3^2/C144), NA())</f>
        <v>0.55655085052479192</v>
      </c>
      <c r="G144" s="127">
        <f>IFERROR((Params!$B$3/(1+Params!$B$3^2/C144))*SQRT(E144*(1-E144)/C144 + (Params!$B$3/(2*C144))^2), NA())</f>
        <v>0.32583091831595484</v>
      </c>
      <c r="H144" s="127">
        <f t="shared" si="24"/>
        <v>0.23071993220883708</v>
      </c>
      <c r="I144" s="127">
        <f t="shared" si="25"/>
        <v>0.88238176884074671</v>
      </c>
    </row>
    <row r="145" spans="1:9" x14ac:dyDescent="0.55000000000000004">
      <c r="A145" s="125"/>
      <c r="B145" s="56">
        <v>15030</v>
      </c>
      <c r="C145" s="125">
        <f>IFERROR(VLOOKUP($B145, ZEN!$B$2:$D$101, 2,FALSE), 0) + IFERROR(VLOOKUP($B145, ZEN_3200!$B$2:$D$101, 2,FALSE), 0) + IFERROR(VLOOKUP($B145, CLM!$B$2:$D$101, 2,FALSE), 0)+ IFERROR(VLOOKUP($B145, CLM_3200!$B$2:$D$101, 2,FALSE), 0) + IFERROR(VLOOKUP($B145, THUNDER!$B$2:$D$101, 2,FALSE), 0) + IFERROR(VLOOKUP($B145, THUNDER_3200!$B$2:$D$101, 2,FALSE), 0)+ IFERROR(VLOOKUP($B145, 'V4000'!$B$2:$D$1001, 2,FALSE), 0)</f>
        <v>0</v>
      </c>
      <c r="D145" s="125">
        <f>IFERROR(VLOOKUP($B145, ZEN!$B$2:$D$101, 3,FALSE), 0) + IFERROR(VLOOKUP($B145, ZEN_3200!$B$2:$D$101, 3,FALSE), 0) + IFERROR(VLOOKUP($B145, CLM!$B$2:$D$101, 3,FALSE), 0)+ IFERROR(VLOOKUP($B145, CLM_3200!$B$2:$D$101, 3,FALSE), 0) + IFERROR(VLOOKUP($B145, THUNDER!$B$2:$D$101, 3,FALSE), 0) + IFERROR(VLOOKUP($B145, THUNDER_3200!$B$2:$D$101, 3,FALSE), 0)+ IFERROR(VLOOKUP($B145, 'V4000'!$B$2:$D$1001, 3,FALSE), 0)</f>
        <v>0</v>
      </c>
      <c r="E145" s="143" t="e">
        <f t="shared" si="23"/>
        <v>#N/A</v>
      </c>
      <c r="F145" s="143" t="e">
        <f>IFERROR((E145 + Params!$B$3^2/(2 * C145))/(1 + Params!$B$3^2/C145), NA())</f>
        <v>#N/A</v>
      </c>
      <c r="G145" s="127" t="e">
        <f>IFERROR((Params!$B$3/(1+Params!$B$3^2/C145))*SQRT(E145*(1-E145)/C145 + (Params!$B$3/(2*C145))^2), NA())</f>
        <v>#N/A</v>
      </c>
      <c r="H145" s="127" t="e">
        <f t="shared" si="24"/>
        <v>#N/A</v>
      </c>
      <c r="I145" s="127" t="e">
        <f t="shared" si="25"/>
        <v>#N/A</v>
      </c>
    </row>
    <row r="146" spans="1:9" x14ac:dyDescent="0.55000000000000004">
      <c r="A146" s="125"/>
      <c r="B146" s="56">
        <v>15031</v>
      </c>
      <c r="C146" s="125">
        <f>IFERROR(VLOOKUP($B146, ZEN!$B$2:$D$101, 2,FALSE), 0) + IFERROR(VLOOKUP($B146, ZEN_3200!$B$2:$D$101, 2,FALSE), 0) + IFERROR(VLOOKUP($B146, CLM!$B$2:$D$101, 2,FALSE), 0)+ IFERROR(VLOOKUP($B146, CLM_3200!$B$2:$D$101, 2,FALSE), 0) + IFERROR(VLOOKUP($B146, THUNDER!$B$2:$D$101, 2,FALSE), 0) + IFERROR(VLOOKUP($B146, THUNDER_3200!$B$2:$D$101, 2,FALSE), 0)+ IFERROR(VLOOKUP($B146, 'V4000'!$B$2:$D$1001, 2,FALSE), 0)</f>
        <v>0</v>
      </c>
      <c r="D146" s="125">
        <f>IFERROR(VLOOKUP($B146, ZEN!$B$2:$D$101, 3,FALSE), 0) + IFERROR(VLOOKUP($B146, ZEN_3200!$B$2:$D$101, 3,FALSE), 0) + IFERROR(VLOOKUP($B146, CLM!$B$2:$D$101, 3,FALSE), 0)+ IFERROR(VLOOKUP($B146, CLM_3200!$B$2:$D$101, 3,FALSE), 0) + IFERROR(VLOOKUP($B146, THUNDER!$B$2:$D$101, 3,FALSE), 0) + IFERROR(VLOOKUP($B146, THUNDER_3200!$B$2:$D$101, 3,FALSE), 0)+ IFERROR(VLOOKUP($B146, 'V4000'!$B$2:$D$1001, 3,FALSE), 0)</f>
        <v>0</v>
      </c>
      <c r="E146" s="143" t="e">
        <f t="shared" si="23"/>
        <v>#N/A</v>
      </c>
      <c r="F146" s="143" t="e">
        <f>IFERROR((E146 + Params!$B$3^2/(2 * C146))/(1 + Params!$B$3^2/C146), NA())</f>
        <v>#N/A</v>
      </c>
      <c r="G146" s="127" t="e">
        <f>IFERROR((Params!$B$3/(1+Params!$B$3^2/C146))*SQRT(E146*(1-E146)/C146 + (Params!$B$3/(2*C146))^2), NA())</f>
        <v>#N/A</v>
      </c>
      <c r="H146" s="127" t="e">
        <f t="shared" si="24"/>
        <v>#N/A</v>
      </c>
      <c r="I146" s="127" t="e">
        <f t="shared" si="25"/>
        <v>#N/A</v>
      </c>
    </row>
    <row r="147" spans="1:9" x14ac:dyDescent="0.55000000000000004">
      <c r="A147" s="125"/>
      <c r="B147" s="56">
        <v>15032</v>
      </c>
      <c r="C147" s="125">
        <f>IFERROR(VLOOKUP($B147, ZEN!$B$2:$D$101, 2,FALSE), 0) + IFERROR(VLOOKUP($B147, ZEN_3200!$B$2:$D$101, 2,FALSE), 0) + IFERROR(VLOOKUP($B147, CLM!$B$2:$D$101, 2,FALSE), 0)+ IFERROR(VLOOKUP($B147, CLM_3200!$B$2:$D$101, 2,FALSE), 0) + IFERROR(VLOOKUP($B147, THUNDER!$B$2:$D$101, 2,FALSE), 0) + IFERROR(VLOOKUP($B147, THUNDER_3200!$B$2:$D$101, 2,FALSE), 0)+ IFERROR(VLOOKUP($B147, 'V4000'!$B$2:$D$1001, 2,FALSE), 0)</f>
        <v>0</v>
      </c>
      <c r="D147" s="125">
        <f>IFERROR(VLOOKUP($B147, ZEN!$B$2:$D$101, 3,FALSE), 0) + IFERROR(VLOOKUP($B147, ZEN_3200!$B$2:$D$101, 3,FALSE), 0) + IFERROR(VLOOKUP($B147, CLM!$B$2:$D$101, 3,FALSE), 0)+ IFERROR(VLOOKUP($B147, CLM_3200!$B$2:$D$101, 3,FALSE), 0) + IFERROR(VLOOKUP($B147, THUNDER!$B$2:$D$101, 3,FALSE), 0) + IFERROR(VLOOKUP($B147, THUNDER_3200!$B$2:$D$101, 3,FALSE), 0)+ IFERROR(VLOOKUP($B147, 'V4000'!$B$2:$D$1001, 3,FALSE), 0)</f>
        <v>0</v>
      </c>
      <c r="E147" s="143" t="e">
        <f t="shared" si="23"/>
        <v>#N/A</v>
      </c>
      <c r="F147" s="143" t="e">
        <f>IFERROR((E147 + Params!$B$3^2/(2 * C147))/(1 + Params!$B$3^2/C147), NA())</f>
        <v>#N/A</v>
      </c>
      <c r="G147" s="127" t="e">
        <f>IFERROR((Params!$B$3/(1+Params!$B$3^2/C147))*SQRT(E147*(1-E147)/C147 + (Params!$B$3/(2*C147))^2), NA())</f>
        <v>#N/A</v>
      </c>
      <c r="H147" s="127" t="e">
        <f t="shared" si="24"/>
        <v>#N/A</v>
      </c>
      <c r="I147" s="127" t="e">
        <f t="shared" si="25"/>
        <v>#N/A</v>
      </c>
    </row>
    <row r="148" spans="1:9" x14ac:dyDescent="0.55000000000000004">
      <c r="A148" s="125"/>
      <c r="B148" s="56">
        <v>15033</v>
      </c>
      <c r="C148" s="125">
        <f>IFERROR(VLOOKUP($B148, ZEN!$B$2:$D$101, 2,FALSE), 0) + IFERROR(VLOOKUP($B148, ZEN_3200!$B$2:$D$101, 2,FALSE), 0) + IFERROR(VLOOKUP($B148, CLM!$B$2:$D$101, 2,FALSE), 0)+ IFERROR(VLOOKUP($B148, CLM_3200!$B$2:$D$101, 2,FALSE), 0) + IFERROR(VLOOKUP($B148, THUNDER!$B$2:$D$101, 2,FALSE), 0) + IFERROR(VLOOKUP($B148, THUNDER_3200!$B$2:$D$101, 2,FALSE), 0)+ IFERROR(VLOOKUP($B148, 'V4000'!$B$2:$D$1001, 2,FALSE), 0)</f>
        <v>4</v>
      </c>
      <c r="D148" s="125">
        <f>IFERROR(VLOOKUP($B148, ZEN!$B$2:$D$101, 3,FALSE), 0) + IFERROR(VLOOKUP($B148, ZEN_3200!$B$2:$D$101, 3,FALSE), 0) + IFERROR(VLOOKUP($B148, CLM!$B$2:$D$101, 3,FALSE), 0)+ IFERROR(VLOOKUP($B148, CLM_3200!$B$2:$D$101, 3,FALSE), 0) + IFERROR(VLOOKUP($B148, THUNDER!$B$2:$D$101, 3,FALSE), 0) + IFERROR(VLOOKUP($B148, THUNDER_3200!$B$2:$D$101, 3,FALSE), 0)+ IFERROR(VLOOKUP($B148, 'V4000'!$B$2:$D$1001, 3,FALSE), 0)</f>
        <v>1</v>
      </c>
      <c r="E148" s="143">
        <f t="shared" si="23"/>
        <v>0.25</v>
      </c>
      <c r="F148" s="143">
        <f>IFERROR((E148 + Params!$B$3^2/(2 * C148))/(1 + Params!$B$3^2/C148), NA())</f>
        <v>0.37247500510099979</v>
      </c>
      <c r="G148" s="127">
        <f>IFERROR((Params!$B$3/(1+Params!$B$3^2/C148))*SQRT(E148*(1-E148)/C148 + (Params!$B$3/(2*C148))^2), NA())</f>
        <v>0.32688894245636357</v>
      </c>
      <c r="H148" s="127">
        <f t="shared" si="24"/>
        <v>4.5586062644636216E-2</v>
      </c>
      <c r="I148" s="127">
        <f t="shared" si="25"/>
        <v>0.69936394755736342</v>
      </c>
    </row>
    <row r="149" spans="1:9" x14ac:dyDescent="0.55000000000000004">
      <c r="A149" s="125"/>
      <c r="B149" s="56">
        <v>15034</v>
      </c>
      <c r="C149" s="125">
        <f>IFERROR(VLOOKUP($B149, ZEN!$B$2:$D$101, 2,FALSE), 0) + IFERROR(VLOOKUP($B149, ZEN_3200!$B$2:$D$101, 2,FALSE), 0) + IFERROR(VLOOKUP($B149, CLM!$B$2:$D$101, 2,FALSE), 0)+ IFERROR(VLOOKUP($B149, CLM_3200!$B$2:$D$101, 2,FALSE), 0) + IFERROR(VLOOKUP($B149, THUNDER!$B$2:$D$101, 2,FALSE), 0) + IFERROR(VLOOKUP($B149, THUNDER_3200!$B$2:$D$101, 2,FALSE), 0)+ IFERROR(VLOOKUP($B149, 'V4000'!$B$2:$D$1001, 2,FALSE), 0)</f>
        <v>6</v>
      </c>
      <c r="D149" s="125">
        <f>IFERROR(VLOOKUP($B149, ZEN!$B$2:$D$101, 3,FALSE), 0) + IFERROR(VLOOKUP($B149, ZEN_3200!$B$2:$D$101, 3,FALSE), 0) + IFERROR(VLOOKUP($B149, CLM!$B$2:$D$101, 3,FALSE), 0)+ IFERROR(VLOOKUP($B149, CLM_3200!$B$2:$D$101, 3,FALSE), 0) + IFERROR(VLOOKUP($B149, THUNDER!$B$2:$D$101, 3,FALSE), 0) + IFERROR(VLOOKUP($B149, THUNDER_3200!$B$2:$D$101, 3,FALSE), 0)+ IFERROR(VLOOKUP($B149, 'V4000'!$B$2:$D$1001, 3,FALSE), 0)</f>
        <v>4</v>
      </c>
      <c r="E149" s="143">
        <f t="shared" si="23"/>
        <v>0.66666666666666663</v>
      </c>
      <c r="F149" s="143">
        <f>IFERROR((E149 + Params!$B$3^2/(2 * C149))/(1 + Params!$B$3^2/C149), NA())</f>
        <v>0.60160949439115585</v>
      </c>
      <c r="G149" s="127">
        <f>IFERROR((Params!$B$3/(1+Params!$B$3^2/C149))*SQRT(E149*(1-E149)/C149 + (Params!$B$3/(2*C149))^2), NA())</f>
        <v>0.30162117304962721</v>
      </c>
      <c r="H149" s="127">
        <f t="shared" si="24"/>
        <v>0.29998832134152864</v>
      </c>
      <c r="I149" s="127">
        <f t="shared" si="25"/>
        <v>0.90323066744078306</v>
      </c>
    </row>
    <row r="150" spans="1:9" x14ac:dyDescent="0.55000000000000004">
      <c r="A150" s="125"/>
      <c r="B150" s="56">
        <v>15035</v>
      </c>
      <c r="C150" s="125">
        <f>IFERROR(VLOOKUP($B150, ZEN!$B$2:$D$101, 2,FALSE), 0) + IFERROR(VLOOKUP($B150, ZEN_3200!$B$2:$D$101, 2,FALSE), 0) + IFERROR(VLOOKUP($B150, CLM!$B$2:$D$101, 2,FALSE), 0)+ IFERROR(VLOOKUP($B150, CLM_3200!$B$2:$D$101, 2,FALSE), 0) + IFERROR(VLOOKUP($B150, THUNDER!$B$2:$D$101, 2,FALSE), 0) + IFERROR(VLOOKUP($B150, THUNDER_3200!$B$2:$D$101, 2,FALSE), 0)+ IFERROR(VLOOKUP($B150, 'V4000'!$B$2:$D$1001, 2,FALSE), 0)</f>
        <v>5</v>
      </c>
      <c r="D150" s="125">
        <f>IFERROR(VLOOKUP($B150, ZEN!$B$2:$D$101, 3,FALSE), 0) + IFERROR(VLOOKUP($B150, ZEN_3200!$B$2:$D$101, 3,FALSE), 0) + IFERROR(VLOOKUP($B150, CLM!$B$2:$D$101, 3,FALSE), 0)+ IFERROR(VLOOKUP($B150, CLM_3200!$B$2:$D$101, 3,FALSE), 0) + IFERROR(VLOOKUP($B150, THUNDER!$B$2:$D$101, 3,FALSE), 0) + IFERROR(VLOOKUP($B150, THUNDER_3200!$B$2:$D$101, 3,FALSE), 0)+ IFERROR(VLOOKUP($B150, 'V4000'!$B$2:$D$1001, 3,FALSE), 0)</f>
        <v>1</v>
      </c>
      <c r="E150" s="143">
        <f t="shared" si="23"/>
        <v>0.2</v>
      </c>
      <c r="F150" s="143">
        <f>IFERROR((E150 + Params!$B$3^2/(2 * C150))/(1 + Params!$B$3^2/C150), NA())</f>
        <v>0.33034744842562436</v>
      </c>
      <c r="G150" s="127">
        <f>IFERROR((Params!$B$3/(1+Params!$B$3^2/C150))*SQRT(E150*(1-E150)/C150 + (Params!$B$3/(2*C150))^2), NA())</f>
        <v>0.29412428745583691</v>
      </c>
      <c r="H150" s="127">
        <f t="shared" si="24"/>
        <v>3.6223160969787449E-2</v>
      </c>
      <c r="I150" s="127">
        <f t="shared" si="25"/>
        <v>0.62447173588146132</v>
      </c>
    </row>
    <row r="151" spans="1:9" x14ac:dyDescent="0.55000000000000004">
      <c r="A151" s="125"/>
      <c r="B151" s="56">
        <v>15036</v>
      </c>
      <c r="C151" s="125">
        <f>IFERROR(VLOOKUP($B151, ZEN!$B$2:$D$101, 2,FALSE), 0) + IFERROR(VLOOKUP($B151, ZEN_3200!$B$2:$D$101, 2,FALSE), 0) + IFERROR(VLOOKUP($B151, CLM!$B$2:$D$101, 2,FALSE), 0)+ IFERROR(VLOOKUP($B151, CLM_3200!$B$2:$D$101, 2,FALSE), 0) + IFERROR(VLOOKUP($B151, THUNDER!$B$2:$D$101, 2,FALSE), 0) + IFERROR(VLOOKUP($B151, THUNDER_3200!$B$2:$D$101, 2,FALSE), 0)+ IFERROR(VLOOKUP($B151, 'V4000'!$B$2:$D$1001, 2,FALSE), 0)</f>
        <v>0</v>
      </c>
      <c r="D151" s="125">
        <f>IFERROR(VLOOKUP($B151, ZEN!$B$2:$D$101, 3,FALSE), 0) + IFERROR(VLOOKUP($B151, ZEN_3200!$B$2:$D$101, 3,FALSE), 0) + IFERROR(VLOOKUP($B151, CLM!$B$2:$D$101, 3,FALSE), 0)+ IFERROR(VLOOKUP($B151, CLM_3200!$B$2:$D$101, 3,FALSE), 0) + IFERROR(VLOOKUP($B151, THUNDER!$B$2:$D$101, 3,FALSE), 0) + IFERROR(VLOOKUP($B151, THUNDER_3200!$B$2:$D$101, 3,FALSE), 0)+ IFERROR(VLOOKUP($B151, 'V4000'!$B$2:$D$1001, 3,FALSE), 0)</f>
        <v>0</v>
      </c>
      <c r="E151" s="143" t="e">
        <f t="shared" si="23"/>
        <v>#N/A</v>
      </c>
      <c r="F151" s="143" t="e">
        <f>IFERROR((E151 + Params!$B$3^2/(2 * C151))/(1 + Params!$B$3^2/C151), NA())</f>
        <v>#N/A</v>
      </c>
      <c r="G151" s="127" t="e">
        <f>IFERROR((Params!$B$3/(1+Params!$B$3^2/C151))*SQRT(E151*(1-E151)/C151 + (Params!$B$3/(2*C151))^2), NA())</f>
        <v>#N/A</v>
      </c>
      <c r="H151" s="127" t="e">
        <f t="shared" si="24"/>
        <v>#N/A</v>
      </c>
      <c r="I151" s="127" t="e">
        <f t="shared" si="25"/>
        <v>#N/A</v>
      </c>
    </row>
    <row r="152" spans="1:9" x14ac:dyDescent="0.55000000000000004">
      <c r="A152" s="125"/>
      <c r="B152" s="56">
        <v>15037</v>
      </c>
      <c r="C152" s="125">
        <f>IFERROR(VLOOKUP($B152, ZEN!$B$2:$D$101, 2,FALSE), 0) + IFERROR(VLOOKUP($B152, ZEN_3200!$B$2:$D$101, 2,FALSE), 0) + IFERROR(VLOOKUP($B152, CLM!$B$2:$D$101, 2,FALSE), 0)+ IFERROR(VLOOKUP($B152, CLM_3200!$B$2:$D$101, 2,FALSE), 0) + IFERROR(VLOOKUP($B152, THUNDER!$B$2:$D$101, 2,FALSE), 0) + IFERROR(VLOOKUP($B152, THUNDER_3200!$B$2:$D$101, 2,FALSE), 0)+ IFERROR(VLOOKUP($B152, 'V4000'!$B$2:$D$1001, 2,FALSE), 0)</f>
        <v>0</v>
      </c>
      <c r="D152" s="125">
        <f>IFERROR(VLOOKUP($B152, ZEN!$B$2:$D$101, 3,FALSE), 0) + IFERROR(VLOOKUP($B152, ZEN_3200!$B$2:$D$101, 3,FALSE), 0) + IFERROR(VLOOKUP($B152, CLM!$B$2:$D$101, 3,FALSE), 0)+ IFERROR(VLOOKUP($B152, CLM_3200!$B$2:$D$101, 3,FALSE), 0) + IFERROR(VLOOKUP($B152, THUNDER!$B$2:$D$101, 3,FALSE), 0) + IFERROR(VLOOKUP($B152, THUNDER_3200!$B$2:$D$101, 3,FALSE), 0)+ IFERROR(VLOOKUP($B152, 'V4000'!$B$2:$D$1001, 3,FALSE), 0)</f>
        <v>0</v>
      </c>
      <c r="E152" s="143" t="e">
        <f t="shared" si="23"/>
        <v>#N/A</v>
      </c>
      <c r="F152" s="143" t="e">
        <f>IFERROR((E152 + Params!$B$3^2/(2 * C152))/(1 + Params!$B$3^2/C152), NA())</f>
        <v>#N/A</v>
      </c>
      <c r="G152" s="127" t="e">
        <f>IFERROR((Params!$B$3/(1+Params!$B$3^2/C152))*SQRT(E152*(1-E152)/C152 + (Params!$B$3/(2*C152))^2), NA())</f>
        <v>#N/A</v>
      </c>
      <c r="H152" s="127" t="e">
        <f t="shared" si="24"/>
        <v>#N/A</v>
      </c>
      <c r="I152" s="127" t="e">
        <f t="shared" si="25"/>
        <v>#N/A</v>
      </c>
    </row>
    <row r="153" spans="1:9" x14ac:dyDescent="0.55000000000000004">
      <c r="A153" s="125"/>
      <c r="B153" s="56">
        <v>15038</v>
      </c>
      <c r="C153" s="125">
        <f>IFERROR(VLOOKUP($B153, ZEN!$B$2:$D$101, 2,FALSE), 0) + IFERROR(VLOOKUP($B153, ZEN_3200!$B$2:$D$101, 2,FALSE), 0) + IFERROR(VLOOKUP($B153, CLM!$B$2:$D$101, 2,FALSE), 0)+ IFERROR(VLOOKUP($B153, CLM_3200!$B$2:$D$101, 2,FALSE), 0) + IFERROR(VLOOKUP($B153, THUNDER!$B$2:$D$101, 2,FALSE), 0) + IFERROR(VLOOKUP($B153, THUNDER_3200!$B$2:$D$101, 2,FALSE), 0)+ IFERROR(VLOOKUP($B153, 'V4000'!$B$2:$D$1001, 2,FALSE), 0)</f>
        <v>0</v>
      </c>
      <c r="D153" s="125">
        <f>IFERROR(VLOOKUP($B153, ZEN!$B$2:$D$101, 3,FALSE), 0) + IFERROR(VLOOKUP($B153, ZEN_3200!$B$2:$D$101, 3,FALSE), 0) + IFERROR(VLOOKUP($B153, CLM!$B$2:$D$101, 3,FALSE), 0)+ IFERROR(VLOOKUP($B153, CLM_3200!$B$2:$D$101, 3,FALSE), 0) + IFERROR(VLOOKUP($B153, THUNDER!$B$2:$D$101, 3,FALSE), 0) + IFERROR(VLOOKUP($B153, THUNDER_3200!$B$2:$D$101, 3,FALSE), 0)+ IFERROR(VLOOKUP($B153, 'V4000'!$B$2:$D$1001, 3,FALSE), 0)</f>
        <v>0</v>
      </c>
      <c r="E153" s="143" t="e">
        <f t="shared" si="23"/>
        <v>#N/A</v>
      </c>
      <c r="F153" s="143" t="e">
        <f>IFERROR((E153 + Params!$B$3^2/(2 * C153))/(1 + Params!$B$3^2/C153), NA())</f>
        <v>#N/A</v>
      </c>
      <c r="G153" s="127" t="e">
        <f>IFERROR((Params!$B$3/(1+Params!$B$3^2/C153))*SQRT(E153*(1-E153)/C153 + (Params!$B$3/(2*C153))^2), NA())</f>
        <v>#N/A</v>
      </c>
      <c r="H153" s="127" t="e">
        <f t="shared" si="24"/>
        <v>#N/A</v>
      </c>
      <c r="I153" s="127" t="e">
        <f t="shared" si="25"/>
        <v>#N/A</v>
      </c>
    </row>
    <row r="154" spans="1:9" x14ac:dyDescent="0.55000000000000004">
      <c r="A154" s="125"/>
      <c r="B154" s="56">
        <v>15039</v>
      </c>
      <c r="C154" s="125">
        <f>IFERROR(VLOOKUP($B154, ZEN!$B$2:$D$101, 2,FALSE), 0) + IFERROR(VLOOKUP($B154, ZEN_3200!$B$2:$D$101, 2,FALSE), 0) + IFERROR(VLOOKUP($B154, CLM!$B$2:$D$101, 2,FALSE), 0)+ IFERROR(VLOOKUP($B154, CLM_3200!$B$2:$D$101, 2,FALSE), 0) + IFERROR(VLOOKUP($B154, THUNDER!$B$2:$D$101, 2,FALSE), 0) + IFERROR(VLOOKUP($B154, THUNDER_3200!$B$2:$D$101, 2,FALSE), 0)+ IFERROR(VLOOKUP($B154, 'V4000'!$B$2:$D$1001, 2,FALSE), 0)</f>
        <v>0</v>
      </c>
      <c r="D154" s="125">
        <f>IFERROR(VLOOKUP($B154, ZEN!$B$2:$D$101, 3,FALSE), 0) + IFERROR(VLOOKUP($B154, ZEN_3200!$B$2:$D$101, 3,FALSE), 0) + IFERROR(VLOOKUP($B154, CLM!$B$2:$D$101, 3,FALSE), 0)+ IFERROR(VLOOKUP($B154, CLM_3200!$B$2:$D$101, 3,FALSE), 0) + IFERROR(VLOOKUP($B154, THUNDER!$B$2:$D$101, 3,FALSE), 0) + IFERROR(VLOOKUP($B154, THUNDER_3200!$B$2:$D$101, 3,FALSE), 0)+ IFERROR(VLOOKUP($B154, 'V4000'!$B$2:$D$1001, 3,FALSE), 0)</f>
        <v>0</v>
      </c>
      <c r="E154" s="143" t="e">
        <f t="shared" si="23"/>
        <v>#N/A</v>
      </c>
      <c r="F154" s="143" t="e">
        <f>IFERROR((E154 + Params!$B$3^2/(2 * C154))/(1 + Params!$B$3^2/C154), NA())</f>
        <v>#N/A</v>
      </c>
      <c r="G154" s="127" t="e">
        <f>IFERROR((Params!$B$3/(1+Params!$B$3^2/C154))*SQRT(E154*(1-E154)/C154 + (Params!$B$3/(2*C154))^2), NA())</f>
        <v>#N/A</v>
      </c>
      <c r="H154" s="127" t="e">
        <f t="shared" si="24"/>
        <v>#N/A</v>
      </c>
      <c r="I154" s="127" t="e">
        <f t="shared" si="25"/>
        <v>#N/A</v>
      </c>
    </row>
    <row r="155" spans="1:9" x14ac:dyDescent="0.55000000000000004">
      <c r="A155" s="125"/>
      <c r="B155" s="56">
        <v>15040</v>
      </c>
      <c r="C155" s="125">
        <f>IFERROR(VLOOKUP($B155, ZEN!$B$2:$D$101, 2,FALSE), 0) + IFERROR(VLOOKUP($B155, ZEN_3200!$B$2:$D$101, 2,FALSE), 0) + IFERROR(VLOOKUP($B155, CLM!$B$2:$D$101, 2,FALSE), 0)+ IFERROR(VLOOKUP($B155, CLM_3200!$B$2:$D$101, 2,FALSE), 0) + IFERROR(VLOOKUP($B155, THUNDER!$B$2:$D$101, 2,FALSE), 0) + IFERROR(VLOOKUP($B155, THUNDER_3200!$B$2:$D$101, 2,FALSE), 0)+ IFERROR(VLOOKUP($B155, 'V4000'!$B$2:$D$1001, 2,FALSE), 0)</f>
        <v>0</v>
      </c>
      <c r="D155" s="125">
        <f>IFERROR(VLOOKUP($B155, ZEN!$B$2:$D$101, 3,FALSE), 0) + IFERROR(VLOOKUP($B155, ZEN_3200!$B$2:$D$101, 3,FALSE), 0) + IFERROR(VLOOKUP($B155, CLM!$B$2:$D$101, 3,FALSE), 0)+ IFERROR(VLOOKUP($B155, CLM_3200!$B$2:$D$101, 3,FALSE), 0) + IFERROR(VLOOKUP($B155, THUNDER!$B$2:$D$101, 3,FALSE), 0) + IFERROR(VLOOKUP($B155, THUNDER_3200!$B$2:$D$101, 3,FALSE), 0)+ IFERROR(VLOOKUP($B155, 'V4000'!$B$2:$D$1001, 3,FALSE), 0)</f>
        <v>0</v>
      </c>
      <c r="E155" s="143" t="e">
        <f t="shared" si="23"/>
        <v>#N/A</v>
      </c>
      <c r="F155" s="143" t="e">
        <f>IFERROR((E155 + Params!$B$3^2/(2 * C155))/(1 + Params!$B$3^2/C155), NA())</f>
        <v>#N/A</v>
      </c>
      <c r="G155" s="127" t="e">
        <f>IFERROR((Params!$B$3/(1+Params!$B$3^2/C155))*SQRT(E155*(1-E155)/C155 + (Params!$B$3/(2*C155))^2), NA())</f>
        <v>#N/A</v>
      </c>
      <c r="H155" s="127" t="e">
        <f t="shared" si="24"/>
        <v>#N/A</v>
      </c>
      <c r="I155" s="127" t="e">
        <f t="shared" si="25"/>
        <v>#N/A</v>
      </c>
    </row>
    <row r="156" spans="1:9" x14ac:dyDescent="0.55000000000000004">
      <c r="A156" s="125"/>
      <c r="B156" s="56">
        <v>15041</v>
      </c>
      <c r="C156" s="125">
        <f>IFERROR(VLOOKUP($B156, ZEN!$B$2:$D$101, 2,FALSE), 0) + IFERROR(VLOOKUP($B156, ZEN_3200!$B$2:$D$101, 2,FALSE), 0) + IFERROR(VLOOKUP($B156, CLM!$B$2:$D$101, 2,FALSE), 0)+ IFERROR(VLOOKUP($B156, CLM_3200!$B$2:$D$101, 2,FALSE), 0) + IFERROR(VLOOKUP($B156, THUNDER!$B$2:$D$101, 2,FALSE), 0) + IFERROR(VLOOKUP($B156, THUNDER_3200!$B$2:$D$101, 2,FALSE), 0)+ IFERROR(VLOOKUP($B156, 'V4000'!$B$2:$D$1001, 2,FALSE), 0)</f>
        <v>0</v>
      </c>
      <c r="D156" s="125">
        <f>IFERROR(VLOOKUP($B156, ZEN!$B$2:$D$101, 3,FALSE), 0) + IFERROR(VLOOKUP($B156, ZEN_3200!$B$2:$D$101, 3,FALSE), 0) + IFERROR(VLOOKUP($B156, CLM!$B$2:$D$101, 3,FALSE), 0)+ IFERROR(VLOOKUP($B156, CLM_3200!$B$2:$D$101, 3,FALSE), 0) + IFERROR(VLOOKUP($B156, THUNDER!$B$2:$D$101, 3,FALSE), 0) + IFERROR(VLOOKUP($B156, THUNDER_3200!$B$2:$D$101, 3,FALSE), 0)+ IFERROR(VLOOKUP($B156, 'V4000'!$B$2:$D$1001, 3,FALSE), 0)</f>
        <v>0</v>
      </c>
      <c r="E156" s="143" t="e">
        <f t="shared" si="23"/>
        <v>#N/A</v>
      </c>
      <c r="F156" s="143" t="e">
        <f>IFERROR((E156 + Params!$B$3^2/(2 * C156))/(1 + Params!$B$3^2/C156), NA())</f>
        <v>#N/A</v>
      </c>
      <c r="G156" s="127" t="e">
        <f>IFERROR((Params!$B$3/(1+Params!$B$3^2/C156))*SQRT(E156*(1-E156)/C156 + (Params!$B$3/(2*C156))^2), NA())</f>
        <v>#N/A</v>
      </c>
      <c r="H156" s="127" t="e">
        <f t="shared" si="24"/>
        <v>#N/A</v>
      </c>
      <c r="I156" s="127" t="e">
        <f t="shared" si="25"/>
        <v>#N/A</v>
      </c>
    </row>
    <row r="157" spans="1:9" x14ac:dyDescent="0.55000000000000004">
      <c r="A157" s="125"/>
      <c r="B157" s="56">
        <v>15042</v>
      </c>
      <c r="C157" s="125">
        <f>IFERROR(VLOOKUP($B157, ZEN!$B$2:$D$101, 2,FALSE), 0) + IFERROR(VLOOKUP($B157, ZEN_3200!$B$2:$D$101, 2,FALSE), 0) + IFERROR(VLOOKUP($B157, CLM!$B$2:$D$101, 2,FALSE), 0)+ IFERROR(VLOOKUP($B157, CLM_3200!$B$2:$D$101, 2,FALSE), 0) + IFERROR(VLOOKUP($B157, THUNDER!$B$2:$D$101, 2,FALSE), 0) + IFERROR(VLOOKUP($B157, THUNDER_3200!$B$2:$D$101, 2,FALSE), 0)+ IFERROR(VLOOKUP($B157, 'V4000'!$B$2:$D$1001, 2,FALSE), 0)</f>
        <v>0</v>
      </c>
      <c r="D157" s="125">
        <f>IFERROR(VLOOKUP($B157, ZEN!$B$2:$D$101, 3,FALSE), 0) + IFERROR(VLOOKUP($B157, ZEN_3200!$B$2:$D$101, 3,FALSE), 0) + IFERROR(VLOOKUP($B157, CLM!$B$2:$D$101, 3,FALSE), 0)+ IFERROR(VLOOKUP($B157, CLM_3200!$B$2:$D$101, 3,FALSE), 0) + IFERROR(VLOOKUP($B157, THUNDER!$B$2:$D$101, 3,FALSE), 0) + IFERROR(VLOOKUP($B157, THUNDER_3200!$B$2:$D$101, 3,FALSE), 0)+ IFERROR(VLOOKUP($B157, 'V4000'!$B$2:$D$1001, 3,FALSE), 0)</f>
        <v>0</v>
      </c>
      <c r="E157" s="143" t="e">
        <f t="shared" si="23"/>
        <v>#N/A</v>
      </c>
      <c r="F157" s="143" t="e">
        <f>IFERROR((E157 + Params!$B$3^2/(2 * C157))/(1 + Params!$B$3^2/C157), NA())</f>
        <v>#N/A</v>
      </c>
      <c r="G157" s="127" t="e">
        <f>IFERROR((Params!$B$3/(1+Params!$B$3^2/C157))*SQRT(E157*(1-E157)/C157 + (Params!$B$3/(2*C157))^2), NA())</f>
        <v>#N/A</v>
      </c>
      <c r="H157" s="127" t="e">
        <f t="shared" si="24"/>
        <v>#N/A</v>
      </c>
      <c r="I157" s="127" t="e">
        <f t="shared" si="25"/>
        <v>#N/A</v>
      </c>
    </row>
    <row r="158" spans="1:9" x14ac:dyDescent="0.55000000000000004">
      <c r="A158" s="125"/>
      <c r="B158" s="56">
        <v>15043</v>
      </c>
      <c r="C158" s="125">
        <f>IFERROR(VLOOKUP($B158, ZEN!$B$2:$D$101, 2,FALSE), 0) + IFERROR(VLOOKUP($B158, ZEN_3200!$B$2:$D$101, 2,FALSE), 0) + IFERROR(VLOOKUP($B158, CLM!$B$2:$D$101, 2,FALSE), 0)+ IFERROR(VLOOKUP($B158, CLM_3200!$B$2:$D$101, 2,FALSE), 0) + IFERROR(VLOOKUP($B158, THUNDER!$B$2:$D$101, 2,FALSE), 0) + IFERROR(VLOOKUP($B158, THUNDER_3200!$B$2:$D$101, 2,FALSE), 0)+ IFERROR(VLOOKUP($B158, 'V4000'!$B$2:$D$1001, 2,FALSE), 0)</f>
        <v>0</v>
      </c>
      <c r="D158" s="125">
        <f>IFERROR(VLOOKUP($B158, ZEN!$B$2:$D$101, 3,FALSE), 0) + IFERROR(VLOOKUP($B158, ZEN_3200!$B$2:$D$101, 3,FALSE), 0) + IFERROR(VLOOKUP($B158, CLM!$B$2:$D$101, 3,FALSE), 0)+ IFERROR(VLOOKUP($B158, CLM_3200!$B$2:$D$101, 3,FALSE), 0) + IFERROR(VLOOKUP($B158, THUNDER!$B$2:$D$101, 3,FALSE), 0) + IFERROR(VLOOKUP($B158, THUNDER_3200!$B$2:$D$101, 3,FALSE), 0)+ IFERROR(VLOOKUP($B158, 'V4000'!$B$2:$D$1001, 3,FALSE), 0)</f>
        <v>0</v>
      </c>
      <c r="E158" s="143" t="e">
        <f t="shared" ref="E158:E163" si="26">IFERROR(D158/C158, NA())</f>
        <v>#N/A</v>
      </c>
      <c r="F158" s="143" t="e">
        <f>IFERROR((E158 + Params!$B$3^2/(2 * C158))/(1 + Params!$B$3^2/C158), NA())</f>
        <v>#N/A</v>
      </c>
      <c r="G158" s="127" t="e">
        <f>IFERROR((Params!$B$3/(1+Params!$B$3^2/C158))*SQRT(E158*(1-E158)/C158 + (Params!$B$3/(2*C158))^2), NA())</f>
        <v>#N/A</v>
      </c>
      <c r="H158" s="127" t="e">
        <f t="shared" ref="H158:H163" si="27">F158-G158</f>
        <v>#N/A</v>
      </c>
      <c r="I158" s="127" t="e">
        <f t="shared" ref="I158:I163" si="28">F158+G158</f>
        <v>#N/A</v>
      </c>
    </row>
    <row r="159" spans="1:9" x14ac:dyDescent="0.55000000000000004">
      <c r="A159" s="125"/>
      <c r="B159" s="56">
        <v>15044</v>
      </c>
      <c r="C159" s="125">
        <f>IFERROR(VLOOKUP($B159, ZEN!$B$2:$D$101, 2,FALSE), 0) + IFERROR(VLOOKUP($B159, ZEN_3200!$B$2:$D$101, 2,FALSE), 0) + IFERROR(VLOOKUP($B159, CLM!$B$2:$D$101, 2,FALSE), 0)+ IFERROR(VLOOKUP($B159, CLM_3200!$B$2:$D$101, 2,FALSE), 0) + IFERROR(VLOOKUP($B159, THUNDER!$B$2:$D$101, 2,FALSE), 0) + IFERROR(VLOOKUP($B159, THUNDER_3200!$B$2:$D$101, 2,FALSE), 0)+ IFERROR(VLOOKUP($B159, 'V4000'!$B$2:$D$1001, 2,FALSE), 0)</f>
        <v>0</v>
      </c>
      <c r="D159" s="125">
        <f>IFERROR(VLOOKUP($B159, ZEN!$B$2:$D$101, 3,FALSE), 0) + IFERROR(VLOOKUP($B159, ZEN_3200!$B$2:$D$101, 3,FALSE), 0) + IFERROR(VLOOKUP($B159, CLM!$B$2:$D$101, 3,FALSE), 0)+ IFERROR(VLOOKUP($B159, CLM_3200!$B$2:$D$101, 3,FALSE), 0) + IFERROR(VLOOKUP($B159, THUNDER!$B$2:$D$101, 3,FALSE), 0) + IFERROR(VLOOKUP($B159, THUNDER_3200!$B$2:$D$101, 3,FALSE), 0)+ IFERROR(VLOOKUP($B159, 'V4000'!$B$2:$D$1001, 3,FALSE), 0)</f>
        <v>0</v>
      </c>
      <c r="E159" s="143" t="e">
        <f t="shared" si="26"/>
        <v>#N/A</v>
      </c>
      <c r="F159" s="143" t="e">
        <f>IFERROR((E159 + Params!$B$3^2/(2 * C159))/(1 + Params!$B$3^2/C159), NA())</f>
        <v>#N/A</v>
      </c>
      <c r="G159" s="127" t="e">
        <f>IFERROR((Params!$B$3/(1+Params!$B$3^2/C159))*SQRT(E159*(1-E159)/C159 + (Params!$B$3/(2*C159))^2), NA())</f>
        <v>#N/A</v>
      </c>
      <c r="H159" s="127" t="e">
        <f t="shared" si="27"/>
        <v>#N/A</v>
      </c>
      <c r="I159" s="127" t="e">
        <f t="shared" si="28"/>
        <v>#N/A</v>
      </c>
    </row>
    <row r="160" spans="1:9" x14ac:dyDescent="0.55000000000000004">
      <c r="A160" s="125"/>
      <c r="B160" s="56">
        <v>15045</v>
      </c>
      <c r="C160" s="125">
        <f>IFERROR(VLOOKUP($B160, ZEN!$B$2:$D$101, 2,FALSE), 0) + IFERROR(VLOOKUP($B160, ZEN_3200!$B$2:$D$101, 2,FALSE), 0) + IFERROR(VLOOKUP($B160, CLM!$B$2:$D$101, 2,FALSE), 0)+ IFERROR(VLOOKUP($B160, CLM_3200!$B$2:$D$101, 2,FALSE), 0) + IFERROR(VLOOKUP($B160, THUNDER!$B$2:$D$101, 2,FALSE), 0) + IFERROR(VLOOKUP($B160, THUNDER_3200!$B$2:$D$101, 2,FALSE), 0)+ IFERROR(VLOOKUP($B160, 'V4000'!$B$2:$D$1001, 2,FALSE), 0)</f>
        <v>0</v>
      </c>
      <c r="D160" s="125">
        <f>IFERROR(VLOOKUP($B160, ZEN!$B$2:$D$101, 3,FALSE), 0) + IFERROR(VLOOKUP($B160, ZEN_3200!$B$2:$D$101, 3,FALSE), 0) + IFERROR(VLOOKUP($B160, CLM!$B$2:$D$101, 3,FALSE), 0)+ IFERROR(VLOOKUP($B160, CLM_3200!$B$2:$D$101, 3,FALSE), 0) + IFERROR(VLOOKUP($B160, THUNDER!$B$2:$D$101, 3,FALSE), 0) + IFERROR(VLOOKUP($B160, THUNDER_3200!$B$2:$D$101, 3,FALSE), 0)+ IFERROR(VLOOKUP($B160, 'V4000'!$B$2:$D$1001, 3,FALSE), 0)</f>
        <v>0</v>
      </c>
      <c r="E160" s="143" t="e">
        <f t="shared" si="26"/>
        <v>#N/A</v>
      </c>
      <c r="F160" s="143" t="e">
        <f>IFERROR((E160 + Params!$B$3^2/(2 * C160))/(1 + Params!$B$3^2/C160), NA())</f>
        <v>#N/A</v>
      </c>
      <c r="G160" s="127" t="e">
        <f>IFERROR((Params!$B$3/(1+Params!$B$3^2/C160))*SQRT(E160*(1-E160)/C160 + (Params!$B$3/(2*C160))^2), NA())</f>
        <v>#N/A</v>
      </c>
      <c r="H160" s="127" t="e">
        <f t="shared" si="27"/>
        <v>#N/A</v>
      </c>
      <c r="I160" s="127" t="e">
        <f t="shared" si="28"/>
        <v>#N/A</v>
      </c>
    </row>
    <row r="161" spans="1:9" x14ac:dyDescent="0.55000000000000004">
      <c r="A161" s="125"/>
      <c r="B161" s="56">
        <v>15046</v>
      </c>
      <c r="C161" s="125">
        <f>IFERROR(VLOOKUP($B161, ZEN!$B$2:$D$101, 2,FALSE), 0) + IFERROR(VLOOKUP($B161, ZEN_3200!$B$2:$D$101, 2,FALSE), 0) + IFERROR(VLOOKUP($B161, CLM!$B$2:$D$101, 2,FALSE), 0)+ IFERROR(VLOOKUP($B161, CLM_3200!$B$2:$D$101, 2,FALSE), 0) + IFERROR(VLOOKUP($B161, THUNDER!$B$2:$D$101, 2,FALSE), 0) + IFERROR(VLOOKUP($B161, THUNDER_3200!$B$2:$D$101, 2,FALSE), 0)+ IFERROR(VLOOKUP($B161, 'V4000'!$B$2:$D$1001, 2,FALSE), 0)</f>
        <v>0</v>
      </c>
      <c r="D161" s="125">
        <f>IFERROR(VLOOKUP($B161, ZEN!$B$2:$D$101, 3,FALSE), 0) + IFERROR(VLOOKUP($B161, ZEN_3200!$B$2:$D$101, 3,FALSE), 0) + IFERROR(VLOOKUP($B161, CLM!$B$2:$D$101, 3,FALSE), 0)+ IFERROR(VLOOKUP($B161, CLM_3200!$B$2:$D$101, 3,FALSE), 0) + IFERROR(VLOOKUP($B161, THUNDER!$B$2:$D$101, 3,FALSE), 0) + IFERROR(VLOOKUP($B161, THUNDER_3200!$B$2:$D$101, 3,FALSE), 0)+ IFERROR(VLOOKUP($B161, 'V4000'!$B$2:$D$1001, 3,FALSE), 0)</f>
        <v>0</v>
      </c>
      <c r="E161" s="143" t="e">
        <f t="shared" si="26"/>
        <v>#N/A</v>
      </c>
      <c r="F161" s="143" t="e">
        <f>IFERROR((E161 + Params!$B$3^2/(2 * C161))/(1 + Params!$B$3^2/C161), NA())</f>
        <v>#N/A</v>
      </c>
      <c r="G161" s="127" t="e">
        <f>IFERROR((Params!$B$3/(1+Params!$B$3^2/C161))*SQRT(E161*(1-E161)/C161 + (Params!$B$3/(2*C161))^2), NA())</f>
        <v>#N/A</v>
      </c>
      <c r="H161" s="127" t="e">
        <f t="shared" si="27"/>
        <v>#N/A</v>
      </c>
      <c r="I161" s="127" t="e">
        <f t="shared" si="28"/>
        <v>#N/A</v>
      </c>
    </row>
    <row r="162" spans="1:9" x14ac:dyDescent="0.55000000000000004">
      <c r="A162" s="125"/>
      <c r="B162" s="56">
        <v>15047</v>
      </c>
      <c r="C162" s="125">
        <f>IFERROR(VLOOKUP($B162, ZEN!$B$2:$D$101, 2,FALSE), 0) + IFERROR(VLOOKUP($B162, ZEN_3200!$B$2:$D$101, 2,FALSE), 0) + IFERROR(VLOOKUP($B162, CLM!$B$2:$D$101, 2,FALSE), 0)+ IFERROR(VLOOKUP($B162, CLM_3200!$B$2:$D$101, 2,FALSE), 0) + IFERROR(VLOOKUP($B162, THUNDER!$B$2:$D$101, 2,FALSE), 0) + IFERROR(VLOOKUP($B162, THUNDER_3200!$B$2:$D$101, 2,FALSE), 0)+ IFERROR(VLOOKUP($B162, 'V4000'!$B$2:$D$1001, 2,FALSE), 0)</f>
        <v>0</v>
      </c>
      <c r="D162" s="125">
        <f>IFERROR(VLOOKUP($B162, ZEN!$B$2:$D$101, 3,FALSE), 0) + IFERROR(VLOOKUP($B162, ZEN_3200!$B$2:$D$101, 3,FALSE), 0) + IFERROR(VLOOKUP($B162, CLM!$B$2:$D$101, 3,FALSE), 0)+ IFERROR(VLOOKUP($B162, CLM_3200!$B$2:$D$101, 3,FALSE), 0) + IFERROR(VLOOKUP($B162, THUNDER!$B$2:$D$101, 3,FALSE), 0) + IFERROR(VLOOKUP($B162, THUNDER_3200!$B$2:$D$101, 3,FALSE), 0)+ IFERROR(VLOOKUP($B162, 'V4000'!$B$2:$D$1001, 3,FALSE), 0)</f>
        <v>0</v>
      </c>
      <c r="E162" s="143" t="e">
        <f t="shared" si="26"/>
        <v>#N/A</v>
      </c>
      <c r="F162" s="143" t="e">
        <f>IFERROR((E162 + Params!$B$3^2/(2 * C162))/(1 + Params!$B$3^2/C162), NA())</f>
        <v>#N/A</v>
      </c>
      <c r="G162" s="127" t="e">
        <f>IFERROR((Params!$B$3/(1+Params!$B$3^2/C162))*SQRT(E162*(1-E162)/C162 + (Params!$B$3/(2*C162))^2), NA())</f>
        <v>#N/A</v>
      </c>
      <c r="H162" s="127" t="e">
        <f t="shared" si="27"/>
        <v>#N/A</v>
      </c>
      <c r="I162" s="127" t="e">
        <f t="shared" si="28"/>
        <v>#N/A</v>
      </c>
    </row>
    <row r="163" spans="1:9" x14ac:dyDescent="0.55000000000000004">
      <c r="A163" s="125"/>
      <c r="B163" s="56">
        <v>15048</v>
      </c>
      <c r="C163" s="125">
        <f>IFERROR(VLOOKUP($B163, ZEN!$B$2:$D$101, 2,FALSE), 0) + IFERROR(VLOOKUP($B163, ZEN_3200!$B$2:$D$101, 2,FALSE), 0) + IFERROR(VLOOKUP($B163, CLM!$B$2:$D$101, 2,FALSE), 0)+ IFERROR(VLOOKUP($B163, CLM_3200!$B$2:$D$101, 2,FALSE), 0) + IFERROR(VLOOKUP($B163, THUNDER!$B$2:$D$101, 2,FALSE), 0) + IFERROR(VLOOKUP($B163, THUNDER_3200!$B$2:$D$101, 2,FALSE), 0)+ IFERROR(VLOOKUP($B163, 'V4000'!$B$2:$D$1001, 2,FALSE), 0)</f>
        <v>0</v>
      </c>
      <c r="D163" s="125">
        <f>IFERROR(VLOOKUP($B163, ZEN!$B$2:$D$101, 3,FALSE), 0) + IFERROR(VLOOKUP($B163, ZEN_3200!$B$2:$D$101, 3,FALSE), 0) + IFERROR(VLOOKUP($B163, CLM!$B$2:$D$101, 3,FALSE), 0)+ IFERROR(VLOOKUP($B163, CLM_3200!$B$2:$D$101, 3,FALSE), 0) + IFERROR(VLOOKUP($B163, THUNDER!$B$2:$D$101, 3,FALSE), 0) + IFERROR(VLOOKUP($B163, THUNDER_3200!$B$2:$D$101, 3,FALSE), 0)+ IFERROR(VLOOKUP($B163, 'V4000'!$B$2:$D$1001, 3,FALSE), 0)</f>
        <v>0</v>
      </c>
      <c r="E163" s="143" t="e">
        <f t="shared" si="26"/>
        <v>#N/A</v>
      </c>
      <c r="F163" s="143" t="e">
        <f>IFERROR((E163 + Params!$B$3^2/(2 * C163))/(1 + Params!$B$3^2/C163), NA())</f>
        <v>#N/A</v>
      </c>
      <c r="G163" s="127" t="e">
        <f>IFERROR((Params!$B$3/(1+Params!$B$3^2/C163))*SQRT(E163*(1-E163)/C163 + (Params!$B$3/(2*C163))^2), NA())</f>
        <v>#N/A</v>
      </c>
      <c r="H163" s="127" t="e">
        <f t="shared" si="27"/>
        <v>#N/A</v>
      </c>
      <c r="I163" s="127" t="e">
        <f t="shared" si="28"/>
        <v>#N/A</v>
      </c>
    </row>
  </sheetData>
  <conditionalFormatting sqref="E1:E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3:AK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3:AV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2019-09-08T14:06:12Z</dcterms:modified>
</cp:coreProperties>
</file>