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\ITMO\Physics\Lab 1.02\"/>
    </mc:Choice>
  </mc:AlternateContent>
  <xr:revisionPtr revIDLastSave="0" documentId="13_ncr:1_{BECAB9E7-0466-4101-AE85-0D2B5F2776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" l="1"/>
  <c r="Q17" i="1"/>
  <c r="R12" i="1"/>
  <c r="Q12" i="1" s="1"/>
  <c r="S13" i="1"/>
  <c r="S14" i="1"/>
  <c r="S15" i="1"/>
  <c r="S16" i="1"/>
  <c r="S12" i="1"/>
  <c r="R13" i="1"/>
  <c r="R14" i="1"/>
  <c r="R15" i="1"/>
  <c r="R16" i="1"/>
  <c r="P12" i="1"/>
  <c r="T32" i="1"/>
  <c r="J23" i="1"/>
  <c r="S34" i="1"/>
  <c r="T34" i="1"/>
  <c r="S32" i="1"/>
  <c r="R32" i="1"/>
  <c r="Q32" i="1"/>
  <c r="P32" i="1"/>
  <c r="O32" i="1"/>
  <c r="I30" i="1"/>
  <c r="I32" i="1" s="1"/>
  <c r="I33" i="1" s="1"/>
  <c r="G13" i="1"/>
  <c r="G14" i="1"/>
  <c r="I14" i="1" s="1"/>
  <c r="G15" i="1"/>
  <c r="G16" i="1"/>
  <c r="I16" i="1" s="1"/>
  <c r="G12" i="1"/>
  <c r="I12" i="1" s="1"/>
  <c r="H13" i="1"/>
  <c r="H14" i="1"/>
  <c r="H15" i="1"/>
  <c r="H16" i="1"/>
  <c r="H12" i="1"/>
  <c r="N23" i="1" l="1"/>
  <c r="I15" i="1"/>
  <c r="I13" i="1"/>
  <c r="M31" i="1" l="1"/>
  <c r="L31" i="1"/>
  <c r="L34" i="1" s="1"/>
  <c r="L35" i="1" s="1"/>
  <c r="K31" i="1"/>
  <c r="J31" i="1"/>
  <c r="I31" i="1"/>
  <c r="J30" i="1"/>
  <c r="J32" i="1" s="1"/>
  <c r="J33" i="1" s="1"/>
  <c r="K30" i="1"/>
  <c r="K32" i="1" s="1"/>
  <c r="K33" i="1" s="1"/>
  <c r="L30" i="1"/>
  <c r="L32" i="1" s="1"/>
  <c r="L33" i="1" s="1"/>
  <c r="M30" i="1"/>
  <c r="M32" i="1" s="1"/>
  <c r="M33" i="1" s="1"/>
  <c r="J27" i="1"/>
  <c r="J26" i="1"/>
  <c r="J25" i="1"/>
  <c r="J24" i="1"/>
  <c r="I34" i="1" l="1"/>
  <c r="I36" i="1"/>
  <c r="N25" i="1"/>
  <c r="J34" i="1"/>
  <c r="J35" i="1" s="1"/>
  <c r="J36" i="1"/>
  <c r="N27" i="1"/>
  <c r="N24" i="1"/>
  <c r="P22" i="1"/>
  <c r="I38" i="1"/>
  <c r="N26" i="1"/>
  <c r="K36" i="1"/>
  <c r="M36" i="1"/>
  <c r="L36" i="1"/>
  <c r="K34" i="1"/>
  <c r="K35" i="1" s="1"/>
  <c r="I35" i="1"/>
  <c r="I37" i="1" s="1"/>
  <c r="M34" i="1"/>
  <c r="M35" i="1" s="1"/>
  <c r="S30" i="1" l="1"/>
  <c r="M37" i="1"/>
  <c r="O30" i="1"/>
  <c r="J37" i="1"/>
  <c r="P30" i="1"/>
  <c r="K37" i="1"/>
  <c r="K38" i="1"/>
  <c r="L37" i="1"/>
  <c r="R30" i="1" l="1"/>
  <c r="Q30" i="1"/>
  <c r="T30" i="1" s="1"/>
</calcChain>
</file>

<file path=xl/sharedStrings.xml><?xml version="1.0" encoding="utf-8"?>
<sst xmlns="http://schemas.openxmlformats.org/spreadsheetml/2006/main" count="108" uniqueCount="84">
  <si>
    <t>Таблица 1</t>
  </si>
  <si>
    <t>№</t>
  </si>
  <si>
    <t>Измеренные величины</t>
  </si>
  <si>
    <t>Рассчит. Велич.</t>
  </si>
  <si>
    <t>Таблица 2</t>
  </si>
  <si>
    <r>
      <t>h</t>
    </r>
    <r>
      <rPr>
        <b/>
        <sz val="8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` (мм)</t>
    </r>
  </si>
  <si>
    <r>
      <t>h</t>
    </r>
    <r>
      <rPr>
        <b/>
        <sz val="8"/>
        <color theme="1"/>
        <rFont val="Calibri"/>
        <family val="2"/>
        <charset val="204"/>
        <scheme val="minor"/>
      </rPr>
      <t xml:space="preserve">0 </t>
    </r>
    <r>
      <rPr>
        <b/>
        <sz val="11"/>
        <color theme="1"/>
        <rFont val="Calibri"/>
        <family val="2"/>
        <charset val="204"/>
        <scheme val="minor"/>
      </rPr>
      <t>(мм)</t>
    </r>
  </si>
  <si>
    <t>t2, (с)</t>
  </si>
  <si>
    <t>t1, (с)</t>
  </si>
  <si>
    <t>x2, (м)</t>
  </si>
  <si>
    <t>x1, (м)</t>
  </si>
  <si>
    <t>(Y)</t>
  </si>
  <si>
    <t>№ опыта</t>
  </si>
  <si>
    <t>h, (мм)</t>
  </si>
  <si>
    <t>h`, (мм)</t>
  </si>
  <si>
    <t>t1, (c)</t>
  </si>
  <si>
    <t>t2, (c)</t>
  </si>
  <si>
    <t>Таблица 3.1</t>
  </si>
  <si>
    <t>Таблица 3.2</t>
  </si>
  <si>
    <t>Таблица 3.3</t>
  </si>
  <si>
    <t>Таблица 3.4</t>
  </si>
  <si>
    <t>Таблица 3.5</t>
  </si>
  <si>
    <t>Количество пластин</t>
  </si>
  <si>
    <t>a, (м/с^2)</t>
  </si>
  <si>
    <t>x` (мм)</t>
  </si>
  <si>
    <t>x (мм)</t>
  </si>
  <si>
    <r>
      <t>t1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</si>
  <si>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t2</t>
    </r>
    <r>
      <rPr>
        <b/>
        <sz val="8"/>
        <color theme="1"/>
        <rFont val="Calibri"/>
        <family val="2"/>
        <charset val="204"/>
        <scheme val="minor"/>
      </rPr>
      <t>ср</t>
    </r>
  </si>
  <si>
    <t>∆t1сл</t>
  </si>
  <si>
    <t>∆t1</t>
  </si>
  <si>
    <t>∆t2сл</t>
  </si>
  <si>
    <t>Погрешности приборов</t>
  </si>
  <si>
    <t>∆t1=∆t2 (с)</t>
  </si>
  <si>
    <t>(1) для табл. 3.1</t>
  </si>
  <si>
    <t>(2) для табл. 3.2</t>
  </si>
  <si>
    <t>(3) для табл. 3.3</t>
  </si>
  <si>
    <t>(4) для табл. 3.4</t>
  </si>
  <si>
    <t>(5) для табл. 3.5</t>
  </si>
  <si>
    <t>∆t2</t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</si>
  <si>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(1)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</si>
  <si>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(2)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</si>
  <si>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(3)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</si>
  <si>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(4)</t>
    </r>
  </si>
  <si>
    <r>
      <t xml:space="preserve">t1ср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∆t1 (5)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</si>
  <si>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(1)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</si>
  <si>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(2)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</si>
  <si>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(3)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</si>
  <si>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(4)</t>
    </r>
  </si>
  <si>
    <r>
      <t xml:space="preserve">t2ср </t>
    </r>
    <r>
      <rPr>
        <b/>
        <sz val="11"/>
        <color theme="1"/>
        <rFont val="Calibri"/>
        <family val="2"/>
        <charset val="204"/>
      </rPr>
      <t>±</t>
    </r>
    <r>
      <rPr>
        <b/>
        <sz val="11"/>
        <color theme="1"/>
        <rFont val="Times New Roman"/>
        <family val="1"/>
        <charset val="204"/>
      </rPr>
      <t xml:space="preserve"> ∆t2 (5)</t>
    </r>
  </si>
  <si>
    <r>
      <t>a</t>
    </r>
    <r>
      <rPr>
        <b/>
        <sz val="8"/>
        <color theme="1"/>
        <rFont val="Calibri"/>
        <family val="2"/>
        <charset val="204"/>
        <scheme val="minor"/>
      </rPr>
      <t>ср</t>
    </r>
  </si>
  <si>
    <r>
      <t>∆a</t>
    </r>
    <r>
      <rPr>
        <b/>
        <sz val="8"/>
        <color theme="1"/>
        <rFont val="Calibri"/>
        <family val="2"/>
        <charset val="204"/>
        <scheme val="minor"/>
      </rPr>
      <t>ср</t>
    </r>
  </si>
  <si>
    <t>aср ± ∆aср (2)</t>
  </si>
  <si>
    <t>aср ± ∆aср (3)</t>
  </si>
  <si>
    <t>aср ± ∆aср (4)</t>
  </si>
  <si>
    <t>aср ± ∆aср (5)</t>
  </si>
  <si>
    <t>aср ± ∆aср (1)</t>
  </si>
  <si>
    <t>∆x1=∆x2 (м)</t>
  </si>
  <si>
    <t>Задание 2</t>
  </si>
  <si>
    <t>(x2-x1), (м)</t>
  </si>
  <si>
    <t>(t2^2-t1^2)/2, (с^2)</t>
  </si>
  <si>
    <t>(Z)</t>
  </si>
  <si>
    <t>Ускорение</t>
  </si>
  <si>
    <t>Y / Z</t>
  </si>
  <si>
    <t>⟨𝑎⟩, (м/c^2)</t>
  </si>
  <si>
    <t>sin(a)</t>
  </si>
  <si>
    <t>sin(a)ср</t>
  </si>
  <si>
    <t>&lt;acр&gt;</t>
  </si>
  <si>
    <t>B</t>
  </si>
  <si>
    <t>B1</t>
  </si>
  <si>
    <t>B2</t>
  </si>
  <si>
    <t>B3</t>
  </si>
  <si>
    <t>B4</t>
  </si>
  <si>
    <t>B5</t>
  </si>
  <si>
    <t>A</t>
  </si>
  <si>
    <t>d1</t>
  </si>
  <si>
    <t>d2</t>
  </si>
  <si>
    <t>d3</t>
  </si>
  <si>
    <t>d4</t>
  </si>
  <si>
    <t>d5</t>
  </si>
  <si>
    <t>D</t>
  </si>
  <si>
    <t>sin^(2)(a)</t>
  </si>
  <si>
    <t>𝜎</t>
  </si>
  <si>
    <t>a</t>
  </si>
  <si>
    <t>a&lt;a&gt;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</si>
</sst>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7" formatCode="0.000000"/>
    <numFmt numFmtId="168" formatCode="0.0000000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0" applyNumberFormat="1" applyBorder="1"/>
    <xf numFmtId="0" fontId="5" fillId="0" borderId="0" xfId="0" applyFont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0" fillId="0" borderId="0" xfId="0" applyBorder="1"/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4" borderId="0" xfId="0" applyFont="1" applyFill="1" applyAlignment="1">
      <alignment horizontal="left"/>
    </xf>
    <xf numFmtId="0" fontId="4" fillId="4" borderId="8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0" fillId="6" borderId="1" xfId="0" applyFill="1" applyBorder="1"/>
    <xf numFmtId="167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168" fontId="0" fillId="0" borderId="1" xfId="0" applyNumberFormat="1" applyBorder="1"/>
    <xf numFmtId="168" fontId="0" fillId="0" borderId="0" xfId="0" applyNumberFormat="1" applyBorder="1"/>
    <xf numFmtId="0" fontId="6" fillId="7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/>
    <xf numFmtId="164" fontId="0" fillId="8" borderId="1" xfId="0" applyNumberFormat="1" applyFill="1" applyBorder="1"/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/>
    <xf numFmtId="0" fontId="1" fillId="2" borderId="0" xfId="0" applyFon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164" fontId="0" fillId="8" borderId="8" xfId="0" applyNumberFormat="1" applyFill="1" applyBorder="1" applyAlignment="1">
      <alignment horizontal="center" vertical="center"/>
    </xf>
    <xf numFmtId="164" fontId="0" fillId="8" borderId="14" xfId="0" applyNumberFormat="1" applyFont="1" applyFill="1" applyBorder="1" applyAlignment="1">
      <alignment horizontal="center" vertical="center"/>
    </xf>
    <xf numFmtId="164" fontId="0" fillId="8" borderId="15" xfId="0" applyNumberFormat="1" applyFont="1" applyFill="1" applyBorder="1" applyAlignment="1">
      <alignment horizontal="center" vertical="center"/>
    </xf>
    <xf numFmtId="164" fontId="0" fillId="8" borderId="14" xfId="0" applyNumberFormat="1" applyFill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Лист1!$H$12:$H$16</c:f>
              <c:numCache>
                <c:formatCode>General</c:formatCode>
                <c:ptCount val="5"/>
                <c:pt idx="0">
                  <c:v>2.88</c:v>
                </c:pt>
                <c:pt idx="1">
                  <c:v>3.8849999999999998</c:v>
                </c:pt>
                <c:pt idx="2">
                  <c:v>6.6000000000000005</c:v>
                </c:pt>
                <c:pt idx="3">
                  <c:v>8.5</c:v>
                </c:pt>
                <c:pt idx="4">
                  <c:v>10.725000000000001</c:v>
                </c:pt>
              </c:numCache>
            </c:numRef>
          </c:xVal>
          <c:yVal>
            <c:numRef>
              <c:f>Лист1!$G$12:$G$16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E-45F4-85FA-448E7A98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17728"/>
        <c:axId val="857967248"/>
      </c:scatterChart>
      <c:valAx>
        <c:axId val="8548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967248"/>
        <c:crosses val="autoZero"/>
        <c:crossBetween val="midCat"/>
      </c:valAx>
      <c:valAx>
        <c:axId val="8579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48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Лист1!$J$23:$J$27</c:f>
              <c:numCache>
                <c:formatCode>0.000</c:formatCode>
                <c:ptCount val="5"/>
                <c:pt idx="0">
                  <c:v>8.9743589743589737E-3</c:v>
                </c:pt>
                <c:pt idx="1">
                  <c:v>1.6666666666666666E-2</c:v>
                </c:pt>
                <c:pt idx="2">
                  <c:v>3.2051282051282048E-2</c:v>
                </c:pt>
                <c:pt idx="3">
                  <c:v>4.3589743589743588E-2</c:v>
                </c:pt>
                <c:pt idx="4">
                  <c:v>5.5128205128205127E-2</c:v>
                </c:pt>
              </c:numCache>
            </c:numRef>
          </c:xVal>
          <c:yVal>
            <c:numRef>
              <c:f>Лист1!$N$23:$N$27</c:f>
              <c:numCache>
                <c:formatCode>0.000000</c:formatCode>
                <c:ptCount val="5"/>
                <c:pt idx="0">
                  <c:v>8.0539119000657455E-5</c:v>
                </c:pt>
                <c:pt idx="1">
                  <c:v>2.7777777777777778E-4</c:v>
                </c:pt>
                <c:pt idx="2">
                  <c:v>1.0272846811308347E-3</c:v>
                </c:pt>
                <c:pt idx="3">
                  <c:v>1.9000657462195922E-3</c:v>
                </c:pt>
                <c:pt idx="4">
                  <c:v>3.0391190006574622E-3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4C-4196-A314-FEEB2CC90570}"/>
            </c:ext>
          </c:extLst>
        </c:ser>
        <c:ser>
          <c:idx val="0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[1]Лист1!$J$23:$J$27</c:f>
              <c:numCache>
                <c:formatCode>General</c:formatCode>
                <c:ptCount val="5"/>
                <c:pt idx="0">
                  <c:v>1.7948717948717947E-2</c:v>
                </c:pt>
                <c:pt idx="1">
                  <c:v>2.564102564102564E-2</c:v>
                </c:pt>
                <c:pt idx="2">
                  <c:v>4.1025641025641026E-2</c:v>
                </c:pt>
                <c:pt idx="3">
                  <c:v>5.2564102564102565E-2</c:v>
                </c:pt>
                <c:pt idx="4">
                  <c:v>6.4102564102564097E-2</c:v>
                </c:pt>
              </c:numCache>
            </c:numRef>
          </c:xVal>
          <c:yVal>
            <c:numRef>
              <c:f>[1]Лист1!$N$23:$N$27</c:f>
              <c:numCache>
                <c:formatCode>General</c:formatCode>
                <c:ptCount val="5"/>
                <c:pt idx="0">
                  <c:v>0.11728395061728396</c:v>
                </c:pt>
                <c:pt idx="1">
                  <c:v>0.23488107600257135</c:v>
                </c:pt>
                <c:pt idx="2">
                  <c:v>0.30172139998729602</c:v>
                </c:pt>
                <c:pt idx="3">
                  <c:v>0.40319157966216801</c:v>
                </c:pt>
                <c:pt idx="4">
                  <c:v>0.55823245974850144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C-4196-A314-FEEB2CC9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49296"/>
        <c:axId val="857980640"/>
      </c:scatterChart>
      <c:valAx>
        <c:axId val="7715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980640"/>
        <c:crosses val="autoZero"/>
        <c:crossBetween val="midCat"/>
      </c:valAx>
      <c:valAx>
        <c:axId val="8579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1549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161925</xdr:rowOff>
    </xdr:from>
    <xdr:to>
      <xdr:col>14</xdr:col>
      <xdr:colOff>476250</xdr:colOff>
      <xdr:row>17</xdr:row>
      <xdr:rowOff>47625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72A9F8-0D61-4966-991B-B35DA1CF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38</xdr:row>
      <xdr:rowOff>182879</xdr:rowOff>
    </xdr:from>
    <xdr:to>
      <xdr:col>13</xdr:col>
      <xdr:colOff>495300</xdr:colOff>
      <xdr:row>64</xdr:row>
      <xdr:rowOff>144780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8DE6A3B-AFED-4B4E-8095-DD73D408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mes\AppData\Local\Temp\AweZip\Temp1\AweZip9\&#1051;&#1072;&#1073;&#1086;&#1088;&#1072;&#1090;&#1086;&#1088;&#1085;&#1072;&#1103;%20&#1088;&#1072;&#1073;&#1086;&#1090;&#1072;%20&#8470;1\&#1056;&#1072;&#1089;&#1095;&#1077;&#1090;&#1085;&#1099;&#1077;%20&#1090;&#1072;&#1073;&#1083;&#1080;&#1094;&#1099;%20-%20&#1051;&#1072;&#1073;&#1072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3">
          <cell r="J23">
            <v>1.7948717948717947E-2</v>
          </cell>
          <cell r="N23">
            <v>0.11728395061728396</v>
          </cell>
        </row>
        <row r="24">
          <cell r="J24">
            <v>2.564102564102564E-2</v>
          </cell>
          <cell r="N24">
            <v>0.23488107600257135</v>
          </cell>
        </row>
        <row r="25">
          <cell r="J25">
            <v>4.1025641025641026E-2</v>
          </cell>
          <cell r="N25">
            <v>0.30172139998729602</v>
          </cell>
        </row>
        <row r="26">
          <cell r="J26">
            <v>5.2564102564102565E-2</v>
          </cell>
          <cell r="N26">
            <v>0.40319157966216801</v>
          </cell>
        </row>
        <row r="27">
          <cell r="J27">
            <v>6.4102564102564097E-2</v>
          </cell>
          <cell r="N27">
            <v>0.55823245974850144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63"/>
  <sheetViews>
    <sheetView tabSelected="1" zoomScaleNormal="100" workbookViewId="0">
      <selection activeCell="I8" sqref="I8"/>
    </sheetView>
  </sheetViews>
  <sheetFormatPr defaultRowHeight="14.4" x14ac:dyDescent="0.3"/>
  <cols>
    <col min="1" max="1" width="8.88671875" customWidth="1"/>
    <col min="4" max="4" width="8.88671875" customWidth="1"/>
    <col min="7" max="7" width="10.88671875" customWidth="1"/>
    <col min="8" max="8" width="17.44140625" customWidth="1"/>
    <col min="9" max="9" width="19.6640625" customWidth="1"/>
    <col min="10" max="13" width="15.6640625" customWidth="1"/>
    <col min="14" max="14" width="12" bestFit="1" customWidth="1"/>
    <col min="18" max="18" width="12" bestFit="1" customWidth="1"/>
    <col min="19" max="20" width="12.44140625" bestFit="1" customWidth="1"/>
  </cols>
  <sheetData>
    <row r="2" spans="1:19" s="17" customFormat="1" x14ac:dyDescent="0.3"/>
    <row r="3" spans="1:19" s="23" customFormat="1" ht="18" x14ac:dyDescent="0.35">
      <c r="A3" s="23" t="s">
        <v>57</v>
      </c>
    </row>
    <row r="4" spans="1:19" s="17" customFormat="1" x14ac:dyDescent="0.3"/>
    <row r="5" spans="1:19" x14ac:dyDescent="0.3">
      <c r="B5" s="18" t="s">
        <v>0</v>
      </c>
      <c r="C5" s="18"/>
      <c r="D5" s="18"/>
      <c r="E5" s="18"/>
      <c r="G5" s="18" t="s">
        <v>31</v>
      </c>
      <c r="H5" s="18"/>
    </row>
    <row r="6" spans="1:19" x14ac:dyDescent="0.3">
      <c r="B6" s="3" t="s">
        <v>25</v>
      </c>
      <c r="C6" s="3" t="s">
        <v>24</v>
      </c>
      <c r="D6" s="3" t="s">
        <v>6</v>
      </c>
      <c r="E6" s="3" t="s">
        <v>5</v>
      </c>
      <c r="G6" s="12" t="s">
        <v>56</v>
      </c>
      <c r="H6" s="12" t="s">
        <v>32</v>
      </c>
    </row>
    <row r="7" spans="1:19" x14ac:dyDescent="0.3">
      <c r="B7" s="42">
        <v>220</v>
      </c>
      <c r="C7" s="42">
        <v>1000</v>
      </c>
      <c r="D7" s="43">
        <v>201</v>
      </c>
      <c r="E7" s="43">
        <v>199</v>
      </c>
      <c r="G7" s="41">
        <v>5.0000000000000001E-3</v>
      </c>
      <c r="H7" s="41">
        <v>0.05</v>
      </c>
      <c r="I7" s="29"/>
    </row>
    <row r="8" spans="1:19" x14ac:dyDescent="0.3">
      <c r="B8" s="6">
        <v>0.22</v>
      </c>
      <c r="C8" s="6">
        <v>1</v>
      </c>
    </row>
    <row r="9" spans="1:19" x14ac:dyDescent="0.3">
      <c r="B9" s="18" t="s">
        <v>4</v>
      </c>
      <c r="C9" s="18"/>
      <c r="D9" s="18"/>
      <c r="E9" s="18"/>
      <c r="F9" s="18"/>
      <c r="G9" s="18"/>
      <c r="H9" s="18"/>
    </row>
    <row r="10" spans="1:19" x14ac:dyDescent="0.3">
      <c r="B10" s="27" t="s">
        <v>1</v>
      </c>
      <c r="C10" s="24" t="s">
        <v>2</v>
      </c>
      <c r="D10" s="25"/>
      <c r="E10" s="25"/>
      <c r="F10" s="26"/>
      <c r="G10" s="24" t="s">
        <v>3</v>
      </c>
      <c r="H10" s="26"/>
      <c r="I10" s="2" t="s">
        <v>61</v>
      </c>
    </row>
    <row r="11" spans="1:19" x14ac:dyDescent="0.3">
      <c r="B11" s="28"/>
      <c r="C11" s="2" t="s">
        <v>10</v>
      </c>
      <c r="D11" s="2" t="s">
        <v>9</v>
      </c>
      <c r="E11" s="2" t="s">
        <v>8</v>
      </c>
      <c r="F11" s="2" t="s">
        <v>7</v>
      </c>
      <c r="G11" s="2" t="s">
        <v>58</v>
      </c>
      <c r="H11" s="2" t="s">
        <v>59</v>
      </c>
      <c r="I11" s="2" t="s">
        <v>63</v>
      </c>
      <c r="P11" t="s">
        <v>82</v>
      </c>
      <c r="Q11" t="s">
        <v>83</v>
      </c>
    </row>
    <row r="12" spans="1:19" x14ac:dyDescent="0.3">
      <c r="B12" s="2">
        <v>1</v>
      </c>
      <c r="C12" s="44">
        <v>0.15</v>
      </c>
      <c r="D12" s="44">
        <v>0.4</v>
      </c>
      <c r="E12" s="45">
        <v>0.7</v>
      </c>
      <c r="F12" s="45">
        <v>2.5</v>
      </c>
      <c r="G12" s="44">
        <f>(D12-C12)</f>
        <v>0.25</v>
      </c>
      <c r="H12" s="46">
        <f>(F12^2-E12^2)/2</f>
        <v>2.88</v>
      </c>
      <c r="I12" s="47">
        <f>G12/H12</f>
        <v>8.6805555555555552E-2</v>
      </c>
      <c r="P12" s="56">
        <f>SUM(I12:I16)/5</f>
        <v>8.7408472334942922E-2</v>
      </c>
      <c r="Q12" s="31">
        <f>SQRT((SUM(R12:R16)/(4*SUM(S12:S16))))</f>
        <v>1.0121190139088915E-3</v>
      </c>
      <c r="R12">
        <f>(G12-$P$12*H12)^2</f>
        <v>3.0150860873946968E-6</v>
      </c>
      <c r="S12">
        <f>H12*H12</f>
        <v>8.2943999999999996</v>
      </c>
    </row>
    <row r="13" spans="1:19" x14ac:dyDescent="0.3">
      <c r="B13" s="2">
        <v>2</v>
      </c>
      <c r="C13" s="44">
        <v>0.15</v>
      </c>
      <c r="D13" s="44">
        <v>0.5</v>
      </c>
      <c r="E13" s="45">
        <v>0.8</v>
      </c>
      <c r="F13" s="45">
        <v>2.9</v>
      </c>
      <c r="G13" s="44">
        <f t="shared" ref="G13:G16" si="0">(D13-C13)</f>
        <v>0.35</v>
      </c>
      <c r="H13" s="46">
        <f t="shared" ref="H13:H16" si="1">(F13^2-E13^2)/2</f>
        <v>3.8849999999999998</v>
      </c>
      <c r="I13" s="47">
        <f t="shared" ref="I13:I16" si="2">G13/H13</f>
        <v>9.0090090090090086E-2</v>
      </c>
      <c r="R13">
        <f t="shared" ref="R13:R17" si="3">(G13-$P$12*H13)^2</f>
        <v>1.0853649462438856E-4</v>
      </c>
      <c r="S13">
        <f t="shared" ref="S13:S16" si="4">H13*H13</f>
        <v>15.093224999999999</v>
      </c>
    </row>
    <row r="14" spans="1:19" x14ac:dyDescent="0.3">
      <c r="B14" s="2">
        <v>3</v>
      </c>
      <c r="C14" s="44">
        <v>0.15</v>
      </c>
      <c r="D14" s="44">
        <v>0.7</v>
      </c>
      <c r="E14" s="45">
        <v>0.7</v>
      </c>
      <c r="F14" s="45">
        <v>3.7</v>
      </c>
      <c r="G14" s="44">
        <f t="shared" si="0"/>
        <v>0.54999999999999993</v>
      </c>
      <c r="H14" s="46">
        <f t="shared" si="1"/>
        <v>6.6000000000000005</v>
      </c>
      <c r="I14" s="47">
        <f t="shared" si="2"/>
        <v>8.3333333333333315E-2</v>
      </c>
      <c r="R14">
        <f t="shared" si="3"/>
        <v>7.233903733590728E-4</v>
      </c>
      <c r="S14">
        <f t="shared" si="4"/>
        <v>43.560000000000009</v>
      </c>
    </row>
    <row r="15" spans="1:19" x14ac:dyDescent="0.3">
      <c r="B15" s="2">
        <v>4</v>
      </c>
      <c r="C15" s="44">
        <v>0.15</v>
      </c>
      <c r="D15" s="44">
        <v>0.9</v>
      </c>
      <c r="E15" s="45">
        <v>0.8</v>
      </c>
      <c r="F15" s="45">
        <v>4.2</v>
      </c>
      <c r="G15" s="44">
        <f t="shared" si="0"/>
        <v>0.75</v>
      </c>
      <c r="H15" s="46">
        <f t="shared" si="1"/>
        <v>8.5</v>
      </c>
      <c r="I15" s="47">
        <f t="shared" si="2"/>
        <v>8.8235294117647065E-2</v>
      </c>
      <c r="R15">
        <f t="shared" si="3"/>
        <v>4.9392575310580328E-5</v>
      </c>
      <c r="S15">
        <f t="shared" si="4"/>
        <v>72.25</v>
      </c>
    </row>
    <row r="16" spans="1:19" x14ac:dyDescent="0.3">
      <c r="B16" s="2">
        <v>5</v>
      </c>
      <c r="C16" s="44">
        <v>0.15</v>
      </c>
      <c r="D16" s="44">
        <v>1.1000000000000001</v>
      </c>
      <c r="E16" s="45">
        <v>0.8</v>
      </c>
      <c r="F16" s="45">
        <v>4.7</v>
      </c>
      <c r="G16" s="44">
        <f t="shared" si="0"/>
        <v>0.95000000000000007</v>
      </c>
      <c r="H16" s="46">
        <f t="shared" si="1"/>
        <v>10.725000000000001</v>
      </c>
      <c r="I16" s="47">
        <f t="shared" si="2"/>
        <v>8.8578088578088576E-2</v>
      </c>
      <c r="R16">
        <f t="shared" si="3"/>
        <v>1.5735530302172121E-4</v>
      </c>
      <c r="S16">
        <f t="shared" si="4"/>
        <v>115.02562500000003</v>
      </c>
    </row>
    <row r="17" spans="1:20" x14ac:dyDescent="0.3">
      <c r="G17" s="4" t="s">
        <v>11</v>
      </c>
      <c r="H17" s="4" t="s">
        <v>60</v>
      </c>
      <c r="I17" s="30" t="s">
        <v>62</v>
      </c>
      <c r="Q17">
        <f>2.776*Q12</f>
        <v>2.8096423826110828E-3</v>
      </c>
      <c r="R17">
        <f>Q17/P12*100</f>
        <v>3.2143822075333124</v>
      </c>
    </row>
    <row r="19" spans="1:20" s="22" customFormat="1" ht="18" x14ac:dyDescent="0.35">
      <c r="A19" s="22" t="s">
        <v>57</v>
      </c>
    </row>
    <row r="21" spans="1:20" x14ac:dyDescent="0.3">
      <c r="B21" s="18" t="s">
        <v>17</v>
      </c>
      <c r="C21" s="18"/>
      <c r="D21" s="18"/>
      <c r="E21" s="18"/>
      <c r="F21" s="18"/>
    </row>
    <row r="22" spans="1:20" ht="15" thickBot="1" x14ac:dyDescent="0.35">
      <c r="B22" s="2" t="s">
        <v>13</v>
      </c>
      <c r="C22" s="2" t="s">
        <v>14</v>
      </c>
      <c r="D22" s="2" t="s">
        <v>12</v>
      </c>
      <c r="E22" s="2" t="s">
        <v>15</v>
      </c>
      <c r="F22" s="2" t="s">
        <v>16</v>
      </c>
      <c r="I22" s="2" t="s">
        <v>22</v>
      </c>
      <c r="J22" s="2" t="s">
        <v>64</v>
      </c>
      <c r="K22" s="2" t="s">
        <v>15</v>
      </c>
      <c r="L22" s="2" t="s">
        <v>16</v>
      </c>
      <c r="M22" s="2" t="s">
        <v>23</v>
      </c>
      <c r="N22" s="2" t="s">
        <v>80</v>
      </c>
      <c r="O22" s="48"/>
      <c r="P22" s="31">
        <f>SUM(J23:J27)/5</f>
        <v>3.1282051282051283E-2</v>
      </c>
    </row>
    <row r="23" spans="1:20" ht="15" thickBot="1" x14ac:dyDescent="0.35">
      <c r="B23" s="19">
        <v>193</v>
      </c>
      <c r="C23" s="19">
        <v>198</v>
      </c>
      <c r="D23" s="2">
        <v>1</v>
      </c>
      <c r="E23" s="15">
        <v>0.7</v>
      </c>
      <c r="F23" s="15">
        <v>4.5999999999999996</v>
      </c>
      <c r="I23" s="2">
        <v>1</v>
      </c>
      <c r="J23" s="49">
        <f>($D$7-B23-($E$7-C23))/($C$7-$B$7)</f>
        <v>8.9743589743589737E-3</v>
      </c>
      <c r="K23" s="13" t="s">
        <v>39</v>
      </c>
      <c r="L23" s="13" t="s">
        <v>44</v>
      </c>
      <c r="M23" s="14" t="s">
        <v>55</v>
      </c>
      <c r="N23" s="37">
        <f>J23*J23</f>
        <v>8.0539119000657455E-5</v>
      </c>
      <c r="P23" s="31"/>
    </row>
    <row r="24" spans="1:20" ht="15" thickBot="1" x14ac:dyDescent="0.35">
      <c r="B24" s="20"/>
      <c r="C24" s="20"/>
      <c r="D24" s="2">
        <v>2</v>
      </c>
      <c r="E24" s="15">
        <v>0.7</v>
      </c>
      <c r="F24" s="15">
        <v>4.5</v>
      </c>
      <c r="I24" s="2">
        <v>2</v>
      </c>
      <c r="J24" s="49">
        <f>($D$7-B32-($E$7-C32))/($C$7-$B$7)</f>
        <v>1.6666666666666666E-2</v>
      </c>
      <c r="K24" s="13" t="s">
        <v>40</v>
      </c>
      <c r="L24" s="13" t="s">
        <v>45</v>
      </c>
      <c r="M24" s="14" t="s">
        <v>51</v>
      </c>
      <c r="N24" s="37">
        <f t="shared" ref="N24:N27" si="5">J24*J24</f>
        <v>2.7777777777777778E-4</v>
      </c>
    </row>
    <row r="25" spans="1:20" ht="15" thickBot="1" x14ac:dyDescent="0.35">
      <c r="B25" s="20"/>
      <c r="C25" s="20"/>
      <c r="D25" s="2">
        <v>3</v>
      </c>
      <c r="E25" s="15">
        <v>0.9</v>
      </c>
      <c r="F25" s="15">
        <v>4.8</v>
      </c>
      <c r="I25" s="2">
        <v>3</v>
      </c>
      <c r="J25" s="49">
        <f>($D$7-B41-($E$7-C41))/($C$7-$B$7)</f>
        <v>3.2051282051282048E-2</v>
      </c>
      <c r="K25" s="13" t="s">
        <v>41</v>
      </c>
      <c r="L25" s="13" t="s">
        <v>46</v>
      </c>
      <c r="M25" s="14" t="s">
        <v>52</v>
      </c>
      <c r="N25" s="37">
        <f t="shared" si="5"/>
        <v>1.0272846811308347E-3</v>
      </c>
    </row>
    <row r="26" spans="1:20" ht="15" thickBot="1" x14ac:dyDescent="0.35">
      <c r="B26" s="20"/>
      <c r="C26" s="20"/>
      <c r="D26" s="2">
        <v>4</v>
      </c>
      <c r="E26" s="15">
        <v>0.8</v>
      </c>
      <c r="F26" s="15">
        <v>4.9000000000000004</v>
      </c>
      <c r="I26" s="2">
        <v>4</v>
      </c>
      <c r="J26" s="49">
        <f>($D$7-B50-($E$7-C50))/($C$7-$B$7)</f>
        <v>4.3589743589743588E-2</v>
      </c>
      <c r="K26" s="13" t="s">
        <v>42</v>
      </c>
      <c r="L26" s="13" t="s">
        <v>47</v>
      </c>
      <c r="M26" s="14" t="s">
        <v>53</v>
      </c>
      <c r="N26" s="37">
        <f t="shared" si="5"/>
        <v>1.9000657462195922E-3</v>
      </c>
    </row>
    <row r="27" spans="1:20" x14ac:dyDescent="0.3">
      <c r="B27" s="21"/>
      <c r="C27" s="21"/>
      <c r="D27" s="2">
        <v>5</v>
      </c>
      <c r="E27" s="15">
        <v>0.8</v>
      </c>
      <c r="F27" s="15">
        <v>4.7</v>
      </c>
      <c r="I27" s="2">
        <v>5</v>
      </c>
      <c r="J27" s="49">
        <f>($D$7-B59-($E$7-C59))/($C$7-$B$7)</f>
        <v>5.5128205128205127E-2</v>
      </c>
      <c r="K27" s="13" t="s">
        <v>43</v>
      </c>
      <c r="L27" s="13" t="s">
        <v>48</v>
      </c>
      <c r="M27" s="14" t="s">
        <v>54</v>
      </c>
      <c r="N27" s="37">
        <f t="shared" si="5"/>
        <v>3.0391190006574622E-3</v>
      </c>
    </row>
    <row r="29" spans="1:20" ht="15" thickBot="1" x14ac:dyDescent="0.35">
      <c r="H29" s="7"/>
      <c r="I29" s="1" t="s">
        <v>33</v>
      </c>
      <c r="J29" s="8" t="s">
        <v>34</v>
      </c>
      <c r="K29" s="8" t="s">
        <v>35</v>
      </c>
      <c r="L29" s="8" t="s">
        <v>36</v>
      </c>
      <c r="M29" s="8" t="s">
        <v>37</v>
      </c>
      <c r="O29" s="35" t="s">
        <v>68</v>
      </c>
      <c r="P29" s="35" t="s">
        <v>69</v>
      </c>
      <c r="Q29" s="35" t="s">
        <v>70</v>
      </c>
      <c r="R29" s="35" t="s">
        <v>71</v>
      </c>
      <c r="S29" s="35" t="s">
        <v>72</v>
      </c>
      <c r="T29" s="35" t="s">
        <v>67</v>
      </c>
    </row>
    <row r="30" spans="1:20" ht="15" thickBot="1" x14ac:dyDescent="0.35">
      <c r="B30" s="18" t="s">
        <v>18</v>
      </c>
      <c r="C30" s="18"/>
      <c r="D30" s="18"/>
      <c r="E30" s="18"/>
      <c r="F30" s="18"/>
      <c r="H30" s="10" t="s">
        <v>26</v>
      </c>
      <c r="I30" s="50">
        <f>AVERAGE(E23:E27)</f>
        <v>0.77999999999999992</v>
      </c>
      <c r="J30" s="50">
        <f>AVERAGE(E32:E36)</f>
        <v>0.64</v>
      </c>
      <c r="K30" s="50">
        <f>AVERAGE(E41:E45)</f>
        <v>0.31999999999999995</v>
      </c>
      <c r="L30" s="50">
        <f>AVERAGE(E50:E54)</f>
        <v>0.26</v>
      </c>
      <c r="M30" s="51">
        <f>AVERAGE(E59:E63)</f>
        <v>0.2</v>
      </c>
      <c r="O30" s="5">
        <f>(($J23-$I$38)*(I36-$K$38))/(($J23-$I$38))/($J23-$I$38)</f>
        <v>10.014288235534234</v>
      </c>
      <c r="P30" s="5">
        <f>(($J24-$I$38)*(J36-$K$38))/(($J24-$I$38))/($J24-$I$38)</f>
        <v>9.2391323431901515</v>
      </c>
      <c r="Q30" s="5">
        <f>(($J25-$I$38)*(K38-$K$36))/(($J25-$I$38))/($J25-$I$38)</f>
        <v>10.069978585614779</v>
      </c>
      <c r="R30" s="5">
        <f>(($J26-$I$38)*(L36-$K$38))/(($J26-$I$38))/($J26-$I$38)</f>
        <v>10.911193556783198</v>
      </c>
      <c r="S30" s="5">
        <f>(($J27-$I$38)*(M36-$K$38))/(($J27-$I$38))/($J27-$I$38)</f>
        <v>9.7241533880061048</v>
      </c>
      <c r="T30" s="5">
        <f>SUM(O30:S30)/5</f>
        <v>9.9917492218256942</v>
      </c>
    </row>
    <row r="31" spans="1:20" ht="15" thickBot="1" x14ac:dyDescent="0.35">
      <c r="B31" s="2" t="s">
        <v>13</v>
      </c>
      <c r="C31" s="2" t="s">
        <v>14</v>
      </c>
      <c r="D31" s="2" t="s">
        <v>12</v>
      </c>
      <c r="E31" s="2" t="s">
        <v>15</v>
      </c>
      <c r="F31" s="2" t="s">
        <v>16</v>
      </c>
      <c r="H31" s="10" t="s">
        <v>27</v>
      </c>
      <c r="I31" s="50">
        <f>AVERAGE(F23:F27)</f>
        <v>4.6999999999999993</v>
      </c>
      <c r="J31" s="50">
        <f>AVERAGE(F32:F36)</f>
        <v>3.34</v>
      </c>
      <c r="K31" s="50">
        <f>AVERAGE(F41:F45)</f>
        <v>2.52</v>
      </c>
      <c r="L31" s="50">
        <f>AVERAGE(F50:F54)</f>
        <v>2.08</v>
      </c>
      <c r="M31" s="51">
        <f>AVERAGE(F59:F63)</f>
        <v>1.8800000000000001</v>
      </c>
      <c r="O31" s="35" t="s">
        <v>74</v>
      </c>
      <c r="P31" s="35" t="s">
        <v>75</v>
      </c>
      <c r="Q31" s="35" t="s">
        <v>76</v>
      </c>
      <c r="R31" s="35" t="s">
        <v>77</v>
      </c>
      <c r="S31" s="35" t="s">
        <v>78</v>
      </c>
      <c r="T31" s="35" t="s">
        <v>73</v>
      </c>
    </row>
    <row r="32" spans="1:20" ht="15" thickBot="1" x14ac:dyDescent="0.35">
      <c r="B32" s="19">
        <v>188</v>
      </c>
      <c r="C32" s="19">
        <v>199</v>
      </c>
      <c r="D32" s="2">
        <v>1</v>
      </c>
      <c r="E32" s="15">
        <v>0.5</v>
      </c>
      <c r="F32" s="16">
        <v>3.2</v>
      </c>
      <c r="H32" s="9" t="s">
        <v>28</v>
      </c>
      <c r="I32" s="52">
        <f>1.2*SQRT(SUM((E23-I30)^2,(E24-I30)^2,(E25-I30)^2,(E26-I30)^2, (E27-I30)^2)/20)</f>
        <v>4.4899888641287314E-2</v>
      </c>
      <c r="J32" s="52">
        <f>1.2*SQRT(SUM((E32-J30)^2,(E33-J30)^2,(E34-J30)^2,(E35-J30)^2, (E36-J30)^2)/20)</f>
        <v>0.11757550765359255</v>
      </c>
      <c r="K32" s="52">
        <f>1.2*SQRT(SUM((E41-K30)^2,(E42-K30)^2,(E43-K30)^2,(E44-K30)^2, (E45-K30)^2)/20)</f>
        <v>2.4000000000000007E-2</v>
      </c>
      <c r="L32" s="52">
        <f>1.2*SQRT(SUM((E50-L30)^2,(E51-L30)^2,(E52-L30)^2,(E53-L30)^2, (E54-L30)^2)/20)</f>
        <v>2.9393876913398134E-2</v>
      </c>
      <c r="M32" s="52">
        <f>1.2*SQRT(SUM((E59-M30)^2,(E60-M30)^2,(E61-M30)^2,(E62-M30)^2, (E63-M30)^2)/20)</f>
        <v>0</v>
      </c>
      <c r="O32" s="15">
        <f>I36-($T$32+$T$30*$J23)</f>
        <v>-5.0279338272894714E-4</v>
      </c>
      <c r="P32" s="15">
        <f>J36-($T$32+$T$30*$J24)</f>
        <v>1.0999785149288732E-2</v>
      </c>
      <c r="Q32" s="15">
        <f>K36-($T$32+$T$30*$J25)</f>
        <v>-1.5432098313415632E-2</v>
      </c>
      <c r="R32" s="15">
        <f>L36-($T$32+$T$30*$J26)</f>
        <v>1.1316237968707732E-2</v>
      </c>
      <c r="S32" s="15">
        <f>M36-($T$32+$T$30*$J27)</f>
        <v>-6.3811314218517046E-3</v>
      </c>
      <c r="T32" s="15">
        <f>K38-T30*I38</f>
        <v>-7.1896304143292955E-4</v>
      </c>
    </row>
    <row r="33" spans="2:20" ht="15" thickBot="1" x14ac:dyDescent="0.35">
      <c r="B33" s="20"/>
      <c r="C33" s="20"/>
      <c r="D33" s="2">
        <v>2</v>
      </c>
      <c r="E33" s="15">
        <v>0.5</v>
      </c>
      <c r="F33" s="15">
        <v>3.2</v>
      </c>
      <c r="H33" s="10" t="s">
        <v>29</v>
      </c>
      <c r="I33" s="50">
        <f>SQRT((I32)^2+($H$7)^2)</f>
        <v>6.7201190465645794E-2</v>
      </c>
      <c r="J33" s="50">
        <f t="shared" ref="J33:M33" si="6">SQRT((J32)^2+($H$7)^2)</f>
        <v>0.1277654100294755</v>
      </c>
      <c r="K33" s="50">
        <f t="shared" si="6"/>
        <v>5.5461698495448193E-2</v>
      </c>
      <c r="L33" s="50">
        <f t="shared" si="6"/>
        <v>5.8000000000000003E-2</v>
      </c>
      <c r="M33" s="51">
        <f t="shared" si="6"/>
        <v>0.05</v>
      </c>
      <c r="O33" s="36"/>
      <c r="P33" s="36"/>
      <c r="Q33" s="36"/>
      <c r="R33" s="36"/>
      <c r="S33" s="38" t="s">
        <v>81</v>
      </c>
      <c r="T33" s="35" t="s">
        <v>79</v>
      </c>
    </row>
    <row r="34" spans="2:20" ht="15" thickBot="1" x14ac:dyDescent="0.35">
      <c r="B34" s="20"/>
      <c r="C34" s="20"/>
      <c r="D34" s="2">
        <v>3</v>
      </c>
      <c r="E34" s="15">
        <v>0.5</v>
      </c>
      <c r="F34" s="16">
        <v>3.2</v>
      </c>
      <c r="H34" s="9" t="s">
        <v>30</v>
      </c>
      <c r="I34" s="52">
        <f>1.2*SQRT(SUM((F23-I31)^2,(F24-I31)^2,(F25-I31)^2,(F26-I31)^2, (F27-I31)^2)/20)</f>
        <v>8.4852813742385777E-2</v>
      </c>
      <c r="J34" s="52">
        <f>1.2*SQRT(SUM((F32-J31)^2,(F33-J31)^2,(F34-J31)^2,(F35-J31)^2, (F36-J31)^2)/20)</f>
        <v>0.11757550765359254</v>
      </c>
      <c r="K34" s="52">
        <f>1.2*SQRT(SUM((F41-K31)^2,(F42-K31)^2,(F43-K31)^2,(F44-K31)^2, (F45-K31)^2)/20)</f>
        <v>2.4000000000000021E-2</v>
      </c>
      <c r="L34" s="52">
        <f>1.2*SQRT(SUM((F50-L31)^2,(F51-L31)^2,(F52-L31)^2,(F53-L31)^2, (F54-L31)^2)/20)</f>
        <v>2.4000000000000021E-2</v>
      </c>
      <c r="M34" s="52">
        <f>1.2*SQRT(SUM((F59-M31)^2,(F60-M31)^2,(F61-M31)^2,(F62-M31)^2, (F63-M31)^2)/20)</f>
        <v>2.3999999999999969E-2</v>
      </c>
      <c r="O34" s="37"/>
      <c r="P34" s="37"/>
      <c r="Q34" s="37"/>
      <c r="R34" s="37"/>
      <c r="S34" s="39">
        <f>SQRT(SUM(O32:S32)/T34/3)</f>
        <v>2.0493061317751383E-7</v>
      </c>
      <c r="T34" s="37">
        <f>SUM(N23:N27)-SUM(J23:J27)^2/5</f>
        <v>1.4319526627218932E-3</v>
      </c>
    </row>
    <row r="35" spans="2:20" ht="15" thickBot="1" x14ac:dyDescent="0.35">
      <c r="B35" s="20"/>
      <c r="C35" s="20"/>
      <c r="D35" s="2">
        <v>4</v>
      </c>
      <c r="E35" s="15">
        <v>1</v>
      </c>
      <c r="F35" s="16">
        <v>3.7</v>
      </c>
      <c r="H35" s="11" t="s">
        <v>38</v>
      </c>
      <c r="I35" s="53">
        <f>SQRT((I34)^2+($H$7)^2)</f>
        <v>9.8488578017961126E-2</v>
      </c>
      <c r="J35" s="53">
        <f t="shared" ref="J35:M35" si="7">SQRT((J34)^2+($H$7)^2)</f>
        <v>0.1277654100294755</v>
      </c>
      <c r="K35" s="53">
        <f t="shared" si="7"/>
        <v>5.54616984954482E-2</v>
      </c>
      <c r="L35" s="53">
        <f t="shared" si="7"/>
        <v>5.54616984954482E-2</v>
      </c>
      <c r="M35" s="54">
        <f t="shared" si="7"/>
        <v>5.5461698495448179E-2</v>
      </c>
      <c r="O35" s="36"/>
      <c r="P35" s="36"/>
      <c r="Q35" s="36"/>
      <c r="R35" s="36"/>
      <c r="S35" s="36"/>
      <c r="T35" s="38"/>
    </row>
    <row r="36" spans="2:20" ht="15" thickBot="1" x14ac:dyDescent="0.35">
      <c r="B36" s="21"/>
      <c r="C36" s="21"/>
      <c r="D36" s="2">
        <v>5</v>
      </c>
      <c r="E36" s="15">
        <v>0.7</v>
      </c>
      <c r="F36" s="15">
        <v>3.4</v>
      </c>
      <c r="H36" s="10" t="s">
        <v>49</v>
      </c>
      <c r="I36" s="50">
        <f>2*($D$16-$C$16)/(I31^2-I30^2)</f>
        <v>8.8447787874273834E-2</v>
      </c>
      <c r="J36" s="50">
        <f t="shared" ref="J36:M36" si="8">2*($D$16-$C$16)/(J31^2-J30^2)</f>
        <v>0.1768099758049507</v>
      </c>
      <c r="K36" s="50">
        <f t="shared" si="8"/>
        <v>0.30409731113956467</v>
      </c>
      <c r="L36" s="50">
        <f t="shared" si="8"/>
        <v>0.44613506151967686</v>
      </c>
      <c r="M36" s="50">
        <f t="shared" si="8"/>
        <v>0.54372710622710618</v>
      </c>
      <c r="O36" s="17"/>
      <c r="P36" s="17"/>
      <c r="Q36" s="17"/>
      <c r="R36" s="17"/>
      <c r="S36" s="17"/>
      <c r="T36" s="40"/>
    </row>
    <row r="37" spans="2:20" ht="15" thickBot="1" x14ac:dyDescent="0.35">
      <c r="H37" s="10" t="s">
        <v>50</v>
      </c>
      <c r="I37" s="55">
        <f>I36*SQRT(($G$7^2+$G$7^2)/($D$16-$C$16)^2+(4*((I30*I33)^2+(I31*I35)^2)/(I31^2-I30^2)^2))</f>
        <v>3.8922751259680434E-3</v>
      </c>
      <c r="J37" s="55">
        <f t="shared" ref="J37:M37" si="9">J36*SQRT(($G$7^2+$G$7^2)/($D$16-$C$16)^2+(4*((J30*J33)^2+(J31*J35)^2)/(J31^2-J30^2)^2))</f>
        <v>1.4358586030107912E-2</v>
      </c>
      <c r="K37" s="55">
        <f t="shared" si="9"/>
        <v>1.3899680779832937E-2</v>
      </c>
      <c r="L37" s="55">
        <f t="shared" si="9"/>
        <v>2.4600167034040513E-2</v>
      </c>
      <c r="M37" s="55">
        <f t="shared" si="9"/>
        <v>3.284726928763352E-2</v>
      </c>
    </row>
    <row r="38" spans="2:20" ht="15" thickBot="1" x14ac:dyDescent="0.35">
      <c r="H38" s="10" t="s">
        <v>65</v>
      </c>
      <c r="I38" s="49">
        <f>SUM(J23:J27)/5</f>
        <v>3.1282051282051283E-2</v>
      </c>
      <c r="J38" s="33" t="s">
        <v>66</v>
      </c>
      <c r="K38" s="49">
        <f>SUM(I36:M36)/5</f>
        <v>0.31184344851311446</v>
      </c>
      <c r="L38" s="32" t="s">
        <v>67</v>
      </c>
      <c r="M38" s="34"/>
    </row>
    <row r="39" spans="2:20" x14ac:dyDescent="0.3">
      <c r="B39" s="18" t="s">
        <v>19</v>
      </c>
      <c r="C39" s="18"/>
      <c r="D39" s="18"/>
      <c r="E39" s="18"/>
      <c r="F39" s="18"/>
    </row>
    <row r="40" spans="2:20" x14ac:dyDescent="0.3">
      <c r="B40" s="2" t="s">
        <v>13</v>
      </c>
      <c r="C40" s="2" t="s">
        <v>14</v>
      </c>
      <c r="D40" s="2" t="s">
        <v>12</v>
      </c>
      <c r="E40" s="2" t="s">
        <v>15</v>
      </c>
      <c r="F40" s="2" t="s">
        <v>16</v>
      </c>
    </row>
    <row r="41" spans="2:20" x14ac:dyDescent="0.3">
      <c r="B41" s="19">
        <v>175</v>
      </c>
      <c r="C41" s="19">
        <v>198</v>
      </c>
      <c r="D41" s="2">
        <v>1</v>
      </c>
      <c r="E41" s="15">
        <v>0.3</v>
      </c>
      <c r="F41" s="15">
        <v>2.5</v>
      </c>
    </row>
    <row r="42" spans="2:20" x14ac:dyDescent="0.3">
      <c r="B42" s="20"/>
      <c r="C42" s="20"/>
      <c r="D42" s="2">
        <v>2</v>
      </c>
      <c r="E42" s="15">
        <v>0.3</v>
      </c>
      <c r="F42" s="15">
        <v>2.5</v>
      </c>
    </row>
    <row r="43" spans="2:20" x14ac:dyDescent="0.3">
      <c r="B43" s="20"/>
      <c r="C43" s="20"/>
      <c r="D43" s="2">
        <v>3</v>
      </c>
      <c r="E43" s="15">
        <v>0.3</v>
      </c>
      <c r="F43" s="15">
        <v>2.6</v>
      </c>
    </row>
    <row r="44" spans="2:20" x14ac:dyDescent="0.3">
      <c r="B44" s="20"/>
      <c r="C44" s="20"/>
      <c r="D44" s="2">
        <v>4</v>
      </c>
      <c r="E44" s="15">
        <v>0.4</v>
      </c>
      <c r="F44" s="15">
        <v>2.5</v>
      </c>
    </row>
    <row r="45" spans="2:20" x14ac:dyDescent="0.3">
      <c r="B45" s="21"/>
      <c r="C45" s="21"/>
      <c r="D45" s="2">
        <v>5</v>
      </c>
      <c r="E45" s="15">
        <v>0.3</v>
      </c>
      <c r="F45" s="15">
        <v>2.5</v>
      </c>
    </row>
    <row r="48" spans="2:20" x14ac:dyDescent="0.3">
      <c r="B48" s="18" t="s">
        <v>20</v>
      </c>
      <c r="C48" s="18"/>
      <c r="D48" s="18"/>
      <c r="E48" s="18"/>
      <c r="F48" s="18"/>
    </row>
    <row r="49" spans="2:6" x14ac:dyDescent="0.3">
      <c r="B49" s="2" t="s">
        <v>13</v>
      </c>
      <c r="C49" s="2" t="s">
        <v>14</v>
      </c>
      <c r="D49" s="2" t="s">
        <v>12</v>
      </c>
      <c r="E49" s="2" t="s">
        <v>15</v>
      </c>
      <c r="F49" s="2" t="s">
        <v>16</v>
      </c>
    </row>
    <row r="50" spans="2:6" x14ac:dyDescent="0.3">
      <c r="B50" s="19">
        <v>165</v>
      </c>
      <c r="C50" s="19">
        <v>197</v>
      </c>
      <c r="D50" s="2">
        <v>1</v>
      </c>
      <c r="E50" s="15">
        <v>0.3</v>
      </c>
      <c r="F50" s="15">
        <v>2.1</v>
      </c>
    </row>
    <row r="51" spans="2:6" x14ac:dyDescent="0.3">
      <c r="B51" s="20"/>
      <c r="C51" s="20"/>
      <c r="D51" s="2">
        <v>2</v>
      </c>
      <c r="E51" s="15">
        <v>0.2</v>
      </c>
      <c r="F51" s="15">
        <v>2.1</v>
      </c>
    </row>
    <row r="52" spans="2:6" x14ac:dyDescent="0.3">
      <c r="B52" s="20"/>
      <c r="C52" s="20"/>
      <c r="D52" s="2">
        <v>3</v>
      </c>
      <c r="E52" s="15">
        <v>0.2</v>
      </c>
      <c r="F52" s="15">
        <v>2</v>
      </c>
    </row>
    <row r="53" spans="2:6" x14ac:dyDescent="0.3">
      <c r="B53" s="20"/>
      <c r="C53" s="20"/>
      <c r="D53" s="2">
        <v>4</v>
      </c>
      <c r="E53" s="15">
        <v>0.3</v>
      </c>
      <c r="F53" s="15">
        <v>2.1</v>
      </c>
    </row>
    <row r="54" spans="2:6" x14ac:dyDescent="0.3">
      <c r="B54" s="21"/>
      <c r="C54" s="21"/>
      <c r="D54" s="2">
        <v>5</v>
      </c>
      <c r="E54" s="15">
        <v>0.3</v>
      </c>
      <c r="F54" s="15">
        <v>2.1</v>
      </c>
    </row>
    <row r="57" spans="2:6" x14ac:dyDescent="0.3">
      <c r="B57" s="18" t="s">
        <v>21</v>
      </c>
      <c r="C57" s="18"/>
      <c r="D57" s="18"/>
      <c r="E57" s="18"/>
      <c r="F57" s="18"/>
    </row>
    <row r="58" spans="2:6" x14ac:dyDescent="0.3">
      <c r="B58" s="2" t="s">
        <v>13</v>
      </c>
      <c r="C58" s="2" t="s">
        <v>14</v>
      </c>
      <c r="D58" s="2" t="s">
        <v>12</v>
      </c>
      <c r="E58" s="2" t="s">
        <v>15</v>
      </c>
      <c r="F58" s="2" t="s">
        <v>16</v>
      </c>
    </row>
    <row r="59" spans="2:6" x14ac:dyDescent="0.3">
      <c r="B59" s="19">
        <v>156</v>
      </c>
      <c r="C59" s="19">
        <v>197</v>
      </c>
      <c r="D59" s="2">
        <v>1</v>
      </c>
      <c r="E59" s="15">
        <v>0.2</v>
      </c>
      <c r="F59" s="15">
        <v>1.9</v>
      </c>
    </row>
    <row r="60" spans="2:6" x14ac:dyDescent="0.3">
      <c r="B60" s="20"/>
      <c r="C60" s="20"/>
      <c r="D60" s="2">
        <v>2</v>
      </c>
      <c r="E60" s="15">
        <v>0.2</v>
      </c>
      <c r="F60" s="15">
        <v>1.9</v>
      </c>
    </row>
    <row r="61" spans="2:6" x14ac:dyDescent="0.3">
      <c r="B61" s="20"/>
      <c r="C61" s="20"/>
      <c r="D61" s="2">
        <v>3</v>
      </c>
      <c r="E61" s="15">
        <v>0.2</v>
      </c>
      <c r="F61" s="15">
        <v>1.8</v>
      </c>
    </row>
    <row r="62" spans="2:6" x14ac:dyDescent="0.3">
      <c r="B62" s="20"/>
      <c r="C62" s="20"/>
      <c r="D62" s="2">
        <v>4</v>
      </c>
      <c r="E62" s="15">
        <v>0.2</v>
      </c>
      <c r="F62" s="15">
        <v>1.9</v>
      </c>
    </row>
    <row r="63" spans="2:6" x14ac:dyDescent="0.3">
      <c r="B63" s="21"/>
      <c r="C63" s="21"/>
      <c r="D63" s="2">
        <v>5</v>
      </c>
      <c r="E63" s="15">
        <v>0.2</v>
      </c>
      <c r="F63" s="15">
        <v>1.9</v>
      </c>
    </row>
  </sheetData>
  <mergeCells count="23">
    <mergeCell ref="A3:XFD3"/>
    <mergeCell ref="G5:H5"/>
    <mergeCell ref="C10:F10"/>
    <mergeCell ref="G10:H10"/>
    <mergeCell ref="B10:B11"/>
    <mergeCell ref="B5:E5"/>
    <mergeCell ref="B9:H9"/>
    <mergeCell ref="B30:F30"/>
    <mergeCell ref="B32:B36"/>
    <mergeCell ref="C32:C36"/>
    <mergeCell ref="A19:XFD19"/>
    <mergeCell ref="B23:B27"/>
    <mergeCell ref="C23:C27"/>
    <mergeCell ref="B21:F21"/>
    <mergeCell ref="B57:F57"/>
    <mergeCell ref="B59:B63"/>
    <mergeCell ref="C59:C63"/>
    <mergeCell ref="B39:F39"/>
    <mergeCell ref="B41:B45"/>
    <mergeCell ref="C41:C45"/>
    <mergeCell ref="B48:F48"/>
    <mergeCell ref="B50:B54"/>
    <mergeCell ref="C50:C54"/>
  </mergeCells>
  <phoneticPr fontId="10" type="noConversion"/>
  <pageMargins left="0.7" right="0.7" top="0.75" bottom="0.75" header="0.3" footer="0.3"/>
  <pageSetup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Zavodov</dc:creator>
  <cp:lastModifiedBy>Николай Цыпандин</cp:lastModifiedBy>
  <dcterms:created xsi:type="dcterms:W3CDTF">2017-04-12T15:00:28Z</dcterms:created>
  <dcterms:modified xsi:type="dcterms:W3CDTF">2020-10-12T23:35:26Z</dcterms:modified>
</cp:coreProperties>
</file>