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other\ITMO\Physics\Lab 1.04\"/>
    </mc:Choice>
  </mc:AlternateContent>
  <xr:revisionPtr revIDLastSave="0" documentId="13_ncr:1_{4CAD6743-D5AE-46C6-A117-278A0539EB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" i="1" l="1"/>
  <c r="I22" i="1" l="1"/>
  <c r="Q28" i="1" l="1"/>
  <c r="Q29" i="1" s="1"/>
  <c r="R28" i="1"/>
  <c r="R29" i="1" s="1"/>
  <c r="S28" i="1"/>
  <c r="S29" i="1" s="1"/>
  <c r="T28" i="1"/>
  <c r="U28" i="1"/>
  <c r="U29" i="1" l="1"/>
  <c r="T29" i="1"/>
  <c r="P29" i="1"/>
  <c r="P25" i="1"/>
  <c r="I28" i="1"/>
  <c r="I27" i="1"/>
  <c r="I26" i="1"/>
  <c r="I23" i="1" s="1"/>
  <c r="D18" i="1"/>
  <c r="Q15" i="1" s="1"/>
  <c r="E18" i="1"/>
  <c r="R15" i="1" s="1"/>
  <c r="F18" i="1"/>
  <c r="S15" i="1" s="1"/>
  <c r="G18" i="1"/>
  <c r="T15" i="1" s="1"/>
  <c r="H18" i="1"/>
  <c r="U15" i="1" s="1"/>
  <c r="C18" i="1"/>
  <c r="P15" i="1" s="1"/>
  <c r="P17" i="1" s="1"/>
  <c r="D14" i="1"/>
  <c r="Q11" i="1" s="1"/>
  <c r="E14" i="1"/>
  <c r="R11" i="1" s="1"/>
  <c r="F14" i="1"/>
  <c r="S11" i="1" s="1"/>
  <c r="G14" i="1"/>
  <c r="T11" i="1" s="1"/>
  <c r="H14" i="1"/>
  <c r="U11" i="1" s="1"/>
  <c r="C14" i="1"/>
  <c r="P11" i="1" s="1"/>
  <c r="D10" i="1"/>
  <c r="Q7" i="1" s="1"/>
  <c r="E10" i="1"/>
  <c r="R7" i="1" s="1"/>
  <c r="F10" i="1"/>
  <c r="S7" i="1" s="1"/>
  <c r="G10" i="1"/>
  <c r="T7" i="1" s="1"/>
  <c r="H10" i="1"/>
  <c r="U7" i="1" s="1"/>
  <c r="C10" i="1"/>
  <c r="P7" i="1" s="1"/>
  <c r="P9" i="1" s="1"/>
  <c r="C6" i="1"/>
  <c r="D6" i="1"/>
  <c r="Q3" i="1" s="1"/>
  <c r="E6" i="1"/>
  <c r="R3" i="1" s="1"/>
  <c r="F6" i="1"/>
  <c r="S3" i="1" s="1"/>
  <c r="G6" i="1"/>
  <c r="T3" i="1" s="1"/>
  <c r="H6" i="1"/>
  <c r="U3" i="1" s="1"/>
  <c r="J9" i="1" l="1"/>
  <c r="J7" i="1"/>
  <c r="P3" i="1"/>
  <c r="P16" i="1"/>
  <c r="J8" i="1"/>
  <c r="R9" i="1"/>
  <c r="R8" i="1"/>
  <c r="R5" i="1"/>
  <c r="R4" i="1"/>
  <c r="Q9" i="1"/>
  <c r="Q8" i="1"/>
  <c r="U17" i="1"/>
  <c r="U16" i="1"/>
  <c r="Q4" i="1"/>
  <c r="Q5" i="1"/>
  <c r="P12" i="1"/>
  <c r="P13" i="1"/>
  <c r="T17" i="1"/>
  <c r="T16" i="1"/>
  <c r="G23" i="1"/>
  <c r="S17" i="1"/>
  <c r="S16" i="1"/>
  <c r="U12" i="1"/>
  <c r="U13" i="1"/>
  <c r="P8" i="1"/>
  <c r="T13" i="1"/>
  <c r="T12" i="1"/>
  <c r="R16" i="1"/>
  <c r="R17" i="1"/>
  <c r="I24" i="1"/>
  <c r="T5" i="1"/>
  <c r="T4" i="1"/>
  <c r="U9" i="1"/>
  <c r="U8" i="1"/>
  <c r="S13" i="1"/>
  <c r="S12" i="1"/>
  <c r="Q17" i="1"/>
  <c r="Q16" i="1"/>
  <c r="I25" i="1"/>
  <c r="S9" i="1"/>
  <c r="S8" i="1"/>
  <c r="S4" i="1"/>
  <c r="S5" i="1"/>
  <c r="U4" i="1"/>
  <c r="U5" i="1"/>
  <c r="T9" i="1"/>
  <c r="T8" i="1"/>
  <c r="R13" i="1"/>
  <c r="R12" i="1"/>
  <c r="Q13" i="1"/>
  <c r="Q12" i="1"/>
  <c r="P5" i="1" l="1"/>
  <c r="G25" i="1" s="1"/>
  <c r="P4" i="1"/>
  <c r="G24" i="1" s="1"/>
  <c r="K7" i="1"/>
  <c r="G22" i="1" s="1"/>
</calcChain>
</file>

<file path=xl/sharedStrings.xml><?xml version="1.0" encoding="utf-8"?>
<sst xmlns="http://schemas.openxmlformats.org/spreadsheetml/2006/main" count="65" uniqueCount="39">
  <si>
    <t>Положение утяжелителей</t>
  </si>
  <si>
    <t>Масса груза, г</t>
  </si>
  <si>
    <t>1 риска</t>
  </si>
  <si>
    <t>2 риска</t>
  </si>
  <si>
    <t>3 риска</t>
  </si>
  <si>
    <t>4 риска</t>
  </si>
  <si>
    <t>5 риска</t>
  </si>
  <si>
    <t>6 риска</t>
  </si>
  <si>
    <t>stud</t>
  </si>
  <si>
    <t>deltaT</t>
  </si>
  <si>
    <t>Масса груза</t>
  </si>
  <si>
    <t>a</t>
  </si>
  <si>
    <t>ε</t>
  </si>
  <si>
    <t>M</t>
  </si>
  <si>
    <t>2h/t^2</t>
  </si>
  <si>
    <t>h, m</t>
  </si>
  <si>
    <t>2a/d</t>
  </si>
  <si>
    <t>d ступицы, мм</t>
  </si>
  <si>
    <t>(md/2)(g-a)</t>
  </si>
  <si>
    <t>погрешности</t>
  </si>
  <si>
    <t>∆a</t>
  </si>
  <si>
    <t>∆ε</t>
  </si>
  <si>
    <t>∆M</t>
  </si>
  <si>
    <t>(t- tsr)^2</t>
  </si>
  <si>
    <t>summ</t>
  </si>
  <si>
    <r>
      <t>∆</t>
    </r>
    <r>
      <rPr>
        <sz val="11"/>
        <color theme="1"/>
        <rFont val="Calibri"/>
        <family val="2"/>
      </rPr>
      <t>t</t>
    </r>
  </si>
  <si>
    <t>∆h</t>
  </si>
  <si>
    <t>0,5 /1000 m</t>
  </si>
  <si>
    <t>εt</t>
  </si>
  <si>
    <t>εh</t>
  </si>
  <si>
    <t>ctup</t>
  </si>
  <si>
    <t>m</t>
  </si>
  <si>
    <t>I</t>
  </si>
  <si>
    <t>Mтр</t>
  </si>
  <si>
    <t>R</t>
  </si>
  <si>
    <t>R^2</t>
  </si>
  <si>
    <t>εa</t>
  </si>
  <si>
    <t>εε</t>
  </si>
  <si>
    <t>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</si>
</sst>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0"/>
  <sheetViews>
    <sheetView tabSelected="1" workbookViewId="0">
      <selection activeCell="D22" sqref="D22"/>
    </sheetView>
  </sheetViews>
  <sheetFormatPr defaultRowHeight="14.4" x14ac:dyDescent="0.3"/>
  <cols>
    <col min="2" max="2" width="17.88671875" customWidth="1"/>
    <col min="7" max="7" width="17.5546875" customWidth="1"/>
    <col min="10" max="10" width="14.33203125" customWidth="1"/>
    <col min="14" max="14" width="13.6640625" customWidth="1"/>
    <col min="15" max="15" width="10.33203125" customWidth="1"/>
    <col min="16" max="16" width="14.44140625" customWidth="1"/>
    <col min="17" max="17" width="15.88671875" customWidth="1"/>
    <col min="18" max="18" width="16.77734375" customWidth="1"/>
    <col min="19" max="19" width="18" customWidth="1"/>
    <col min="20" max="20" width="17.6640625" customWidth="1"/>
    <col min="21" max="21" width="17.88671875" customWidth="1"/>
  </cols>
  <sheetData>
    <row r="1" spans="2:21" x14ac:dyDescent="0.3">
      <c r="B1" s="5" t="s">
        <v>1</v>
      </c>
      <c r="C1" s="5" t="s">
        <v>0</v>
      </c>
      <c r="D1" s="5"/>
      <c r="E1" s="5"/>
      <c r="F1" s="5"/>
      <c r="G1" s="5"/>
      <c r="H1" s="5"/>
      <c r="N1" s="5" t="s">
        <v>10</v>
      </c>
      <c r="O1" s="5"/>
      <c r="P1" s="5" t="s">
        <v>0</v>
      </c>
      <c r="Q1" s="5"/>
      <c r="R1" s="5"/>
      <c r="S1" s="5"/>
      <c r="T1" s="5"/>
      <c r="U1" s="5"/>
    </row>
    <row r="2" spans="2:21" x14ac:dyDescent="0.3">
      <c r="B2" s="5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t="s">
        <v>17</v>
      </c>
      <c r="K2" t="s">
        <v>15</v>
      </c>
      <c r="L2" t="s">
        <v>8</v>
      </c>
      <c r="M2" t="s">
        <v>9</v>
      </c>
      <c r="N2" s="5"/>
      <c r="O2" s="5"/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</row>
    <row r="3" spans="2:21" x14ac:dyDescent="0.3">
      <c r="B3" s="5">
        <v>220</v>
      </c>
      <c r="C3" s="1">
        <v>4.5</v>
      </c>
      <c r="D3" s="1">
        <v>5.53</v>
      </c>
      <c r="E3" s="1">
        <v>6.53</v>
      </c>
      <c r="F3" s="1">
        <v>7.62</v>
      </c>
      <c r="G3" s="1">
        <v>8.6300000000000008</v>
      </c>
      <c r="H3" s="1">
        <v>9.75</v>
      </c>
      <c r="J3">
        <v>46</v>
      </c>
      <c r="K3">
        <v>0.7</v>
      </c>
      <c r="L3">
        <v>4.3</v>
      </c>
      <c r="N3" s="5">
        <v>220</v>
      </c>
      <c r="O3" s="1" t="s">
        <v>11</v>
      </c>
      <c r="P3" s="1">
        <f>ROUND((2*$K$3)/(C6^2),3)</f>
        <v>7.6999999999999999E-2</v>
      </c>
      <c r="Q3" s="1">
        <f>ROUND((2*$K$3)/(D6^2),3)</f>
        <v>4.4999999999999998E-2</v>
      </c>
      <c r="R3" s="1">
        <f t="shared" ref="R3:U3" si="0">ROUND((2*$K$3)/(E6^2),3)</f>
        <v>3.2000000000000001E-2</v>
      </c>
      <c r="S3" s="1">
        <f t="shared" si="0"/>
        <v>2.4E-2</v>
      </c>
      <c r="T3" s="1">
        <f t="shared" si="0"/>
        <v>1.9E-2</v>
      </c>
      <c r="U3" s="1">
        <f t="shared" si="0"/>
        <v>1.4999999999999999E-2</v>
      </c>
    </row>
    <row r="4" spans="2:21" x14ac:dyDescent="0.3">
      <c r="B4" s="5"/>
      <c r="C4" s="1">
        <v>4.12</v>
      </c>
      <c r="D4" s="1">
        <v>5.65</v>
      </c>
      <c r="E4" s="1">
        <v>6.72</v>
      </c>
      <c r="F4" s="1">
        <v>7.63</v>
      </c>
      <c r="G4" s="1">
        <v>8.5299999999999994</v>
      </c>
      <c r="H4" s="1">
        <v>9.5299999999999994</v>
      </c>
      <c r="N4" s="5"/>
      <c r="O4" s="3" t="s">
        <v>12</v>
      </c>
      <c r="P4" s="1">
        <f>ROUND((2*P3*1000)/$J$3,3)</f>
        <v>3.3479999999999999</v>
      </c>
      <c r="Q4" s="1">
        <f t="shared" ref="Q4:U4" si="1">ROUND((2*Q3*1000)/$J$3,3)</f>
        <v>1.9570000000000001</v>
      </c>
      <c r="R4" s="1">
        <f t="shared" si="1"/>
        <v>1.391</v>
      </c>
      <c r="S4" s="1">
        <f t="shared" si="1"/>
        <v>1.0429999999999999</v>
      </c>
      <c r="T4" s="1">
        <f t="shared" si="1"/>
        <v>0.82599999999999996</v>
      </c>
      <c r="U4" s="1">
        <f t="shared" si="1"/>
        <v>0.65200000000000002</v>
      </c>
    </row>
    <row r="5" spans="2:21" x14ac:dyDescent="0.3">
      <c r="B5" s="5"/>
      <c r="C5" s="1">
        <v>4.1900000000000004</v>
      </c>
      <c r="D5" s="1">
        <v>5.5</v>
      </c>
      <c r="E5" s="1">
        <v>6.72</v>
      </c>
      <c r="F5" s="1">
        <v>7.66</v>
      </c>
      <c r="G5" s="1">
        <v>8.57</v>
      </c>
      <c r="H5" s="1">
        <v>9.7200000000000006</v>
      </c>
      <c r="N5" s="5"/>
      <c r="O5" s="1" t="s">
        <v>13</v>
      </c>
      <c r="P5" s="1">
        <f>ROUND(($J$3*0.22*0.5)*(9.8195-P3),3)</f>
        <v>49.296999999999997</v>
      </c>
      <c r="Q5" s="1">
        <f t="shared" ref="Q5:U5" si="2">ROUND(($J$3*0.22*0.5)*(9.8195-Q3),3)</f>
        <v>49.459000000000003</v>
      </c>
      <c r="R5" s="1">
        <f t="shared" si="2"/>
        <v>49.524999999999999</v>
      </c>
      <c r="S5" s="1">
        <f t="shared" si="2"/>
        <v>49.564999999999998</v>
      </c>
      <c r="T5" s="1">
        <f t="shared" si="2"/>
        <v>49.591000000000001</v>
      </c>
      <c r="U5" s="1">
        <f t="shared" si="2"/>
        <v>49.610999999999997</v>
      </c>
    </row>
    <row r="6" spans="2:21" x14ac:dyDescent="0.3">
      <c r="B6" s="5"/>
      <c r="C6" s="6">
        <f>ROUND(AVERAGE(C3:C5),3)</f>
        <v>4.2699999999999996</v>
      </c>
      <c r="D6" s="6">
        <f t="shared" ref="D6:H6" si="3">ROUND(AVERAGE(D3:D5),3)</f>
        <v>5.56</v>
      </c>
      <c r="E6" s="6">
        <f t="shared" si="3"/>
        <v>6.657</v>
      </c>
      <c r="F6" s="6">
        <f t="shared" si="3"/>
        <v>7.6369999999999996</v>
      </c>
      <c r="G6" s="6">
        <f t="shared" si="3"/>
        <v>8.577</v>
      </c>
      <c r="H6" s="6">
        <f t="shared" si="3"/>
        <v>9.6669999999999998</v>
      </c>
      <c r="I6" s="8"/>
      <c r="J6" t="s">
        <v>23</v>
      </c>
      <c r="K6" t="s">
        <v>24</v>
      </c>
      <c r="N6" s="5"/>
      <c r="O6" s="1"/>
      <c r="P6" s="1"/>
      <c r="Q6" s="1"/>
      <c r="R6" s="1"/>
      <c r="S6" s="1"/>
      <c r="T6" s="1"/>
      <c r="U6" s="1"/>
    </row>
    <row r="7" spans="2:21" x14ac:dyDescent="0.3">
      <c r="B7" s="5">
        <v>440</v>
      </c>
      <c r="C7" s="1">
        <v>3.03</v>
      </c>
      <c r="D7" s="1">
        <v>3.97</v>
      </c>
      <c r="E7" s="1">
        <v>4.5999999999999996</v>
      </c>
      <c r="F7" s="1">
        <v>5.69</v>
      </c>
      <c r="G7" s="1">
        <v>6.15</v>
      </c>
      <c r="H7" s="1">
        <v>6.94</v>
      </c>
      <c r="I7" s="8"/>
      <c r="J7" s="7">
        <f>($C$6-C3)^2</f>
        <v>5.2900000000000197E-2</v>
      </c>
      <c r="K7">
        <f>SUM(J7:J9)</f>
        <v>8.1799999999999901E-2</v>
      </c>
      <c r="N7" s="5">
        <v>440</v>
      </c>
      <c r="O7" s="1" t="s">
        <v>11</v>
      </c>
      <c r="P7" s="1">
        <f>ROUND((2*$K$3)/(C10^2),3)</f>
        <v>0.14000000000000001</v>
      </c>
      <c r="Q7" s="1">
        <f t="shared" ref="Q7:U7" si="4">ROUND((2*$K$3)/(D10^2),3)</f>
        <v>8.7999999999999995E-2</v>
      </c>
      <c r="R7" s="1">
        <f t="shared" si="4"/>
        <v>6.3E-2</v>
      </c>
      <c r="S7" s="1">
        <f t="shared" si="4"/>
        <v>4.5999999999999999E-2</v>
      </c>
      <c r="T7" s="1">
        <f t="shared" si="4"/>
        <v>3.6999999999999998E-2</v>
      </c>
      <c r="U7" s="1">
        <f t="shared" si="4"/>
        <v>2.9000000000000001E-2</v>
      </c>
    </row>
    <row r="8" spans="2:21" x14ac:dyDescent="0.3">
      <c r="B8" s="5"/>
      <c r="C8" s="6">
        <v>3.28</v>
      </c>
      <c r="D8" s="1">
        <v>4.03</v>
      </c>
      <c r="E8" s="1">
        <v>4.78</v>
      </c>
      <c r="F8" s="1">
        <v>5.38</v>
      </c>
      <c r="G8" s="1">
        <v>6.07</v>
      </c>
      <c r="H8" s="1">
        <v>6.97</v>
      </c>
      <c r="I8" s="8"/>
      <c r="J8">
        <f t="shared" ref="J8" si="5">($C$6-C4)^2</f>
        <v>2.249999999999984E-2</v>
      </c>
      <c r="N8" s="5"/>
      <c r="O8" s="3" t="s">
        <v>12</v>
      </c>
      <c r="P8" s="1">
        <f>ROUND((2*P7*1000)/$J$3,3)</f>
        <v>6.0869999999999997</v>
      </c>
      <c r="Q8" s="1">
        <f t="shared" ref="Q8:U8" si="6">ROUND((2*Q7*1000)/$J$3,3)</f>
        <v>3.8260000000000001</v>
      </c>
      <c r="R8" s="1">
        <f t="shared" si="6"/>
        <v>2.7389999999999999</v>
      </c>
      <c r="S8" s="1">
        <f t="shared" si="6"/>
        <v>2</v>
      </c>
      <c r="T8" s="1">
        <f t="shared" si="6"/>
        <v>1.609</v>
      </c>
      <c r="U8" s="1">
        <f t="shared" si="6"/>
        <v>1.2609999999999999</v>
      </c>
    </row>
    <row r="9" spans="2:21" x14ac:dyDescent="0.3">
      <c r="B9" s="5"/>
      <c r="C9" s="1">
        <v>3.16</v>
      </c>
      <c r="D9" s="1">
        <v>4</v>
      </c>
      <c r="E9" s="1">
        <v>4.75</v>
      </c>
      <c r="F9" s="1">
        <v>5.44</v>
      </c>
      <c r="G9" s="1">
        <v>6.15</v>
      </c>
      <c r="H9" s="1">
        <v>7</v>
      </c>
      <c r="I9" s="8"/>
      <c r="J9" s="7">
        <f>($C$6-C5)^2</f>
        <v>6.3999999999998693E-3</v>
      </c>
      <c r="N9" s="5"/>
      <c r="O9" s="1" t="s">
        <v>13</v>
      </c>
      <c r="P9" s="1">
        <f>ROUND(($J$3*0.44*0.5)*(9.8195-P7),3)</f>
        <v>97.956999999999994</v>
      </c>
      <c r="Q9" s="1">
        <f t="shared" ref="Q9:T9" si="7">ROUND(($J$3*0.44*0.5)*(9.8195-Q7),3)</f>
        <v>98.483000000000004</v>
      </c>
      <c r="R9" s="1">
        <f t="shared" si="7"/>
        <v>98.736000000000004</v>
      </c>
      <c r="S9" s="1">
        <f t="shared" si="7"/>
        <v>98.908000000000001</v>
      </c>
      <c r="T9" s="1">
        <f t="shared" si="7"/>
        <v>98.998999999999995</v>
      </c>
      <c r="U9" s="1">
        <f>ROUND(($J$3*0.44*0.5)*(9.8195-U7),3)</f>
        <v>99.08</v>
      </c>
    </row>
    <row r="10" spans="2:21" x14ac:dyDescent="0.3">
      <c r="B10" s="5"/>
      <c r="C10" s="6">
        <f>ROUND(AVERAGE(C7:C9),3)</f>
        <v>3.157</v>
      </c>
      <c r="D10" s="6">
        <f t="shared" ref="D10:H10" si="8">ROUND(AVERAGE(D7:D9),3)</f>
        <v>4</v>
      </c>
      <c r="E10" s="6">
        <f t="shared" si="8"/>
        <v>4.71</v>
      </c>
      <c r="F10" s="6">
        <f t="shared" si="8"/>
        <v>5.5030000000000001</v>
      </c>
      <c r="G10" s="6">
        <f t="shared" si="8"/>
        <v>6.1230000000000002</v>
      </c>
      <c r="H10" s="6">
        <f t="shared" si="8"/>
        <v>6.97</v>
      </c>
      <c r="I10" s="8"/>
      <c r="N10" s="5"/>
      <c r="O10" s="1"/>
      <c r="P10" s="1"/>
      <c r="Q10" s="1"/>
      <c r="R10" s="1"/>
      <c r="S10" s="1"/>
      <c r="T10" s="1"/>
      <c r="U10" s="1"/>
    </row>
    <row r="11" spans="2:21" x14ac:dyDescent="0.3">
      <c r="B11" s="5">
        <v>660</v>
      </c>
      <c r="C11" s="1">
        <v>2.59</v>
      </c>
      <c r="D11" s="1">
        <v>3.37</v>
      </c>
      <c r="E11" s="1">
        <v>3.87</v>
      </c>
      <c r="F11" s="1">
        <v>4.4000000000000004</v>
      </c>
      <c r="G11" s="1">
        <v>5.15</v>
      </c>
      <c r="H11" s="1">
        <v>5.81</v>
      </c>
      <c r="I11" s="8"/>
      <c r="N11" s="5">
        <v>660</v>
      </c>
      <c r="O11" s="1" t="s">
        <v>11</v>
      </c>
      <c r="P11" s="1">
        <f>ROUND((2*$K$3)/(C14^2),3)</f>
        <v>0.20300000000000001</v>
      </c>
      <c r="Q11" s="1">
        <f t="shared" ref="Q11:U11" si="9">ROUND((2*$K$3)/(D14^2),3)</f>
        <v>0.13</v>
      </c>
      <c r="R11" s="1">
        <f t="shared" si="9"/>
        <v>0.09</v>
      </c>
      <c r="S11" s="1">
        <f t="shared" si="9"/>
        <v>6.9000000000000006E-2</v>
      </c>
      <c r="T11" s="1">
        <f t="shared" si="9"/>
        <v>5.3999999999999999E-2</v>
      </c>
      <c r="U11" s="1">
        <f t="shared" si="9"/>
        <v>4.2000000000000003E-2</v>
      </c>
    </row>
    <row r="12" spans="2:21" x14ac:dyDescent="0.3">
      <c r="B12" s="5"/>
      <c r="C12" s="1">
        <v>2.66</v>
      </c>
      <c r="D12" s="1">
        <v>3.16</v>
      </c>
      <c r="E12" s="1">
        <v>4.16</v>
      </c>
      <c r="F12" s="1">
        <v>4.47</v>
      </c>
      <c r="G12" s="1">
        <v>5.13</v>
      </c>
      <c r="H12" s="1">
        <v>5.69</v>
      </c>
      <c r="I12" s="8"/>
      <c r="N12" s="5"/>
      <c r="O12" s="3" t="s">
        <v>12</v>
      </c>
      <c r="P12" s="1">
        <f>ROUND((2*P11*1000)/$J$3,3)</f>
        <v>8.8260000000000005</v>
      </c>
      <c r="Q12" s="1">
        <f t="shared" ref="Q12:U12" si="10">ROUND((2*Q11*1000)/$J$3,3)</f>
        <v>5.6520000000000001</v>
      </c>
      <c r="R12" s="1">
        <f t="shared" si="10"/>
        <v>3.9129999999999998</v>
      </c>
      <c r="S12" s="1">
        <f t="shared" si="10"/>
        <v>3</v>
      </c>
      <c r="T12" s="1">
        <f t="shared" si="10"/>
        <v>2.3479999999999999</v>
      </c>
      <c r="U12" s="1">
        <f t="shared" si="10"/>
        <v>1.8260000000000001</v>
      </c>
    </row>
    <row r="13" spans="2:21" x14ac:dyDescent="0.3">
      <c r="B13" s="5"/>
      <c r="C13" s="1">
        <v>2.63</v>
      </c>
      <c r="D13" s="1">
        <v>3.31</v>
      </c>
      <c r="E13" s="1">
        <v>3.78</v>
      </c>
      <c r="F13" s="1">
        <v>4.6500000000000004</v>
      </c>
      <c r="G13" s="1">
        <v>5.03</v>
      </c>
      <c r="H13" s="1">
        <v>5.81</v>
      </c>
      <c r="I13" s="8"/>
      <c r="N13" s="5"/>
      <c r="O13" s="1" t="s">
        <v>13</v>
      </c>
      <c r="P13" s="1">
        <f>ROUND(($J$3*0.66*0.5)*(9.8195-P11),3)</f>
        <v>145.97800000000001</v>
      </c>
      <c r="Q13" s="1">
        <f t="shared" ref="Q13:U13" si="11">ROUND(($J$3*0.66*0.5)*(9.8195-Q11),3)</f>
        <v>147.08699999999999</v>
      </c>
      <c r="R13" s="1">
        <f t="shared" si="11"/>
        <v>147.69399999999999</v>
      </c>
      <c r="S13" s="1">
        <f t="shared" si="11"/>
        <v>148.01300000000001</v>
      </c>
      <c r="T13" s="1">
        <f t="shared" si="11"/>
        <v>148.24</v>
      </c>
      <c r="U13" s="1">
        <f t="shared" si="11"/>
        <v>148.422</v>
      </c>
    </row>
    <row r="14" spans="2:21" x14ac:dyDescent="0.3">
      <c r="B14" s="5"/>
      <c r="C14" s="6">
        <f>ROUND(AVERAGE(C11:C13),3)</f>
        <v>2.6269999999999998</v>
      </c>
      <c r="D14" s="6">
        <f t="shared" ref="D14:H14" si="12">ROUND(AVERAGE(D11:D13),3)</f>
        <v>3.28</v>
      </c>
      <c r="E14" s="6">
        <f t="shared" si="12"/>
        <v>3.9369999999999998</v>
      </c>
      <c r="F14" s="6">
        <f t="shared" si="12"/>
        <v>4.5069999999999997</v>
      </c>
      <c r="G14" s="6">
        <f t="shared" si="12"/>
        <v>5.1029999999999998</v>
      </c>
      <c r="H14" s="6">
        <f t="shared" si="12"/>
        <v>5.77</v>
      </c>
      <c r="I14" s="8"/>
      <c r="N14" s="5"/>
      <c r="O14" s="1"/>
      <c r="P14" s="1"/>
      <c r="Q14" s="1"/>
      <c r="R14" s="1"/>
      <c r="S14" s="1"/>
      <c r="T14" s="1"/>
      <c r="U14" s="1"/>
    </row>
    <row r="15" spans="2:21" x14ac:dyDescent="0.3">
      <c r="B15" s="5">
        <v>880</v>
      </c>
      <c r="C15" s="1">
        <v>2.2799999999999998</v>
      </c>
      <c r="D15" s="1">
        <v>2.85</v>
      </c>
      <c r="E15" s="1">
        <v>3.47</v>
      </c>
      <c r="F15" s="1">
        <v>3.96</v>
      </c>
      <c r="G15" s="1">
        <v>4.34</v>
      </c>
      <c r="H15" s="1">
        <v>5.0599999999999996</v>
      </c>
      <c r="I15" s="8"/>
      <c r="N15" s="5">
        <v>880</v>
      </c>
      <c r="O15" s="1" t="s">
        <v>11</v>
      </c>
      <c r="P15" s="1">
        <f>ROUND((2*$K$3)/(C18^2),3)</f>
        <v>0.25900000000000001</v>
      </c>
      <c r="Q15" s="1">
        <f t="shared" ref="Q15:U15" si="13">ROUND((2*$K$3)/(D18^2),3)</f>
        <v>0.16800000000000001</v>
      </c>
      <c r="R15" s="1">
        <f t="shared" si="13"/>
        <v>0.122</v>
      </c>
      <c r="S15" s="1">
        <f t="shared" si="13"/>
        <v>9.4E-2</v>
      </c>
      <c r="T15" s="1">
        <f t="shared" si="13"/>
        <v>7.1999999999999995E-2</v>
      </c>
      <c r="U15" s="1">
        <f t="shared" si="13"/>
        <v>5.7000000000000002E-2</v>
      </c>
    </row>
    <row r="16" spans="2:21" x14ac:dyDescent="0.3">
      <c r="B16" s="5"/>
      <c r="C16" s="1">
        <v>2.34</v>
      </c>
      <c r="D16" s="1">
        <v>2.91</v>
      </c>
      <c r="E16" s="1">
        <v>3.22</v>
      </c>
      <c r="F16" s="1">
        <v>3.81</v>
      </c>
      <c r="G16" s="1">
        <v>4.38</v>
      </c>
      <c r="H16" s="1">
        <v>5</v>
      </c>
      <c r="I16" s="8"/>
      <c r="N16" s="5"/>
      <c r="O16" s="3" t="s">
        <v>12</v>
      </c>
      <c r="P16" s="1">
        <f>ROUND((2*P15*1000)/$J$3,3)</f>
        <v>11.260999999999999</v>
      </c>
      <c r="Q16" s="1">
        <f t="shared" ref="Q16:U16" si="14">ROUND((2*Q15*1000)/$J$3,3)</f>
        <v>7.3040000000000003</v>
      </c>
      <c r="R16" s="1">
        <f t="shared" si="14"/>
        <v>5.3040000000000003</v>
      </c>
      <c r="S16" s="1">
        <f t="shared" si="14"/>
        <v>4.0869999999999997</v>
      </c>
      <c r="T16" s="1">
        <f t="shared" si="14"/>
        <v>3.13</v>
      </c>
      <c r="U16" s="1">
        <f t="shared" si="14"/>
        <v>2.4780000000000002</v>
      </c>
    </row>
    <row r="17" spans="2:21" x14ac:dyDescent="0.3">
      <c r="B17" s="5"/>
      <c r="C17" s="1">
        <v>2.36</v>
      </c>
      <c r="D17" s="1">
        <v>2.91</v>
      </c>
      <c r="E17" s="1">
        <v>3.47</v>
      </c>
      <c r="F17" s="1">
        <v>3.79</v>
      </c>
      <c r="G17" s="1">
        <v>4.5</v>
      </c>
      <c r="H17" s="1">
        <v>4.8099999999999996</v>
      </c>
      <c r="I17" s="8"/>
      <c r="N17" s="5"/>
      <c r="O17" s="1" t="s">
        <v>13</v>
      </c>
      <c r="P17" s="1">
        <f>ROUND(($J$3*0.88*0.5)*(9.8195-P15),3)</f>
        <v>193.505</v>
      </c>
      <c r="Q17" s="1">
        <f t="shared" ref="Q17:U17" si="15">ROUND(($J$3*0.88*0.5)*(9.8195-Q15),3)</f>
        <v>195.346</v>
      </c>
      <c r="R17" s="1">
        <f t="shared" si="15"/>
        <v>196.27699999999999</v>
      </c>
      <c r="S17" s="1">
        <f t="shared" si="15"/>
        <v>196.84399999999999</v>
      </c>
      <c r="T17" s="1">
        <f t="shared" si="15"/>
        <v>197.28899999999999</v>
      </c>
      <c r="U17" s="1">
        <f t="shared" si="15"/>
        <v>197.59299999999999</v>
      </c>
    </row>
    <row r="18" spans="2:21" x14ac:dyDescent="0.3">
      <c r="B18" s="5"/>
      <c r="C18" s="6">
        <f>ROUND(AVERAGE(C15:C17),3)</f>
        <v>2.327</v>
      </c>
      <c r="D18" s="6">
        <f t="shared" ref="D18:H18" si="16">ROUND(AVERAGE(D15:D17),3)</f>
        <v>2.89</v>
      </c>
      <c r="E18" s="6">
        <f t="shared" si="16"/>
        <v>3.387</v>
      </c>
      <c r="F18" s="6">
        <f t="shared" si="16"/>
        <v>3.8530000000000002</v>
      </c>
      <c r="G18" s="6">
        <f t="shared" si="16"/>
        <v>4.407</v>
      </c>
      <c r="H18" s="6">
        <f t="shared" si="16"/>
        <v>4.9569999999999999</v>
      </c>
      <c r="I18" s="8"/>
      <c r="N18" s="5"/>
      <c r="O18" s="1"/>
      <c r="P18" s="1"/>
      <c r="Q18" s="1"/>
      <c r="R18" s="1"/>
      <c r="S18" s="1"/>
      <c r="T18" s="1"/>
      <c r="U18" s="1"/>
    </row>
    <row r="19" spans="2:21" x14ac:dyDescent="0.3">
      <c r="C19" s="7"/>
      <c r="D19" s="7"/>
      <c r="E19" s="7"/>
      <c r="F19" s="7"/>
      <c r="G19" s="7"/>
      <c r="H19" s="7"/>
    </row>
    <row r="20" spans="2:21" x14ac:dyDescent="0.3">
      <c r="O20" t="s">
        <v>11</v>
      </c>
      <c r="P20" t="s">
        <v>14</v>
      </c>
    </row>
    <row r="21" spans="2:21" x14ac:dyDescent="0.3">
      <c r="G21" t="s">
        <v>19</v>
      </c>
      <c r="O21" s="3" t="s">
        <v>12</v>
      </c>
      <c r="P21" t="s">
        <v>16</v>
      </c>
    </row>
    <row r="22" spans="2:21" x14ac:dyDescent="0.3">
      <c r="F22" s="3" t="s">
        <v>25</v>
      </c>
      <c r="G22" s="1">
        <f>ROUND(SQRT(K7/6)*4.3,2)</f>
        <v>0.5</v>
      </c>
      <c r="H22" s="1" t="s">
        <v>28</v>
      </c>
      <c r="I22" s="1">
        <f>0.034</f>
        <v>3.4000000000000002E-2</v>
      </c>
      <c r="O22" t="s">
        <v>13</v>
      </c>
      <c r="P22" t="s">
        <v>18</v>
      </c>
    </row>
    <row r="23" spans="2:21" x14ac:dyDescent="0.3">
      <c r="F23" s="3" t="s">
        <v>20</v>
      </c>
      <c r="G23" s="1">
        <f>ROUND(I23*P3,4)</f>
        <v>3.8999999999999998E-3</v>
      </c>
      <c r="H23" s="1" t="s">
        <v>36</v>
      </c>
      <c r="I23" s="1">
        <f>ROUND(SQRT(I22^2+I26^2+I22^2),2)</f>
        <v>0.05</v>
      </c>
    </row>
    <row r="24" spans="2:21" x14ac:dyDescent="0.3">
      <c r="F24" s="3" t="s">
        <v>21</v>
      </c>
      <c r="G24" s="1">
        <f>ROUND(I24*P4,2)</f>
        <v>0.17</v>
      </c>
      <c r="H24" s="1" t="s">
        <v>37</v>
      </c>
      <c r="I24" s="1">
        <f>ROUND(SQRT(I27^2+I23^2),2)</f>
        <v>0.05</v>
      </c>
      <c r="P24" t="s">
        <v>2</v>
      </c>
      <c r="Q24" t="s">
        <v>3</v>
      </c>
      <c r="R24" t="s">
        <v>4</v>
      </c>
      <c r="S24" t="s">
        <v>5</v>
      </c>
      <c r="T24" t="s">
        <v>6</v>
      </c>
      <c r="U24" t="s">
        <v>7</v>
      </c>
    </row>
    <row r="25" spans="2:21" x14ac:dyDescent="0.3">
      <c r="F25" s="3" t="s">
        <v>22</v>
      </c>
      <c r="G25" s="1">
        <f>I25*P5</f>
        <v>2.4648500000000002</v>
      </c>
      <c r="H25" s="1" t="s">
        <v>38</v>
      </c>
      <c r="I25" s="1">
        <f>ROUND(SQRT(I28^2+I27^2+I23^2),2)</f>
        <v>0.05</v>
      </c>
      <c r="O25" t="s">
        <v>32</v>
      </c>
      <c r="P25" t="str">
        <f>O28</f>
        <v>R</v>
      </c>
    </row>
    <row r="26" spans="2:21" x14ac:dyDescent="0.3">
      <c r="F26" s="4" t="s">
        <v>26</v>
      </c>
      <c r="G26" t="s">
        <v>27</v>
      </c>
      <c r="H26" t="s">
        <v>29</v>
      </c>
      <c r="I26">
        <f>0.5/700</f>
        <v>7.1428571428571429E-4</v>
      </c>
      <c r="O26" t="s">
        <v>33</v>
      </c>
      <c r="P26">
        <v>2.5</v>
      </c>
      <c r="Q26">
        <v>2.5</v>
      </c>
      <c r="R26">
        <v>2.5</v>
      </c>
      <c r="S26">
        <v>2.5</v>
      </c>
      <c r="T26">
        <v>2.5</v>
      </c>
      <c r="U26">
        <v>2.5</v>
      </c>
    </row>
    <row r="27" spans="2:21" x14ac:dyDescent="0.3">
      <c r="H27" t="s">
        <v>30</v>
      </c>
      <c r="I27">
        <f>0.5/46</f>
        <v>1.0869565217391304E-2</v>
      </c>
      <c r="O27" s="1"/>
      <c r="P27" s="1">
        <v>1</v>
      </c>
      <c r="Q27" s="1">
        <v>2</v>
      </c>
      <c r="R27" s="1">
        <v>3</v>
      </c>
      <c r="S27" s="1">
        <v>4</v>
      </c>
      <c r="T27" s="1">
        <v>5</v>
      </c>
      <c r="U27" s="1">
        <v>6</v>
      </c>
    </row>
    <row r="28" spans="2:21" x14ac:dyDescent="0.3">
      <c r="H28" t="s">
        <v>31</v>
      </c>
      <c r="I28">
        <f>0.5/220</f>
        <v>2.2727272727272726E-3</v>
      </c>
      <c r="O28" s="1" t="s">
        <v>34</v>
      </c>
      <c r="P28" s="1">
        <f>(57+(P27-1)*25+0.5*40)/1000</f>
        <v>7.6999999999999999E-2</v>
      </c>
      <c r="Q28" s="1">
        <f t="shared" ref="Q28:U28" si="17">(57+(Q27-1)*25+0.5*40)/1000</f>
        <v>0.10199999999999999</v>
      </c>
      <c r="R28" s="1">
        <f t="shared" si="17"/>
        <v>0.127</v>
      </c>
      <c r="S28" s="1">
        <f t="shared" si="17"/>
        <v>0.152</v>
      </c>
      <c r="T28" s="1">
        <f t="shared" si="17"/>
        <v>0.17699999999999999</v>
      </c>
      <c r="U28" s="1">
        <f t="shared" si="17"/>
        <v>0.20200000000000001</v>
      </c>
    </row>
    <row r="29" spans="2:21" x14ac:dyDescent="0.3">
      <c r="O29" s="1" t="s">
        <v>35</v>
      </c>
      <c r="P29" s="1">
        <f>P28^2</f>
        <v>5.9290000000000002E-3</v>
      </c>
      <c r="Q29" s="1">
        <f t="shared" ref="Q29:U29" si="18">Q28^2</f>
        <v>1.0403999999999998E-2</v>
      </c>
      <c r="R29" s="1">
        <f t="shared" si="18"/>
        <v>1.6129000000000001E-2</v>
      </c>
      <c r="S29" s="1">
        <f t="shared" si="18"/>
        <v>2.3104E-2</v>
      </c>
      <c r="T29" s="1">
        <f t="shared" si="18"/>
        <v>3.1328999999999996E-2</v>
      </c>
      <c r="U29" s="1">
        <f t="shared" si="18"/>
        <v>4.0804000000000007E-2</v>
      </c>
    </row>
    <row r="30" spans="2:21" x14ac:dyDescent="0.3">
      <c r="O30" s="1" t="s">
        <v>32</v>
      </c>
      <c r="P30" s="1">
        <v>0.83</v>
      </c>
      <c r="Q30" s="1">
        <v>1.1299999999999999</v>
      </c>
      <c r="R30" s="1">
        <v>1.57</v>
      </c>
      <c r="S30" s="1">
        <v>2</v>
      </c>
      <c r="T30" s="1">
        <v>2.78</v>
      </c>
      <c r="U30" s="1">
        <v>3.33</v>
      </c>
    </row>
  </sheetData>
  <mergeCells count="12">
    <mergeCell ref="B3:B6"/>
    <mergeCell ref="B7:B10"/>
    <mergeCell ref="B11:B14"/>
    <mergeCell ref="B15:B18"/>
    <mergeCell ref="C1:H1"/>
    <mergeCell ref="B1:B2"/>
    <mergeCell ref="N15:N18"/>
    <mergeCell ref="P1:U1"/>
    <mergeCell ref="N1:O2"/>
    <mergeCell ref="N3:N6"/>
    <mergeCell ref="N7:N10"/>
    <mergeCell ref="N11:N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alekseevich</dc:creator>
  <cp:lastModifiedBy>Николай Цыпандин</cp:lastModifiedBy>
  <dcterms:created xsi:type="dcterms:W3CDTF">2015-06-05T18:19:34Z</dcterms:created>
  <dcterms:modified xsi:type="dcterms:W3CDTF">2020-11-11T15:20:57Z</dcterms:modified>
</cp:coreProperties>
</file>