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ITMO\Physics\lab 7\"/>
    </mc:Choice>
  </mc:AlternateContent>
  <xr:revisionPtr revIDLastSave="0" documentId="13_ncr:1_{C03C81F0-5EA9-49AC-BB30-4B3E75CADA4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N45" i="1"/>
  <c r="O45" i="1"/>
  <c r="P45" i="1"/>
  <c r="Q45" i="1"/>
  <c r="R45" i="1"/>
  <c r="S45" i="1"/>
  <c r="T45" i="1"/>
  <c r="N47" i="1"/>
  <c r="O47" i="1"/>
  <c r="P47" i="1"/>
  <c r="Q47" i="1"/>
  <c r="R47" i="1"/>
  <c r="S47" i="1"/>
  <c r="T47" i="1"/>
  <c r="T43" i="1"/>
  <c r="S43" i="1"/>
  <c r="R43" i="1"/>
  <c r="Q43" i="1"/>
  <c r="P43" i="1"/>
  <c r="O43" i="1"/>
  <c r="N43" i="1"/>
  <c r="O42" i="1"/>
  <c r="P42" i="1"/>
  <c r="Q42" i="1"/>
  <c r="R42" i="1"/>
  <c r="S42" i="1"/>
  <c r="T42" i="1"/>
  <c r="N42" i="1"/>
  <c r="N17" i="1"/>
  <c r="O25" i="1"/>
  <c r="N26" i="1"/>
  <c r="O26" i="1"/>
  <c r="P26" i="1"/>
  <c r="Q26" i="1"/>
  <c r="R26" i="1"/>
  <c r="S26" i="1"/>
  <c r="T26" i="1"/>
  <c r="N27" i="1"/>
  <c r="O27" i="1"/>
  <c r="P27" i="1"/>
  <c r="Q27" i="1"/>
  <c r="R27" i="1"/>
  <c r="S27" i="1"/>
  <c r="T27" i="1"/>
  <c r="P25" i="1"/>
  <c r="Q25" i="1"/>
  <c r="R25" i="1"/>
  <c r="S25" i="1"/>
  <c r="T25" i="1"/>
  <c r="N25" i="1"/>
  <c r="N20" i="1"/>
  <c r="O20" i="1"/>
  <c r="P20" i="1"/>
  <c r="Q20" i="1"/>
  <c r="R20" i="1"/>
  <c r="S20" i="1"/>
  <c r="T20" i="1"/>
  <c r="N16" i="1"/>
  <c r="C11" i="1"/>
  <c r="C25" i="1"/>
  <c r="D25" i="1"/>
  <c r="E25" i="1"/>
  <c r="F25" i="1"/>
  <c r="G25" i="1"/>
  <c r="H25" i="1"/>
  <c r="I25" i="1"/>
  <c r="C26" i="1"/>
  <c r="D26" i="1"/>
  <c r="E26" i="1"/>
  <c r="F26" i="1"/>
  <c r="G26" i="1"/>
  <c r="H26" i="1"/>
  <c r="I26" i="1"/>
  <c r="D24" i="1"/>
  <c r="E24" i="1"/>
  <c r="F24" i="1"/>
  <c r="G24" i="1"/>
  <c r="H24" i="1"/>
  <c r="I24" i="1"/>
  <c r="C24" i="1"/>
  <c r="N3" i="1" l="1"/>
  <c r="N2" i="1"/>
  <c r="N4" i="1"/>
  <c r="E11" i="1"/>
  <c r="D10" i="1"/>
  <c r="D11" i="1" s="1"/>
  <c r="S21" i="1" l="1"/>
  <c r="T22" i="1"/>
  <c r="T32" i="1" s="1"/>
  <c r="T21" i="1"/>
  <c r="T31" i="1" s="1"/>
  <c r="P30" i="1"/>
  <c r="N22" i="1"/>
  <c r="N32" i="1" s="1"/>
  <c r="N21" i="1"/>
  <c r="N31" i="1" s="1"/>
  <c r="O22" i="1"/>
  <c r="O21" i="1"/>
  <c r="P22" i="1"/>
  <c r="P32" i="1" s="1"/>
  <c r="P21" i="1"/>
  <c r="P31" i="1" s="1"/>
  <c r="Q22" i="1"/>
  <c r="T30" i="1"/>
  <c r="Q21" i="1"/>
  <c r="R22" i="1"/>
  <c r="R21" i="1"/>
  <c r="S22" i="1"/>
  <c r="I61" i="1"/>
  <c r="I63" i="1" s="1"/>
  <c r="H61" i="1"/>
  <c r="H63" i="1" s="1"/>
  <c r="G61" i="1"/>
  <c r="G63" i="1" s="1"/>
  <c r="F61" i="1"/>
  <c r="F63" i="1" s="1"/>
  <c r="E61" i="1"/>
  <c r="E63" i="1" s="1"/>
  <c r="D61" i="1"/>
  <c r="D63" i="1" s="1"/>
  <c r="C61" i="1"/>
  <c r="C63" i="1" s="1"/>
  <c r="P17" i="1"/>
  <c r="D9" i="1"/>
  <c r="E9" i="1"/>
  <c r="F9" i="1"/>
  <c r="Q3" i="1" s="1"/>
  <c r="G9" i="1"/>
  <c r="H9" i="1"/>
  <c r="S6" i="1" s="1"/>
  <c r="I9" i="1"/>
  <c r="C9" i="1"/>
  <c r="Q6" i="1"/>
  <c r="O3" i="1"/>
  <c r="P6" i="1"/>
  <c r="R6" i="1"/>
  <c r="T6" i="1"/>
  <c r="E10" i="1"/>
  <c r="F10" i="1"/>
  <c r="F11" i="1" s="1"/>
  <c r="Q2" i="1" s="1"/>
  <c r="G10" i="1"/>
  <c r="G11" i="1" s="1"/>
  <c r="H10" i="1"/>
  <c r="H11" i="1" s="1"/>
  <c r="I10" i="1"/>
  <c r="I11" i="1" s="1"/>
  <c r="C10" i="1"/>
  <c r="S2" i="1" l="1"/>
  <c r="S3" i="1"/>
  <c r="O6" i="1"/>
  <c r="O2" i="1"/>
  <c r="R2" i="1"/>
  <c r="P2" i="1"/>
  <c r="T2" i="1"/>
  <c r="T3" i="1"/>
  <c r="R3" i="1"/>
  <c r="P3" i="1"/>
  <c r="N6" i="1"/>
  <c r="S5" i="1" l="1"/>
  <c r="T5" i="1"/>
  <c r="N5" i="1"/>
  <c r="O5" i="1"/>
  <c r="P5" i="1"/>
  <c r="Q5" i="1"/>
  <c r="R5" i="1"/>
  <c r="N7" i="1" l="1"/>
  <c r="P16" i="1"/>
  <c r="R30" i="1"/>
  <c r="G58" i="1" s="1"/>
  <c r="O31" i="1"/>
  <c r="D60" i="1" s="1"/>
  <c r="E62" i="1"/>
  <c r="R31" i="1"/>
  <c r="G60" i="1" s="1"/>
  <c r="N12" i="1"/>
  <c r="S32" i="1" l="1"/>
  <c r="H62" i="1" s="1"/>
  <c r="R32" i="1"/>
  <c r="G62" i="1" s="1"/>
  <c r="I58" i="1"/>
  <c r="I60" i="1"/>
  <c r="O30" i="1"/>
  <c r="D58" i="1" s="1"/>
  <c r="S31" i="1"/>
  <c r="H60" i="1" s="1"/>
  <c r="C60" i="1"/>
  <c r="Q30" i="1"/>
  <c r="F58" i="1" s="1"/>
  <c r="C62" i="1"/>
  <c r="E58" i="1"/>
  <c r="E60" i="1"/>
  <c r="Q32" i="1"/>
  <c r="F62" i="1" s="1"/>
  <c r="S30" i="1"/>
  <c r="H58" i="1" s="1"/>
  <c r="I62" i="1"/>
  <c r="O32" i="1"/>
  <c r="D62" i="1" s="1"/>
  <c r="N30" i="1"/>
  <c r="C58" i="1" s="1"/>
  <c r="Q31" i="1"/>
  <c r="F60" i="1" s="1"/>
</calcChain>
</file>

<file path=xl/sharedStrings.xml><?xml version="1.0" encoding="utf-8"?>
<sst xmlns="http://schemas.openxmlformats.org/spreadsheetml/2006/main" count="49" uniqueCount="29">
  <si>
    <r>
      <t>t</t>
    </r>
    <r>
      <rPr>
        <vertAlign val="subscript"/>
        <sz val="11"/>
        <color rgb="FF000000"/>
        <rFont val="Calibri"/>
        <family val="2"/>
        <charset val="204"/>
        <scheme val="minor"/>
      </rPr>
      <t>1</t>
    </r>
    <r>
      <rPr>
        <sz val="11"/>
        <color rgb="FF000000"/>
        <rFont val="Calibri"/>
        <family val="2"/>
        <charset val="204"/>
        <scheme val="minor"/>
      </rPr>
      <t>, мс</t>
    </r>
  </si>
  <si>
    <r>
      <t>t</t>
    </r>
    <r>
      <rPr>
        <vertAlign val="subscript"/>
        <sz val="11"/>
        <color rgb="FF000000"/>
        <rFont val="Calibri"/>
        <family val="2"/>
        <charset val="204"/>
        <scheme val="minor"/>
      </rPr>
      <t>2</t>
    </r>
    <r>
      <rPr>
        <sz val="11"/>
        <color rgb="FF000000"/>
        <rFont val="Calibri"/>
        <family val="2"/>
        <charset val="204"/>
        <scheme val="minor"/>
      </rPr>
      <t>, мс</t>
    </r>
  </si>
  <si>
    <r>
      <t>t</t>
    </r>
    <r>
      <rPr>
        <vertAlign val="subscript"/>
        <sz val="11"/>
        <color rgb="FF000000"/>
        <rFont val="Calibri"/>
        <family val="2"/>
        <charset val="204"/>
        <scheme val="minor"/>
      </rPr>
      <t>3</t>
    </r>
    <r>
      <rPr>
        <sz val="11"/>
        <color rgb="FF000000"/>
        <rFont val="Calibri"/>
        <family val="2"/>
        <charset val="204"/>
        <scheme val="minor"/>
      </rPr>
      <t>, мс</t>
    </r>
  </si>
  <si>
    <r>
      <t>t</t>
    </r>
    <r>
      <rPr>
        <vertAlign val="subscript"/>
        <sz val="11"/>
        <color rgb="FF000000"/>
        <rFont val="Calibri"/>
        <family val="2"/>
        <charset val="204"/>
        <scheme val="minor"/>
      </rPr>
      <t>4</t>
    </r>
    <r>
      <rPr>
        <sz val="11"/>
        <color rgb="FF000000"/>
        <rFont val="Calibri"/>
        <family val="2"/>
        <charset val="204"/>
        <scheme val="minor"/>
      </rPr>
      <t>, мс</t>
    </r>
  </si>
  <si>
    <r>
      <t>t</t>
    </r>
    <r>
      <rPr>
        <vertAlign val="subscript"/>
        <sz val="11"/>
        <color rgb="FF000000"/>
        <rFont val="Calibri"/>
        <family val="2"/>
        <charset val="204"/>
        <scheme val="minor"/>
      </rPr>
      <t>5</t>
    </r>
    <r>
      <rPr>
        <sz val="11"/>
        <color rgb="FF000000"/>
        <rFont val="Calibri"/>
        <family val="2"/>
        <charset val="204"/>
        <scheme val="minor"/>
      </rPr>
      <t>, мс</t>
    </r>
  </si>
  <si>
    <r>
      <t>Δh</t>
    </r>
    <r>
      <rPr>
        <vertAlign val="subscript"/>
        <sz val="11"/>
        <color rgb="FF000000"/>
        <rFont val="Calibri"/>
        <family val="2"/>
        <charset val="204"/>
        <scheme val="minor"/>
      </rPr>
      <t>i</t>
    </r>
    <r>
      <rPr>
        <sz val="11"/>
        <color rgb="FF000000"/>
        <rFont val="Calibri"/>
        <family val="2"/>
        <charset val="204"/>
        <scheme val="minor"/>
      </rPr>
      <t>, м</t>
    </r>
  </si>
  <si>
    <t>&lt;t&gt;, с</t>
  </si>
  <si>
    <t>g&lt;t&gt;^2/2</t>
  </si>
  <si>
    <r>
      <t>v</t>
    </r>
    <r>
      <rPr>
        <vertAlign val="subscript"/>
        <sz val="11"/>
        <color rgb="FF000000"/>
        <rFont val="Calibri"/>
        <family val="2"/>
        <charset val="204"/>
        <scheme val="minor"/>
      </rPr>
      <t>1</t>
    </r>
    <r>
      <rPr>
        <sz val="11"/>
        <color rgb="FF000000"/>
        <rFont val="Calibri"/>
        <family val="2"/>
        <charset val="204"/>
        <scheme val="minor"/>
      </rPr>
      <t>, м/c</t>
    </r>
  </si>
  <si>
    <r>
      <t>v</t>
    </r>
    <r>
      <rPr>
        <vertAlign val="subscript"/>
        <sz val="11"/>
        <color rgb="FF000000"/>
        <rFont val="Calibri"/>
        <family val="2"/>
        <charset val="204"/>
        <scheme val="minor"/>
      </rPr>
      <t>2</t>
    </r>
    <r>
      <rPr>
        <sz val="11"/>
        <color rgb="FF000000"/>
        <rFont val="Calibri"/>
        <family val="2"/>
        <charset val="204"/>
        <scheme val="minor"/>
      </rPr>
      <t>, м/с</t>
    </r>
  </si>
  <si>
    <r>
      <t>v</t>
    </r>
    <r>
      <rPr>
        <vertAlign val="subscript"/>
        <sz val="11"/>
        <color rgb="FF000000"/>
        <rFont val="Calibri"/>
        <family val="2"/>
        <charset val="204"/>
        <scheme val="minor"/>
      </rPr>
      <t>3</t>
    </r>
    <r>
      <rPr>
        <sz val="11"/>
        <color rgb="FF000000"/>
        <rFont val="Calibri"/>
        <family val="2"/>
        <charset val="204"/>
        <scheme val="minor"/>
      </rPr>
      <t>, м/с</t>
    </r>
  </si>
  <si>
    <t>Y</t>
  </si>
  <si>
    <t>X</t>
  </si>
  <si>
    <t>alpha</t>
  </si>
  <si>
    <t>sigma</t>
  </si>
  <si>
    <t>а_отн</t>
  </si>
  <si>
    <t>I_c</t>
  </si>
  <si>
    <t>I_теор</t>
  </si>
  <si>
    <t>E_кин</t>
  </si>
  <si>
    <t>E_пот</t>
  </si>
  <si>
    <r>
      <t>h</t>
    </r>
    <r>
      <rPr>
        <vertAlign val="subscript"/>
        <sz val="11"/>
        <color rgb="FF000000"/>
        <rFont val="Calibri"/>
        <family val="2"/>
        <charset val="204"/>
        <scheme val="minor"/>
      </rPr>
      <t>0</t>
    </r>
    <r>
      <rPr>
        <sz val="11"/>
        <color rgb="FF000000"/>
        <rFont val="Calibri"/>
        <family val="2"/>
        <charset val="204"/>
        <scheme val="minor"/>
      </rPr>
      <t xml:space="preserve"> = 0,1, м</t>
    </r>
  </si>
  <si>
    <r>
      <t>h</t>
    </r>
    <r>
      <rPr>
        <vertAlign val="subscript"/>
        <sz val="11"/>
        <color rgb="FF000000"/>
        <rFont val="Calibri"/>
        <family val="2"/>
        <charset val="204"/>
        <scheme val="minor"/>
      </rPr>
      <t xml:space="preserve">0 </t>
    </r>
    <r>
      <rPr>
        <sz val="11"/>
        <color rgb="FF000000"/>
        <rFont val="Calibri"/>
        <family val="2"/>
        <charset val="204"/>
        <scheme val="minor"/>
      </rPr>
      <t>= 0,1, м</t>
    </r>
  </si>
  <si>
    <t>E_полн</t>
  </si>
  <si>
    <t>a_абс</t>
  </si>
  <si>
    <t>10^-3</t>
  </si>
  <si>
    <t>t1</t>
  </si>
  <si>
    <t>t2</t>
  </si>
  <si>
    <t>t3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</si>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</sst>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%"/>
    <numFmt numFmtId="167" formatCode="0.000000000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vertAlign val="subscript"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C65911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10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2" fillId="0" borderId="12" xfId="0" applyFont="1" applyBorder="1" applyAlignment="1">
      <alignment horizontal="right" vertical="center"/>
    </xf>
    <xf numFmtId="0" fontId="0" fillId="0" borderId="13" xfId="0" applyBorder="1"/>
    <xf numFmtId="0" fontId="0" fillId="0" borderId="1" xfId="0" applyBorder="1"/>
    <xf numFmtId="165" fontId="0" fillId="0" borderId="0" xfId="0" applyNumberFormat="1"/>
    <xf numFmtId="164" fontId="0" fillId="0" borderId="1" xfId="0" applyNumberFormat="1" applyBorder="1"/>
    <xf numFmtId="166" fontId="0" fillId="0" borderId="1" xfId="1" applyNumberFormat="1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2" borderId="3" xfId="0" applyFont="1" applyFill="1" applyBorder="1" applyAlignment="1">
      <alignment horizontal="right" vertical="center"/>
    </xf>
    <xf numFmtId="0" fontId="2" fillId="3" borderId="3" xfId="0" applyFont="1" applyFill="1" applyBorder="1" applyAlignment="1">
      <alignment vertical="center"/>
    </xf>
    <xf numFmtId="0" fontId="2" fillId="3" borderId="3" xfId="0" applyFont="1" applyFill="1" applyBorder="1"/>
    <xf numFmtId="0" fontId="4" fillId="4" borderId="3" xfId="0" applyFont="1" applyFill="1" applyBorder="1" applyAlignment="1">
      <alignment horizontal="right" vertical="center"/>
    </xf>
    <xf numFmtId="0" fontId="2" fillId="4" borderId="3" xfId="0" applyFont="1" applyFill="1" applyBorder="1" applyAlignment="1">
      <alignment horizontal="right" vertical="center"/>
    </xf>
    <xf numFmtId="165" fontId="2" fillId="4" borderId="3" xfId="0" applyNumberFormat="1" applyFont="1" applyFill="1" applyBorder="1" applyAlignment="1">
      <alignment horizontal="right" vertical="center"/>
    </xf>
    <xf numFmtId="167" fontId="0" fillId="0" borderId="0" xfId="0" applyNumberFormat="1"/>
    <xf numFmtId="164" fontId="2" fillId="4" borderId="3" xfId="0" applyNumberFormat="1" applyFont="1" applyFill="1" applyBorder="1" applyAlignment="1">
      <alignment horizontal="right" vertical="center"/>
    </xf>
    <xf numFmtId="0" fontId="0" fillId="0" borderId="3" xfId="0" applyBorder="1"/>
    <xf numFmtId="0" fontId="4" fillId="2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right" vertical="center"/>
    </xf>
    <xf numFmtId="0" fontId="4" fillId="3" borderId="3" xfId="0" applyFont="1" applyFill="1" applyBorder="1" applyAlignment="1">
      <alignment vertical="center"/>
    </xf>
    <xf numFmtId="165" fontId="4" fillId="4" borderId="3" xfId="0" applyNumberFormat="1" applyFont="1" applyFill="1" applyBorder="1" applyAlignment="1">
      <alignment horizontal="right" vertical="center"/>
    </xf>
    <xf numFmtId="165" fontId="0" fillId="0" borderId="3" xfId="0" applyNumberFormat="1" applyBorder="1"/>
    <xf numFmtId="0" fontId="4" fillId="5" borderId="2" xfId="0" applyFont="1" applyFill="1" applyBorder="1" applyAlignment="1">
      <alignment horizontal="right" vertical="center"/>
    </xf>
    <xf numFmtId="0" fontId="4" fillId="6" borderId="1" xfId="0" applyFont="1" applyFill="1" applyBorder="1" applyAlignment="1">
      <alignment horizontal="right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gt^2/2 (dh)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Лист1!$C$9:$I$9</c:f>
              <c:numCache>
                <c:formatCode>General</c:formatCode>
                <c:ptCount val="7"/>
                <c:pt idx="0">
                  <c:v>0.1</c:v>
                </c:pt>
                <c:pt idx="1">
                  <c:v>0.19999999999999998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0.70000000000000007</c:v>
                </c:pt>
              </c:numCache>
            </c:numRef>
          </c:xVal>
          <c:yVal>
            <c:numRef>
              <c:f>Лист1!$C$11:$I$11</c:f>
              <c:numCache>
                <c:formatCode>0.000</c:formatCode>
                <c:ptCount val="7"/>
                <c:pt idx="0">
                  <c:v>33.530504391215999</c:v>
                </c:pt>
                <c:pt idx="1">
                  <c:v>67.799771139563987</c:v>
                </c:pt>
                <c:pt idx="2">
                  <c:v>102.104636415084</c:v>
                </c:pt>
                <c:pt idx="3">
                  <c:v>136.31526218105606</c:v>
                </c:pt>
                <c:pt idx="4">
                  <c:v>170.64026854564395</c:v>
                </c:pt>
                <c:pt idx="5">
                  <c:v>204.73471601273599</c:v>
                </c:pt>
                <c:pt idx="6">
                  <c:v>239.15547873710005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8B-4ACC-A5CB-5794B707B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74207"/>
        <c:axId val="178483359"/>
      </c:scatterChart>
      <c:valAx>
        <c:axId val="1784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dh, </a:t>
                </a:r>
                <a:r>
                  <a:rPr lang="ru-RU"/>
                  <a:t>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483359"/>
        <c:crosses val="autoZero"/>
        <c:crossBetween val="midCat"/>
      </c:valAx>
      <c:valAx>
        <c:axId val="17848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Gt^2/2, </a:t>
                </a:r>
                <a:r>
                  <a:rPr lang="ru-RU"/>
                  <a:t>м</a:t>
                </a:r>
                <a:r>
                  <a:rPr lang="en-US"/>
                  <a:t>/c^2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7339456486582051E-2"/>
              <c:y val="0.403491074135966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47420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Графики зависимостей Е</a:t>
            </a:r>
            <a:r>
              <a:rPr lang="ru-RU" sz="1400" b="0" i="0" u="none" strike="noStrike" baseline="-25000">
                <a:effectLst/>
              </a:rPr>
              <a:t>кин </a:t>
            </a:r>
            <a:r>
              <a:rPr lang="ru-RU" sz="1400" b="0" i="0" u="none" strike="noStrike" baseline="0">
                <a:effectLst/>
              </a:rPr>
              <a:t>от Н для моментов времени t1 t2 t3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t1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Лист1!$N$42:$T$42</c:f>
              <c:numCache>
                <c:formatCode>General</c:formatCode>
                <c:ptCount val="7"/>
                <c:pt idx="0">
                  <c:v>0.19999999999999996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0.80000000000000093</c:v>
                </c:pt>
              </c:numCache>
            </c:numRef>
          </c:cat>
          <c:val>
            <c:numRef>
              <c:f>Лист1!$N$43:$T$43</c:f>
              <c:numCache>
                <c:formatCode>General</c:formatCode>
                <c:ptCount val="7"/>
                <c:pt idx="0">
                  <c:v>3.2370000000000001</c:v>
                </c:pt>
                <c:pt idx="1">
                  <c:v>2.7480000000000002</c:v>
                </c:pt>
                <c:pt idx="2">
                  <c:v>2.2440000000000002</c:v>
                </c:pt>
                <c:pt idx="3">
                  <c:v>1.8260000000000001</c:v>
                </c:pt>
                <c:pt idx="4">
                  <c:v>1.36</c:v>
                </c:pt>
                <c:pt idx="5">
                  <c:v>0.92100000000000004</c:v>
                </c:pt>
                <c:pt idx="6">
                  <c:v>0.45800000000000002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7-4FA6-9698-57515CD1626C}"/>
            </c:ext>
          </c:extLst>
        </c:ser>
        <c:ser>
          <c:idx val="1"/>
          <c:order val="1"/>
          <c:tx>
            <c:v>t2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Лист1!$N$45:$T$45</c:f>
              <c:numCache>
                <c:formatCode>General</c:formatCode>
                <c:ptCount val="7"/>
                <c:pt idx="0">
                  <c:v>1.919</c:v>
                </c:pt>
                <c:pt idx="1">
                  <c:v>1.6240000000000001</c:v>
                </c:pt>
                <c:pt idx="2">
                  <c:v>1.3049999999999999</c:v>
                </c:pt>
                <c:pt idx="3">
                  <c:v>1.012</c:v>
                </c:pt>
                <c:pt idx="4">
                  <c:v>0.72</c:v>
                </c:pt>
                <c:pt idx="5">
                  <c:v>0.42299999999999999</c:v>
                </c:pt>
                <c:pt idx="6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37-4FA6-9698-57515CD1626C}"/>
            </c:ext>
          </c:extLst>
        </c:ser>
        <c:ser>
          <c:idx val="2"/>
          <c:order val="2"/>
          <c:tx>
            <c:v>t3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Лист1!$N$47:$T$47</c:f>
              <c:numCache>
                <c:formatCode>General</c:formatCode>
                <c:ptCount val="7"/>
                <c:pt idx="0">
                  <c:v>1.901</c:v>
                </c:pt>
                <c:pt idx="1">
                  <c:v>1.5680000000000001</c:v>
                </c:pt>
                <c:pt idx="2">
                  <c:v>1.2849999999999999</c:v>
                </c:pt>
                <c:pt idx="3">
                  <c:v>0.998</c:v>
                </c:pt>
                <c:pt idx="4">
                  <c:v>0.71099999999999997</c:v>
                </c:pt>
                <c:pt idx="5">
                  <c:v>0.41699999999999998</c:v>
                </c:pt>
                <c:pt idx="6">
                  <c:v>0.124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37-4FA6-9698-57515CD16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490319"/>
        <c:axId val="262487823"/>
      </c:lineChart>
      <c:catAx>
        <c:axId val="262490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H,</a:t>
                </a:r>
                <a:r>
                  <a:rPr lang="ru-RU" sz="1400"/>
                  <a:t>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2487823"/>
        <c:crosses val="autoZero"/>
        <c:auto val="1"/>
        <c:lblAlgn val="ctr"/>
        <c:lblOffset val="100"/>
        <c:noMultiLvlLbl val="0"/>
      </c:catAx>
      <c:valAx>
        <c:axId val="26248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  <a:headEnd type="none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 b="0" i="0" u="none" strike="noStrike" baseline="0">
                    <a:effectLst/>
                  </a:rPr>
                  <a:t>Е</a:t>
                </a:r>
                <a:r>
                  <a:rPr lang="ru-RU" sz="1600" b="0" i="0" u="none" strike="noStrike" baseline="-25000">
                    <a:effectLst/>
                  </a:rPr>
                  <a:t>кин, ДЖ</a:t>
                </a:r>
                <a:endParaRPr lang="ru-RU" sz="1600"/>
              </a:p>
            </c:rich>
          </c:tx>
          <c:layout>
            <c:manualLayout>
              <c:xMode val="edge"/>
              <c:yMode val="edge"/>
              <c:x val="1.9444444444444445E-2"/>
              <c:y val="0.42186716243802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2490319"/>
        <c:crosses val="autoZero"/>
        <c:crossBetween val="between"/>
      </c:valAx>
      <c:spPr>
        <a:noFill/>
        <a:ln>
          <a:solidFill>
            <a:schemeClr val="accent2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521639</xdr:colOff>
      <xdr:row>35</xdr:row>
      <xdr:rowOff>10047</xdr:rowOff>
    </xdr:from>
    <xdr:to>
      <xdr:col>32</xdr:col>
      <xdr:colOff>0</xdr:colOff>
      <xdr:row>55</xdr:row>
      <xdr:rowOff>183173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249117</xdr:colOff>
      <xdr:row>49</xdr:row>
      <xdr:rowOff>151942</xdr:rowOff>
    </xdr:from>
    <xdr:to>
      <xdr:col>21</xdr:col>
      <xdr:colOff>272930</xdr:colOff>
      <xdr:row>68</xdr:row>
      <xdr:rowOff>169894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DAF8BB9-D1FD-47FF-9467-D199B2452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93"/>
  <sheetViews>
    <sheetView tabSelected="1" topLeftCell="B15" zoomScale="130" zoomScaleNormal="130" workbookViewId="0">
      <selection activeCell="K31" sqref="K31"/>
    </sheetView>
  </sheetViews>
  <sheetFormatPr defaultRowHeight="15" x14ac:dyDescent="0.25"/>
  <cols>
    <col min="1" max="1" width="8" customWidth="1"/>
    <col min="2" max="2" width="10.140625" customWidth="1"/>
    <col min="3" max="3" width="12.140625" bestFit="1" customWidth="1"/>
    <col min="4" max="9" width="11.5703125" bestFit="1" customWidth="1"/>
    <col min="14" max="14" width="14" bestFit="1" customWidth="1"/>
    <col min="16" max="16" width="10.140625" bestFit="1" customWidth="1"/>
  </cols>
  <sheetData>
    <row r="2" spans="2:20" x14ac:dyDescent="0.25">
      <c r="N2">
        <f>C9*C11</f>
        <v>3.3530504391216001</v>
      </c>
      <c r="O2">
        <f t="shared" ref="O2:S2" si="0">D9*D11</f>
        <v>13.559954227912796</v>
      </c>
      <c r="P2">
        <f t="shared" si="0"/>
        <v>30.631390924525206</v>
      </c>
      <c r="Q2">
        <f t="shared" si="0"/>
        <v>54.526104872422422</v>
      </c>
      <c r="R2">
        <f t="shared" si="0"/>
        <v>85.320134272821974</v>
      </c>
      <c r="S2">
        <f t="shared" si="0"/>
        <v>122.84082960764158</v>
      </c>
      <c r="T2">
        <f>I9*I11</f>
        <v>167.40883511597005</v>
      </c>
    </row>
    <row r="3" spans="2:20" ht="18.75" thickBot="1" x14ac:dyDescent="0.3">
      <c r="B3" s="18" t="s">
        <v>21</v>
      </c>
      <c r="C3" s="18">
        <v>0.2</v>
      </c>
      <c r="D3" s="18">
        <v>0.3</v>
      </c>
      <c r="E3" s="18">
        <v>0.4</v>
      </c>
      <c r="F3" s="18">
        <v>0.5</v>
      </c>
      <c r="G3" s="18">
        <v>0.6</v>
      </c>
      <c r="H3" s="18">
        <v>0.7</v>
      </c>
      <c r="I3" s="18">
        <v>0.8</v>
      </c>
      <c r="N3">
        <f>C9*C9</f>
        <v>1.0000000000000002E-2</v>
      </c>
      <c r="O3">
        <f t="shared" ref="O3:T3" si="1">D9*D9</f>
        <v>3.9999999999999994E-2</v>
      </c>
      <c r="P3">
        <f t="shared" si="1"/>
        <v>9.0000000000000024E-2</v>
      </c>
      <c r="Q3">
        <f t="shared" si="1"/>
        <v>0.16000000000000003</v>
      </c>
      <c r="R3">
        <f t="shared" si="1"/>
        <v>0.25</v>
      </c>
      <c r="S3">
        <f t="shared" si="1"/>
        <v>0.36</v>
      </c>
      <c r="T3">
        <f t="shared" si="1"/>
        <v>0.4900000000000001</v>
      </c>
    </row>
    <row r="4" spans="2:20" ht="18.75" thickBot="1" x14ac:dyDescent="0.3">
      <c r="B4" s="19" t="s">
        <v>0</v>
      </c>
      <c r="C4" s="21">
        <v>2612.1999999999998</v>
      </c>
      <c r="D4" s="21">
        <v>3713.7</v>
      </c>
      <c r="E4" s="21">
        <v>4559.6000000000004</v>
      </c>
      <c r="F4" s="21">
        <v>5273.1</v>
      </c>
      <c r="G4" s="21">
        <v>5896.5</v>
      </c>
      <c r="H4" s="21">
        <v>6459.9</v>
      </c>
      <c r="I4" s="21">
        <v>6978.3</v>
      </c>
      <c r="M4" s="4" t="s">
        <v>13</v>
      </c>
      <c r="N4" s="5">
        <f>SUM(N2:T2)/SUM(N3:T3)</f>
        <v>341.17164247172548</v>
      </c>
    </row>
    <row r="5" spans="2:20" ht="18" x14ac:dyDescent="0.25">
      <c r="B5" s="19" t="s">
        <v>1</v>
      </c>
      <c r="C5" s="21">
        <v>2613.1</v>
      </c>
      <c r="D5" s="21">
        <v>3712.6</v>
      </c>
      <c r="E5" s="21">
        <v>4560.8</v>
      </c>
      <c r="F5" s="21">
        <v>5265.3</v>
      </c>
      <c r="G5" s="21">
        <v>5897.3</v>
      </c>
      <c r="H5" s="21">
        <v>6455.2</v>
      </c>
      <c r="I5" s="21">
        <v>6984.3</v>
      </c>
      <c r="N5">
        <f>(C11-$N$4*C9)^2</f>
        <v>0.34416978659095704</v>
      </c>
      <c r="O5">
        <f t="shared" ref="O5:R5" si="2">(D11-$N$4*D9)^2</f>
        <v>0.18884009459435175</v>
      </c>
      <c r="P5">
        <f t="shared" si="2"/>
        <v>6.0938045900320752E-2</v>
      </c>
      <c r="Q5">
        <f t="shared" si="2"/>
        <v>2.3529967009111422E-2</v>
      </c>
      <c r="R5">
        <f t="shared" si="2"/>
        <v>2.9645095424110628E-3</v>
      </c>
      <c r="S5">
        <f t="shared" ref="S5" si="3">(H11-$N$4*H9)^2</f>
        <v>1.0068265150867093E-3</v>
      </c>
      <c r="T5">
        <f>(I11-$N$4*I9)^2</f>
        <v>0.1124455428633153</v>
      </c>
    </row>
    <row r="6" spans="2:20" ht="18.75" thickBot="1" x14ac:dyDescent="0.3">
      <c r="B6" s="19" t="s">
        <v>2</v>
      </c>
      <c r="C6" s="21">
        <v>2612.9</v>
      </c>
      <c r="D6" s="21">
        <v>3719.7</v>
      </c>
      <c r="E6" s="21">
        <v>4558.3</v>
      </c>
      <c r="F6" s="21">
        <v>5268.4</v>
      </c>
      <c r="G6" s="21">
        <v>5889.5</v>
      </c>
      <c r="H6" s="21">
        <v>6459.3</v>
      </c>
      <c r="I6" s="21">
        <v>6979.1</v>
      </c>
      <c r="N6">
        <f>C9*C9</f>
        <v>1.0000000000000002E-2</v>
      </c>
      <c r="O6">
        <f t="shared" ref="O6:T6" si="4">D9*D9</f>
        <v>3.9999999999999994E-2</v>
      </c>
      <c r="P6">
        <f t="shared" si="4"/>
        <v>9.0000000000000024E-2</v>
      </c>
      <c r="Q6">
        <f t="shared" si="4"/>
        <v>0.16000000000000003</v>
      </c>
      <c r="R6">
        <f t="shared" si="4"/>
        <v>0.25</v>
      </c>
      <c r="S6">
        <f t="shared" si="4"/>
        <v>0.36</v>
      </c>
      <c r="T6">
        <f t="shared" si="4"/>
        <v>0.4900000000000001</v>
      </c>
    </row>
    <row r="7" spans="2:20" ht="18.75" thickBot="1" x14ac:dyDescent="0.3">
      <c r="B7" s="19" t="s">
        <v>3</v>
      </c>
      <c r="C7" s="21">
        <v>2611.9</v>
      </c>
      <c r="D7" s="21">
        <v>3717.8</v>
      </c>
      <c r="E7" s="21">
        <v>4560.1000000000004</v>
      </c>
      <c r="F7" s="21">
        <v>5266.8</v>
      </c>
      <c r="G7" s="21">
        <v>5896.3</v>
      </c>
      <c r="H7" s="21">
        <v>6453.2</v>
      </c>
      <c r="I7" s="21">
        <v>6981.9</v>
      </c>
      <c r="M7" s="4" t="s">
        <v>14</v>
      </c>
      <c r="N7" s="5">
        <f>SQRT(SUM(N5:T5)/(6*SUM(N6:T6)))</f>
        <v>0.29558150374980252</v>
      </c>
    </row>
    <row r="8" spans="2:20" ht="18.75" thickBot="1" x14ac:dyDescent="0.3">
      <c r="B8" s="19" t="s">
        <v>4</v>
      </c>
      <c r="C8" s="21">
        <v>2616.1</v>
      </c>
      <c r="D8" s="21">
        <v>3716.1</v>
      </c>
      <c r="E8" s="21">
        <v>4562.1000000000004</v>
      </c>
      <c r="F8" s="21">
        <v>5271.6</v>
      </c>
      <c r="G8" s="21">
        <v>5896.5</v>
      </c>
      <c r="H8" s="21">
        <v>6459.2</v>
      </c>
      <c r="I8" s="21">
        <v>6971.9</v>
      </c>
    </row>
    <row r="9" spans="2:20" ht="18.75" thickBot="1" x14ac:dyDescent="0.3">
      <c r="B9" s="19" t="s">
        <v>5</v>
      </c>
      <c r="C9" s="22">
        <f>(C3-0.1)</f>
        <v>0.1</v>
      </c>
      <c r="D9" s="22">
        <f t="shared" ref="D9:I9" si="5">(D3-0.1)</f>
        <v>0.19999999999999998</v>
      </c>
      <c r="E9" s="22">
        <f t="shared" si="5"/>
        <v>0.30000000000000004</v>
      </c>
      <c r="F9" s="22">
        <f t="shared" si="5"/>
        <v>0.4</v>
      </c>
      <c r="G9" s="22">
        <f t="shared" si="5"/>
        <v>0.5</v>
      </c>
      <c r="H9" s="22">
        <f t="shared" si="5"/>
        <v>0.6</v>
      </c>
      <c r="I9" s="22">
        <f t="shared" si="5"/>
        <v>0.70000000000000007</v>
      </c>
      <c r="J9" s="5" t="s">
        <v>12</v>
      </c>
    </row>
    <row r="10" spans="2:20" ht="15.75" thickBot="1" x14ac:dyDescent="0.3">
      <c r="B10" s="19" t="s">
        <v>6</v>
      </c>
      <c r="C10" s="23">
        <f>AVERAGE(C4:C8)/1000</f>
        <v>2.6132399999999998</v>
      </c>
      <c r="D10" s="23">
        <f>AVERAGE(D4:D8)/1000</f>
        <v>3.7159799999999996</v>
      </c>
      <c r="E10" s="23">
        <f t="shared" ref="E10:I10" si="6">AVERAGE(E4:E8)/1000</f>
        <v>4.5601799999999999</v>
      </c>
      <c r="F10" s="23">
        <f t="shared" si="6"/>
        <v>5.2690400000000013</v>
      </c>
      <c r="G10" s="23">
        <f t="shared" si="6"/>
        <v>5.8952199999999992</v>
      </c>
      <c r="H10" s="23">
        <f t="shared" si="6"/>
        <v>6.4573599999999995</v>
      </c>
      <c r="I10" s="23">
        <f t="shared" si="6"/>
        <v>6.9791000000000007</v>
      </c>
      <c r="M10" s="4" t="s">
        <v>23</v>
      </c>
      <c r="N10" s="7">
        <f>2*N7</f>
        <v>0.59116300749960504</v>
      </c>
    </row>
    <row r="11" spans="2:20" ht="15.75" thickBot="1" x14ac:dyDescent="0.3">
      <c r="B11" s="20" t="s">
        <v>7</v>
      </c>
      <c r="C11" s="23">
        <f>9.82*C10^2/2</f>
        <v>33.530504391215999</v>
      </c>
      <c r="D11" s="23">
        <f>9.82*D10^2/2</f>
        <v>67.799771139563987</v>
      </c>
      <c r="E11" s="23">
        <f>9.82*E10^2/2</f>
        <v>102.104636415084</v>
      </c>
      <c r="F11" s="23">
        <f t="shared" ref="F11:H11" si="7">9.82*F10^2/2</f>
        <v>136.31526218105606</v>
      </c>
      <c r="G11" s="23">
        <f t="shared" si="7"/>
        <v>170.64026854564395</v>
      </c>
      <c r="H11" s="23">
        <f t="shared" si="7"/>
        <v>204.73471601273599</v>
      </c>
      <c r="I11" s="23">
        <f>9.82*I10^2/2</f>
        <v>239.15547873710005</v>
      </c>
      <c r="J11" s="5" t="s">
        <v>11</v>
      </c>
    </row>
    <row r="12" spans="2:20" ht="15.75" thickBot="1" x14ac:dyDescent="0.3">
      <c r="M12" s="4" t="s">
        <v>15</v>
      </c>
      <c r="N12" s="8">
        <f>N10/N4</f>
        <v>1.7327436806199319E-3</v>
      </c>
    </row>
    <row r="16" spans="2:20" x14ac:dyDescent="0.25">
      <c r="M16" t="s">
        <v>16</v>
      </c>
      <c r="N16" s="24">
        <f>(N4-1)*0.47*(0.002)^2</f>
        <v>6.3952268784684383E-4</v>
      </c>
      <c r="P16" s="6">
        <f>N16*1000</f>
        <v>0.63952268784684385</v>
      </c>
      <c r="Q16" t="s">
        <v>24</v>
      </c>
    </row>
    <row r="17" spans="2:20" x14ac:dyDescent="0.25">
      <c r="M17" t="s">
        <v>17</v>
      </c>
      <c r="N17" s="24">
        <f>0.37*(0.065)^2</f>
        <v>1.5632500000000002E-3</v>
      </c>
      <c r="P17" s="6">
        <f>N17*1000</f>
        <v>1.5632500000000003</v>
      </c>
      <c r="Q17" t="s">
        <v>24</v>
      </c>
    </row>
    <row r="19" spans="2:20" x14ac:dyDescent="0.25">
      <c r="M19" s="26" t="s">
        <v>28</v>
      </c>
      <c r="N19" s="26">
        <v>0.8</v>
      </c>
      <c r="O19" s="26">
        <v>0.7</v>
      </c>
      <c r="P19" s="26">
        <v>0.6</v>
      </c>
      <c r="Q19" s="26">
        <v>0.5</v>
      </c>
      <c r="R19" s="26">
        <v>0.4</v>
      </c>
      <c r="S19" s="26">
        <v>0.3</v>
      </c>
      <c r="T19" s="26">
        <v>0.19999999999999901</v>
      </c>
    </row>
    <row r="20" spans="2:20" ht="18" x14ac:dyDescent="0.25">
      <c r="B20" s="18" t="s">
        <v>20</v>
      </c>
      <c r="C20" s="18">
        <v>0.2</v>
      </c>
      <c r="D20" s="18">
        <v>0.3</v>
      </c>
      <c r="E20" s="18">
        <v>0.4</v>
      </c>
      <c r="F20" s="18">
        <v>0.5</v>
      </c>
      <c r="G20" s="18">
        <v>0.6</v>
      </c>
      <c r="H20" s="18">
        <v>0.7</v>
      </c>
      <c r="I20" s="18">
        <v>0.8</v>
      </c>
      <c r="L20" t="s">
        <v>18</v>
      </c>
      <c r="M20" s="26" t="s">
        <v>25</v>
      </c>
      <c r="N20" s="31">
        <f>0.5*0.37*($N$16/(0.37*0.002^2)+1)*C24*C24</f>
        <v>0.45811920901286363</v>
      </c>
      <c r="O20" s="31">
        <f t="shared" ref="O20:T20" si="8">0.5*0.37*($N$16/(0.37*0.002^2)+1)*D24*D24</f>
        <v>0.9214508662418962</v>
      </c>
      <c r="P20" s="31">
        <f t="shared" si="8"/>
        <v>1.360232337418634</v>
      </c>
      <c r="Q20" s="31">
        <f t="shared" si="8"/>
        <v>1.8255683527144011</v>
      </c>
      <c r="R20" s="31">
        <f t="shared" si="8"/>
        <v>2.2443678781773571</v>
      </c>
      <c r="S20" s="31">
        <f t="shared" si="8"/>
        <v>2.7477824410444263</v>
      </c>
      <c r="T20" s="31">
        <f t="shared" si="8"/>
        <v>3.2373055622173381</v>
      </c>
    </row>
    <row r="21" spans="2:20" ht="18" x14ac:dyDescent="0.25">
      <c r="B21" s="19" t="s">
        <v>0</v>
      </c>
      <c r="C21" s="21">
        <v>52.9</v>
      </c>
      <c r="D21" s="21">
        <v>37.299999999999997</v>
      </c>
      <c r="E21" s="21">
        <v>30.7</v>
      </c>
      <c r="F21" s="21">
        <v>26.5</v>
      </c>
      <c r="G21" s="21">
        <v>23.9</v>
      </c>
      <c r="H21" s="21">
        <v>21.6</v>
      </c>
      <c r="I21" s="21">
        <v>19.899999999999999</v>
      </c>
      <c r="M21" s="26" t="s">
        <v>26</v>
      </c>
      <c r="N21" s="31">
        <f t="shared" ref="N21:N22" si="9">0.5*0.47*($N$16/(0.47*0.0025^2)+1)*C25*C25</f>
        <v>0.12503007208891917</v>
      </c>
      <c r="O21" s="31">
        <f t="shared" ref="O21:O22" si="10">0.5*0.47*($N$16/(0.47*0.0025^2)+1)*D25*D25</f>
        <v>0.42284286919748465</v>
      </c>
      <c r="P21" s="31">
        <f t="shared" ref="P21:P22" si="11">0.5*0.47*($N$16/(0.47*0.0025^2)+1)*E25*E25</f>
        <v>0.71981814401102928</v>
      </c>
      <c r="Q21" s="31">
        <f t="shared" ref="Q21:Q22" si="12">0.5*0.47*($N$16/(0.47*0.0025^2)+1)*F25*F25</f>
        <v>1.0124334139045368</v>
      </c>
      <c r="R21" s="31">
        <f t="shared" ref="R21:R22" si="13">0.5*0.47*($N$16/(0.47*0.0025^2)+1)*G25*G25</f>
        <v>1.305295218240917</v>
      </c>
      <c r="S21" s="31">
        <f t="shared" ref="S21:S22" si="14">0.5*0.47*($N$16/(0.47*0.0025^2)+1)*H25*H25</f>
        <v>1.6243931663090572</v>
      </c>
      <c r="T21" s="31">
        <f t="shared" ref="T21:T22" si="15">0.5*0.47*($N$16/(0.47*0.0025^2)+1)*I25*I25</f>
        <v>1.9191790717262023</v>
      </c>
    </row>
    <row r="22" spans="2:20" ht="18" x14ac:dyDescent="0.25">
      <c r="B22" s="19" t="s">
        <v>1</v>
      </c>
      <c r="C22" s="21">
        <v>81.099999999999994</v>
      </c>
      <c r="D22" s="21">
        <v>44.1</v>
      </c>
      <c r="E22" s="21">
        <v>33.799999999999997</v>
      </c>
      <c r="F22" s="21">
        <v>28.5</v>
      </c>
      <c r="G22" s="21">
        <v>25.1</v>
      </c>
      <c r="H22" s="21">
        <v>22.5</v>
      </c>
      <c r="I22" s="21">
        <v>20.7</v>
      </c>
      <c r="M22" s="26" t="s">
        <v>27</v>
      </c>
      <c r="N22" s="31">
        <f t="shared" si="9"/>
        <v>0.12350253514933564</v>
      </c>
      <c r="O22" s="31">
        <f t="shared" si="10"/>
        <v>0.41714808073815035</v>
      </c>
      <c r="P22" s="31">
        <f t="shared" si="11"/>
        <v>0.71137460246017303</v>
      </c>
      <c r="Q22" s="31">
        <f t="shared" si="12"/>
        <v>0.99837200942582771</v>
      </c>
      <c r="R22" s="31">
        <f t="shared" si="13"/>
        <v>1.2847397091720854</v>
      </c>
      <c r="S22" s="31">
        <f t="shared" si="14"/>
        <v>1.5681414169141707</v>
      </c>
      <c r="T22" s="31">
        <f t="shared" si="15"/>
        <v>1.900769786529124</v>
      </c>
    </row>
    <row r="23" spans="2:20" ht="18" x14ac:dyDescent="0.25">
      <c r="B23" s="19" t="s">
        <v>2</v>
      </c>
      <c r="C23" s="21">
        <v>81.599999999999994</v>
      </c>
      <c r="D23" s="21">
        <v>44.4</v>
      </c>
      <c r="E23" s="21">
        <v>34</v>
      </c>
      <c r="F23" s="21">
        <v>28.7</v>
      </c>
      <c r="G23" s="21">
        <v>25.3</v>
      </c>
      <c r="H23" s="21">
        <v>22.9</v>
      </c>
      <c r="I23" s="21">
        <v>20.8</v>
      </c>
    </row>
    <row r="24" spans="2:20" ht="18" x14ac:dyDescent="0.25">
      <c r="B24" s="19" t="s">
        <v>8</v>
      </c>
      <c r="C24" s="25">
        <f>0.004/C21*1000</f>
        <v>7.5614366729678639E-2</v>
      </c>
      <c r="D24" s="25">
        <f t="shared" ref="D24:I24" si="16">0.004/D21*1000</f>
        <v>0.10723860589812333</v>
      </c>
      <c r="E24" s="25">
        <f t="shared" si="16"/>
        <v>0.13029315960912055</v>
      </c>
      <c r="F24" s="25">
        <f t="shared" si="16"/>
        <v>0.15094339622641512</v>
      </c>
      <c r="G24" s="25">
        <f t="shared" si="16"/>
        <v>0.16736401673640169</v>
      </c>
      <c r="H24" s="25">
        <f t="shared" si="16"/>
        <v>0.18518518518518517</v>
      </c>
      <c r="I24" s="25">
        <f t="shared" si="16"/>
        <v>0.20100502512562818</v>
      </c>
      <c r="M24" s="26" t="s">
        <v>28</v>
      </c>
      <c r="N24" s="26">
        <v>0.8</v>
      </c>
      <c r="O24" s="26">
        <v>0.7</v>
      </c>
      <c r="P24" s="26">
        <v>0.6</v>
      </c>
      <c r="Q24" s="26">
        <v>0.5</v>
      </c>
      <c r="R24" s="26">
        <v>0.4</v>
      </c>
      <c r="S24" s="26">
        <v>0.3</v>
      </c>
      <c r="T24" s="26">
        <v>0.19999999999999901</v>
      </c>
    </row>
    <row r="25" spans="2:20" ht="18" x14ac:dyDescent="0.25">
      <c r="B25" s="19" t="s">
        <v>9</v>
      </c>
      <c r="C25" s="25">
        <f t="shared" ref="C25:I25" si="17">0.004/C22*1000</f>
        <v>4.9321824907521579E-2</v>
      </c>
      <c r="D25" s="25">
        <f t="shared" si="17"/>
        <v>9.0702947845804988E-2</v>
      </c>
      <c r="E25" s="25">
        <f t="shared" si="17"/>
        <v>0.1183431952662722</v>
      </c>
      <c r="F25" s="25">
        <f t="shared" si="17"/>
        <v>0.14035087719298245</v>
      </c>
      <c r="G25" s="25">
        <f t="shared" si="17"/>
        <v>0.15936254980079681</v>
      </c>
      <c r="H25" s="25">
        <f t="shared" si="17"/>
        <v>0.17777777777777778</v>
      </c>
      <c r="I25" s="25">
        <f t="shared" si="17"/>
        <v>0.19323671497584544</v>
      </c>
      <c r="L25" t="s">
        <v>19</v>
      </c>
      <c r="M25" s="26" t="s">
        <v>25</v>
      </c>
      <c r="N25" s="31">
        <f>0.37*9.82*(1-C$20+0.1)</f>
        <v>3.27006</v>
      </c>
      <c r="O25" s="31">
        <f>0.37*9.82*(1-D$20+0.1)</f>
        <v>2.9067199999999995</v>
      </c>
      <c r="P25" s="31">
        <f t="shared" ref="O25:T25" si="18">0.37*9.82*(1-E$20+0.1)</f>
        <v>2.54338</v>
      </c>
      <c r="Q25" s="31">
        <f t="shared" si="18"/>
        <v>2.18004</v>
      </c>
      <c r="R25" s="31">
        <f t="shared" si="18"/>
        <v>1.8167</v>
      </c>
      <c r="S25" s="31">
        <f t="shared" si="18"/>
        <v>1.45336</v>
      </c>
      <c r="T25" s="31">
        <f t="shared" si="18"/>
        <v>1.0900199999999998</v>
      </c>
    </row>
    <row r="26" spans="2:20" ht="18" x14ac:dyDescent="0.25">
      <c r="B26" s="19" t="s">
        <v>10</v>
      </c>
      <c r="C26" s="25">
        <f t="shared" ref="C26:I26" si="19">0.004/C23*1000</f>
        <v>4.9019607843137261E-2</v>
      </c>
      <c r="D26" s="25">
        <f t="shared" si="19"/>
        <v>9.0090090090090086E-2</v>
      </c>
      <c r="E26" s="25">
        <f t="shared" si="19"/>
        <v>0.11764705882352941</v>
      </c>
      <c r="F26" s="25">
        <f t="shared" si="19"/>
        <v>0.13937282229965156</v>
      </c>
      <c r="G26" s="25">
        <f t="shared" si="19"/>
        <v>0.15810276679841898</v>
      </c>
      <c r="H26" s="25">
        <f t="shared" si="19"/>
        <v>0.17467248908296945</v>
      </c>
      <c r="I26" s="25">
        <f t="shared" si="19"/>
        <v>0.19230769230769232</v>
      </c>
      <c r="M26" s="26" t="s">
        <v>26</v>
      </c>
      <c r="N26" s="31">
        <f t="shared" ref="N26:N27" si="20">0.37*9.82*(1-C$20+0.1)</f>
        <v>3.27006</v>
      </c>
      <c r="O26" s="31">
        <f t="shared" ref="O26:O27" si="21">0.37*9.82*(1-D$20+0.1)</f>
        <v>2.9067199999999995</v>
      </c>
      <c r="P26" s="31">
        <f t="shared" ref="P26:P27" si="22">0.37*9.82*(1-E$20+0.1)</f>
        <v>2.54338</v>
      </c>
      <c r="Q26" s="31">
        <f t="shared" ref="Q26:Q27" si="23">0.37*9.82*(1-F$20+0.1)</f>
        <v>2.18004</v>
      </c>
      <c r="R26" s="31">
        <f t="shared" ref="R26:R27" si="24">0.37*9.82*(1-G$20+0.1)</f>
        <v>1.8167</v>
      </c>
      <c r="S26" s="31">
        <f t="shared" ref="S26:S27" si="25">0.37*9.82*(1-H$20+0.1)</f>
        <v>1.45336</v>
      </c>
      <c r="T26" s="31">
        <f t="shared" ref="T26:T27" si="26">0.37*9.82*(1-I$20+0.1)</f>
        <v>1.0900199999999998</v>
      </c>
    </row>
    <row r="27" spans="2:20" x14ac:dyDescent="0.25">
      <c r="M27" s="26" t="s">
        <v>27</v>
      </c>
      <c r="N27" s="31">
        <f t="shared" si="20"/>
        <v>3.27006</v>
      </c>
      <c r="O27" s="31">
        <f t="shared" si="21"/>
        <v>2.9067199999999995</v>
      </c>
      <c r="P27" s="31">
        <f t="shared" si="22"/>
        <v>2.54338</v>
      </c>
      <c r="Q27" s="31">
        <f t="shared" si="23"/>
        <v>2.18004</v>
      </c>
      <c r="R27" s="31">
        <f t="shared" si="24"/>
        <v>1.8167</v>
      </c>
      <c r="S27" s="31">
        <f t="shared" si="25"/>
        <v>1.45336</v>
      </c>
      <c r="T27" s="31">
        <f t="shared" si="26"/>
        <v>1.0900199999999998</v>
      </c>
    </row>
    <row r="29" spans="2:20" x14ac:dyDescent="0.25">
      <c r="M29" s="26" t="s">
        <v>28</v>
      </c>
      <c r="N29" s="26">
        <v>0.8</v>
      </c>
      <c r="O29" s="26">
        <v>0.7</v>
      </c>
      <c r="P29" s="26">
        <v>0.6</v>
      </c>
      <c r="Q29" s="26">
        <v>0.5</v>
      </c>
      <c r="R29" s="26">
        <v>0.4</v>
      </c>
      <c r="S29" s="26">
        <v>0.3</v>
      </c>
      <c r="T29" s="26">
        <v>0.19999999999999901</v>
      </c>
    </row>
    <row r="30" spans="2:20" x14ac:dyDescent="0.25">
      <c r="L30" t="s">
        <v>22</v>
      </c>
      <c r="M30" s="26" t="s">
        <v>25</v>
      </c>
      <c r="N30" s="31">
        <f t="shared" ref="N30:S32" si="27">N20+N25</f>
        <v>3.7281792090128638</v>
      </c>
      <c r="O30" s="31">
        <f t="shared" si="27"/>
        <v>3.8281708662418956</v>
      </c>
      <c r="P30" s="31">
        <f>P20+P25</f>
        <v>3.9036123374186342</v>
      </c>
      <c r="Q30" s="31">
        <f t="shared" si="27"/>
        <v>4.0056083527144013</v>
      </c>
      <c r="R30" s="31">
        <f t="shared" si="27"/>
        <v>4.061067878177357</v>
      </c>
      <c r="S30" s="31">
        <f t="shared" si="27"/>
        <v>4.2011424410444267</v>
      </c>
      <c r="T30" s="31">
        <f>T20+T25</f>
        <v>4.3273255622173377</v>
      </c>
    </row>
    <row r="31" spans="2:20" x14ac:dyDescent="0.25">
      <c r="M31" s="26" t="s">
        <v>26</v>
      </c>
      <c r="N31" s="31">
        <f>N21+N26</f>
        <v>3.395090072088919</v>
      </c>
      <c r="O31" s="31">
        <f t="shared" si="27"/>
        <v>3.3295628691974843</v>
      </c>
      <c r="P31" s="31">
        <f>P21+P26</f>
        <v>3.2631981440110294</v>
      </c>
      <c r="Q31" s="31">
        <f t="shared" si="27"/>
        <v>3.192473413904537</v>
      </c>
      <c r="R31" s="31">
        <f t="shared" si="27"/>
        <v>3.121995218240917</v>
      </c>
      <c r="S31" s="31">
        <f t="shared" si="27"/>
        <v>3.0777531663090572</v>
      </c>
      <c r="T31" s="31">
        <f>T21+T26</f>
        <v>3.009199071726202</v>
      </c>
    </row>
    <row r="32" spans="2:20" x14ac:dyDescent="0.25">
      <c r="M32" s="26" t="s">
        <v>27</v>
      </c>
      <c r="N32" s="31">
        <f>N22+N27</f>
        <v>3.3935625351493357</v>
      </c>
      <c r="O32" s="31">
        <f t="shared" si="27"/>
        <v>3.32386808073815</v>
      </c>
      <c r="P32" s="31">
        <f>P22+P27</f>
        <v>3.254754602460173</v>
      </c>
      <c r="Q32" s="31">
        <f t="shared" si="27"/>
        <v>3.1784120094258279</v>
      </c>
      <c r="R32" s="31">
        <f t="shared" si="27"/>
        <v>3.1014397091720856</v>
      </c>
      <c r="S32" s="31">
        <f t="shared" si="27"/>
        <v>3.0215014169141705</v>
      </c>
      <c r="T32" s="31">
        <f>T22+T27</f>
        <v>2.990789786529124</v>
      </c>
    </row>
    <row r="36" spans="3:20" x14ac:dyDescent="0.25">
      <c r="N36" s="26">
        <v>0.8</v>
      </c>
      <c r="O36" s="26">
        <v>0.7</v>
      </c>
      <c r="P36" s="26">
        <v>0.6</v>
      </c>
      <c r="Q36" s="26">
        <v>0.5</v>
      </c>
      <c r="R36" s="26">
        <v>0.4</v>
      </c>
      <c r="S36" s="26">
        <v>0.3</v>
      </c>
      <c r="T36" s="26">
        <v>0.19999999999999901</v>
      </c>
    </row>
    <row r="37" spans="3:20" ht="15.75" thickBot="1" x14ac:dyDescent="0.3">
      <c r="N37" s="32">
        <v>0.45800000000000002</v>
      </c>
      <c r="O37" s="32">
        <v>0.92100000000000004</v>
      </c>
      <c r="P37" s="32">
        <v>1.36</v>
      </c>
      <c r="Q37" s="32">
        <v>1.8260000000000001</v>
      </c>
      <c r="R37" s="32">
        <v>2.2440000000000002</v>
      </c>
      <c r="S37" s="32">
        <v>2.7480000000000002</v>
      </c>
      <c r="T37" s="32">
        <v>3.2370000000000001</v>
      </c>
    </row>
    <row r="38" spans="3:20" ht="15.75" thickBot="1" x14ac:dyDescent="0.3">
      <c r="C38" s="32">
        <v>4.87</v>
      </c>
      <c r="D38" s="32">
        <v>5.133</v>
      </c>
      <c r="E38" s="32">
        <v>5.3570000000000002</v>
      </c>
      <c r="F38" s="32">
        <v>5.6230000000000002</v>
      </c>
      <c r="G38" s="32">
        <v>5.8170000000000002</v>
      </c>
      <c r="H38" s="32">
        <v>6.1420000000000003</v>
      </c>
      <c r="I38" s="32">
        <v>6.4459999999999997</v>
      </c>
      <c r="N38" s="26">
        <v>0.8</v>
      </c>
      <c r="O38" s="26">
        <v>0.7</v>
      </c>
      <c r="P38" s="26">
        <v>0.6</v>
      </c>
      <c r="Q38" s="26">
        <v>0.5</v>
      </c>
      <c r="R38" s="26">
        <v>0.4</v>
      </c>
      <c r="S38" s="26">
        <v>0.3</v>
      </c>
      <c r="T38" s="26">
        <v>0.19999999999999901</v>
      </c>
    </row>
    <row r="39" spans="3:20" ht="15.75" thickBot="1" x14ac:dyDescent="0.3">
      <c r="C39" s="32">
        <v>4.4589999999999996</v>
      </c>
      <c r="D39" s="32">
        <v>4.7229999999999999</v>
      </c>
      <c r="E39" s="32">
        <v>4.9850000000000003</v>
      </c>
      <c r="F39" s="32">
        <v>5.2370000000000001</v>
      </c>
      <c r="G39" s="32">
        <v>5.4889999999999999</v>
      </c>
      <c r="H39" s="32">
        <v>5.8049999999999997</v>
      </c>
      <c r="I39" s="32">
        <v>6.0620000000000003</v>
      </c>
      <c r="N39" s="32">
        <v>0.125</v>
      </c>
      <c r="O39" s="32">
        <v>0.42299999999999999</v>
      </c>
      <c r="P39" s="32">
        <v>0.72</v>
      </c>
      <c r="Q39" s="32">
        <v>1.012</v>
      </c>
      <c r="R39" s="32">
        <v>1.3049999999999999</v>
      </c>
      <c r="S39" s="32">
        <v>1.6240000000000001</v>
      </c>
      <c r="T39" s="32">
        <v>1.919</v>
      </c>
    </row>
    <row r="40" spans="3:20" ht="15.75" thickBot="1" x14ac:dyDescent="0.3">
      <c r="C40" s="32">
        <v>4.4550000000000001</v>
      </c>
      <c r="D40" s="32">
        <v>4.7089999999999996</v>
      </c>
      <c r="E40" s="32">
        <v>4.9649999999999999</v>
      </c>
      <c r="F40" s="32">
        <v>5.2030000000000003</v>
      </c>
      <c r="G40" s="32">
        <v>5.4390000000000001</v>
      </c>
      <c r="H40" s="32">
        <v>5.6680000000000001</v>
      </c>
      <c r="I40" s="32">
        <v>6.0179999999999998</v>
      </c>
      <c r="N40" s="26">
        <v>0.8</v>
      </c>
      <c r="O40" s="26">
        <v>0.7</v>
      </c>
      <c r="P40" s="26">
        <v>0.6</v>
      </c>
      <c r="Q40" s="26">
        <v>0.5</v>
      </c>
      <c r="R40" s="26">
        <v>0.4</v>
      </c>
      <c r="S40" s="26">
        <v>0.3</v>
      </c>
      <c r="T40" s="26">
        <v>0.19999999999999901</v>
      </c>
    </row>
    <row r="41" spans="3:20" ht="15.75" thickBot="1" x14ac:dyDescent="0.3">
      <c r="C41" s="26">
        <v>0.8</v>
      </c>
      <c r="D41" s="26">
        <v>0.7</v>
      </c>
      <c r="E41" s="26">
        <v>0.6</v>
      </c>
      <c r="F41" s="26">
        <v>0.5</v>
      </c>
      <c r="G41" s="26">
        <v>0.4</v>
      </c>
      <c r="H41" s="26">
        <v>0.3</v>
      </c>
      <c r="I41" s="26">
        <v>0.19999999999999901</v>
      </c>
      <c r="N41" s="32">
        <v>0.124</v>
      </c>
      <c r="O41" s="32">
        <v>0.41699999999999998</v>
      </c>
      <c r="P41" s="32">
        <v>0.71099999999999997</v>
      </c>
      <c r="Q41" s="32">
        <v>0.998</v>
      </c>
      <c r="R41" s="32">
        <v>1.2849999999999999</v>
      </c>
      <c r="S41" s="32">
        <v>1.5680000000000001</v>
      </c>
      <c r="T41" s="32">
        <v>1.901</v>
      </c>
    </row>
    <row r="42" spans="3:20" x14ac:dyDescent="0.25">
      <c r="C42" s="9"/>
      <c r="D42" s="10"/>
      <c r="E42" s="10"/>
      <c r="F42" s="10"/>
      <c r="G42" s="10"/>
      <c r="H42" s="10"/>
      <c r="I42" s="11"/>
      <c r="N42">
        <f>1-N19</f>
        <v>0.19999999999999996</v>
      </c>
      <c r="O42">
        <f t="shared" ref="O42:T42" si="28">1-O19</f>
        <v>0.30000000000000004</v>
      </c>
      <c r="P42">
        <f t="shared" si="28"/>
        <v>0.4</v>
      </c>
      <c r="Q42">
        <f t="shared" si="28"/>
        <v>0.5</v>
      </c>
      <c r="R42">
        <f t="shared" si="28"/>
        <v>0.6</v>
      </c>
      <c r="S42">
        <f t="shared" si="28"/>
        <v>0.7</v>
      </c>
      <c r="T42">
        <f t="shared" si="28"/>
        <v>0.80000000000000093</v>
      </c>
    </row>
    <row r="43" spans="3:20" ht="15.75" thickBot="1" x14ac:dyDescent="0.3">
      <c r="C43" s="12"/>
      <c r="D43" s="13"/>
      <c r="E43" s="13"/>
      <c r="F43" s="13"/>
      <c r="G43" s="13"/>
      <c r="H43" s="13"/>
      <c r="I43" s="14"/>
      <c r="N43">
        <f>T37</f>
        <v>3.2370000000000001</v>
      </c>
      <c r="O43">
        <f>S37</f>
        <v>2.7480000000000002</v>
      </c>
      <c r="P43">
        <f>R37</f>
        <v>2.2440000000000002</v>
      </c>
      <c r="Q43">
        <f>Q37</f>
        <v>1.8260000000000001</v>
      </c>
      <c r="R43">
        <f>P37</f>
        <v>1.36</v>
      </c>
      <c r="S43">
        <f>O37</f>
        <v>0.92100000000000004</v>
      </c>
      <c r="T43">
        <f>N37</f>
        <v>0.45800000000000002</v>
      </c>
    </row>
    <row r="44" spans="3:20" ht="15.75" thickBot="1" x14ac:dyDescent="0.3">
      <c r="N44" s="33">
        <v>0.2</v>
      </c>
      <c r="O44" s="33">
        <v>0.3</v>
      </c>
      <c r="P44" s="33">
        <v>0.4</v>
      </c>
      <c r="Q44" s="33">
        <v>0.5</v>
      </c>
      <c r="R44" s="33">
        <v>0.6</v>
      </c>
      <c r="S44" s="33">
        <v>0.7</v>
      </c>
      <c r="T44" s="33">
        <v>0.8</v>
      </c>
    </row>
    <row r="45" spans="3:20" ht="15.75" thickBot="1" x14ac:dyDescent="0.3">
      <c r="N45">
        <f t="shared" ref="N45" si="29">T39</f>
        <v>1.919</v>
      </c>
      <c r="O45">
        <f t="shared" ref="O45" si="30">S39</f>
        <v>1.6240000000000001</v>
      </c>
      <c r="P45">
        <f t="shared" ref="P45" si="31">R39</f>
        <v>1.3049999999999999</v>
      </c>
      <c r="Q45">
        <f t="shared" ref="Q45" si="32">Q39</f>
        <v>1.012</v>
      </c>
      <c r="R45">
        <f t="shared" ref="R45" si="33">P39</f>
        <v>0.72</v>
      </c>
      <c r="S45">
        <f t="shared" ref="S45" si="34">O39</f>
        <v>0.42299999999999999</v>
      </c>
      <c r="T45">
        <f t="shared" ref="T45" si="35">N39</f>
        <v>0.125</v>
      </c>
    </row>
    <row r="46" spans="3:20" ht="15.75" thickBot="1" x14ac:dyDescent="0.3">
      <c r="N46" s="33">
        <v>0.2</v>
      </c>
      <c r="O46" s="33">
        <v>0.3</v>
      </c>
      <c r="P46" s="33">
        <v>0.4</v>
      </c>
      <c r="Q46" s="33">
        <v>0.5</v>
      </c>
      <c r="R46" s="33">
        <v>0.6</v>
      </c>
      <c r="S46" s="33">
        <v>0.7</v>
      </c>
      <c r="T46" s="33">
        <v>0.8</v>
      </c>
    </row>
    <row r="47" spans="3:20" x14ac:dyDescent="0.25">
      <c r="N47">
        <f t="shared" ref="N47" si="36">T41</f>
        <v>1.901</v>
      </c>
      <c r="O47">
        <f t="shared" ref="O47" si="37">S41</f>
        <v>1.5680000000000001</v>
      </c>
      <c r="P47">
        <f t="shared" ref="P47" si="38">R41</f>
        <v>1.2849999999999999</v>
      </c>
      <c r="Q47">
        <f t="shared" ref="Q47" si="39">Q41</f>
        <v>0.998</v>
      </c>
      <c r="R47">
        <f t="shared" ref="R47" si="40">P41</f>
        <v>0.71099999999999997</v>
      </c>
      <c r="S47">
        <f t="shared" ref="S47" si="41">O41</f>
        <v>0.41699999999999998</v>
      </c>
      <c r="T47">
        <f t="shared" ref="T47" si="42">N41</f>
        <v>0.124</v>
      </c>
    </row>
    <row r="57" spans="3:9" ht="15.75" thickBot="1" x14ac:dyDescent="0.3"/>
    <row r="58" spans="3:9" x14ac:dyDescent="0.25">
      <c r="C58" s="9">
        <f t="shared" ref="C58:I58" si="43">N30</f>
        <v>3.7281792090128638</v>
      </c>
      <c r="D58" s="9">
        <f t="shared" si="43"/>
        <v>3.8281708662418956</v>
      </c>
      <c r="E58" s="9">
        <f t="shared" si="43"/>
        <v>3.9036123374186342</v>
      </c>
      <c r="F58" s="9">
        <f t="shared" si="43"/>
        <v>4.0056083527144013</v>
      </c>
      <c r="G58" s="9">
        <f t="shared" si="43"/>
        <v>4.061067878177357</v>
      </c>
      <c r="H58" s="9">
        <f t="shared" si="43"/>
        <v>4.2011424410444267</v>
      </c>
      <c r="I58" s="9">
        <f t="shared" si="43"/>
        <v>4.3273255622173377</v>
      </c>
    </row>
    <row r="59" spans="3:9" ht="15.75" thickBot="1" x14ac:dyDescent="0.3">
      <c r="C59" s="1">
        <v>0.8</v>
      </c>
      <c r="D59" s="2">
        <v>0.7</v>
      </c>
      <c r="E59" s="2">
        <v>0.6</v>
      </c>
      <c r="F59" s="2">
        <v>0.5</v>
      </c>
      <c r="G59" s="2">
        <v>0.4</v>
      </c>
      <c r="H59" s="2">
        <v>0.3</v>
      </c>
      <c r="I59" s="3">
        <v>0.19999999999999901</v>
      </c>
    </row>
    <row r="60" spans="3:9" x14ac:dyDescent="0.25">
      <c r="C60" s="9">
        <f t="shared" ref="C60:I60" si="44">N31</f>
        <v>3.395090072088919</v>
      </c>
      <c r="D60" s="9">
        <f t="shared" si="44"/>
        <v>3.3295628691974843</v>
      </c>
      <c r="E60" s="9">
        <f t="shared" si="44"/>
        <v>3.2631981440110294</v>
      </c>
      <c r="F60" s="9">
        <f t="shared" si="44"/>
        <v>3.192473413904537</v>
      </c>
      <c r="G60" s="9">
        <f t="shared" si="44"/>
        <v>3.121995218240917</v>
      </c>
      <c r="H60" s="9">
        <f t="shared" si="44"/>
        <v>3.0777531663090572</v>
      </c>
      <c r="I60" s="9">
        <f t="shared" si="44"/>
        <v>3.009199071726202</v>
      </c>
    </row>
    <row r="61" spans="3:9" ht="15.75" thickBot="1" x14ac:dyDescent="0.3">
      <c r="C61" s="15">
        <f>C59</f>
        <v>0.8</v>
      </c>
      <c r="D61" s="16">
        <f t="shared" ref="D61:H61" si="45">D59</f>
        <v>0.7</v>
      </c>
      <c r="E61" s="16">
        <f t="shared" si="45"/>
        <v>0.6</v>
      </c>
      <c r="F61" s="16">
        <f t="shared" si="45"/>
        <v>0.5</v>
      </c>
      <c r="G61" s="16">
        <f t="shared" si="45"/>
        <v>0.4</v>
      </c>
      <c r="H61" s="16">
        <f t="shared" si="45"/>
        <v>0.3</v>
      </c>
      <c r="I61" s="17">
        <f>I59</f>
        <v>0.19999999999999901</v>
      </c>
    </row>
    <row r="62" spans="3:9" x14ac:dyDescent="0.25">
      <c r="C62" s="9">
        <f t="shared" ref="C62:I62" si="46">N32</f>
        <v>3.3935625351493357</v>
      </c>
      <c r="D62" s="9">
        <f t="shared" si="46"/>
        <v>3.32386808073815</v>
      </c>
      <c r="E62" s="9">
        <f t="shared" si="46"/>
        <v>3.254754602460173</v>
      </c>
      <c r="F62" s="9">
        <f t="shared" si="46"/>
        <v>3.1784120094258279</v>
      </c>
      <c r="G62" s="9">
        <f t="shared" si="46"/>
        <v>3.1014397091720856</v>
      </c>
      <c r="H62" s="9">
        <f t="shared" si="46"/>
        <v>3.0215014169141705</v>
      </c>
      <c r="I62" s="9">
        <f t="shared" si="46"/>
        <v>2.990789786529124</v>
      </c>
    </row>
    <row r="63" spans="3:9" ht="15.75" thickBot="1" x14ac:dyDescent="0.3">
      <c r="C63" s="12">
        <f>C61</f>
        <v>0.8</v>
      </c>
      <c r="D63" s="13">
        <f t="shared" ref="D63:I63" si="47">D61</f>
        <v>0.7</v>
      </c>
      <c r="E63" s="13">
        <f t="shared" si="47"/>
        <v>0.6</v>
      </c>
      <c r="F63" s="13">
        <f t="shared" si="47"/>
        <v>0.5</v>
      </c>
      <c r="G63" s="13">
        <f t="shared" si="47"/>
        <v>0.4</v>
      </c>
      <c r="H63" s="13">
        <f t="shared" si="47"/>
        <v>0.3</v>
      </c>
      <c r="I63" s="14">
        <f t="shared" si="47"/>
        <v>0.19999999999999901</v>
      </c>
    </row>
    <row r="86" spans="13:20" x14ac:dyDescent="0.25">
      <c r="M86" s="27" t="s">
        <v>28</v>
      </c>
      <c r="N86" s="28">
        <v>0.8</v>
      </c>
      <c r="O86" s="28">
        <v>0.7</v>
      </c>
      <c r="P86" s="28">
        <v>0.6</v>
      </c>
      <c r="Q86" s="28">
        <v>0.5</v>
      </c>
      <c r="R86" s="28">
        <v>0.4</v>
      </c>
      <c r="S86" s="28">
        <v>0.3</v>
      </c>
      <c r="T86" s="28">
        <v>0.2</v>
      </c>
    </row>
    <row r="87" spans="13:20" x14ac:dyDescent="0.25">
      <c r="M87" s="29" t="s">
        <v>25</v>
      </c>
      <c r="N87" s="30">
        <v>7.5780090720000004</v>
      </c>
      <c r="O87" s="30">
        <v>10.74736</v>
      </c>
      <c r="P87" s="30">
        <v>13.057872</v>
      </c>
      <c r="Q87" s="30">
        <v>15.127420000000001</v>
      </c>
      <c r="R87" s="30">
        <v>16.77308</v>
      </c>
      <c r="S87" s="30">
        <v>18.55911</v>
      </c>
      <c r="T87" s="30">
        <v>20.144559999999998</v>
      </c>
    </row>
    <row r="88" spans="13:20" x14ac:dyDescent="0.25">
      <c r="M88" s="29" t="s">
        <v>26</v>
      </c>
      <c r="N88" s="30">
        <v>4.9429923540000003</v>
      </c>
      <c r="O88" s="30">
        <v>9.0901739999999993</v>
      </c>
      <c r="P88" s="30">
        <v>11.860257000000001</v>
      </c>
      <c r="Q88" s="30">
        <v>14.065849999999999</v>
      </c>
      <c r="R88" s="30">
        <v>15.97118</v>
      </c>
      <c r="S88" s="30">
        <v>17.816739999999999</v>
      </c>
      <c r="T88" s="30">
        <v>19.366019999999999</v>
      </c>
    </row>
    <row r="89" spans="13:20" x14ac:dyDescent="0.25">
      <c r="M89" s="29" t="s">
        <v>27</v>
      </c>
      <c r="N89" s="30">
        <v>4.912704411</v>
      </c>
      <c r="O89" s="30">
        <v>9.0287539999999993</v>
      </c>
      <c r="P89" s="30">
        <v>11.790490999999999</v>
      </c>
      <c r="Q89" s="30">
        <v>13.967829999999999</v>
      </c>
      <c r="R89" s="30">
        <v>15.84493</v>
      </c>
      <c r="S89" s="30">
        <v>17.50553</v>
      </c>
      <c r="T89" s="30">
        <v>19.272919999999999</v>
      </c>
    </row>
    <row r="90" spans="13:20" x14ac:dyDescent="0.25">
      <c r="M90" s="29" t="s">
        <v>25</v>
      </c>
      <c r="N90" s="30">
        <v>3.69232</v>
      </c>
      <c r="O90" s="30">
        <v>3.2307800000000002</v>
      </c>
      <c r="P90" s="30">
        <v>2.7692399999999999</v>
      </c>
      <c r="Q90" s="30">
        <v>2.3077000000000001</v>
      </c>
      <c r="R90" s="30">
        <v>1.84616</v>
      </c>
      <c r="S90" s="30">
        <v>1.38462</v>
      </c>
      <c r="T90" s="30">
        <v>0.92308000000000001</v>
      </c>
    </row>
    <row r="91" spans="13:20" x14ac:dyDescent="0.25">
      <c r="M91" s="29" t="s">
        <v>25</v>
      </c>
      <c r="N91" s="30">
        <v>11.270329070000001</v>
      </c>
      <c r="O91" s="30">
        <v>13.97814</v>
      </c>
      <c r="P91" s="30">
        <v>15.827112</v>
      </c>
      <c r="Q91" s="30">
        <v>17.435120000000001</v>
      </c>
      <c r="R91" s="30">
        <v>18.619240000000001</v>
      </c>
      <c r="S91" s="30">
        <v>19.943729999999999</v>
      </c>
      <c r="T91" s="30">
        <v>21.067640000000001</v>
      </c>
    </row>
    <row r="92" spans="13:20" x14ac:dyDescent="0.25">
      <c r="M92" s="29" t="s">
        <v>26</v>
      </c>
      <c r="N92" s="30">
        <v>8.6353123539999999</v>
      </c>
      <c r="O92" s="30">
        <v>12.32095</v>
      </c>
      <c r="P92" s="30">
        <v>14.629497000000001</v>
      </c>
      <c r="Q92" s="30">
        <v>16.373550000000002</v>
      </c>
      <c r="R92" s="30">
        <v>17.817340000000002</v>
      </c>
      <c r="S92" s="30">
        <v>19.201360000000001</v>
      </c>
      <c r="T92" s="30">
        <v>20.289100000000001</v>
      </c>
    </row>
    <row r="93" spans="13:20" x14ac:dyDescent="0.25">
      <c r="M93" s="29" t="s">
        <v>27</v>
      </c>
      <c r="N93" s="30">
        <v>8.6050244110000005</v>
      </c>
      <c r="O93" s="30">
        <v>12.25953</v>
      </c>
      <c r="P93" s="30">
        <v>14.559730999999999</v>
      </c>
      <c r="Q93" s="30">
        <v>16.27553</v>
      </c>
      <c r="R93" s="30">
        <v>17.691089999999999</v>
      </c>
      <c r="S93" s="30">
        <v>18.890149999999998</v>
      </c>
      <c r="T93" s="30">
        <v>20.196000000000002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user</cp:lastModifiedBy>
  <dcterms:created xsi:type="dcterms:W3CDTF">2020-06-09T17:24:09Z</dcterms:created>
  <dcterms:modified xsi:type="dcterms:W3CDTF">2021-01-07T22:15:49Z</dcterms:modified>
</cp:coreProperties>
</file>