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ypk/Desktop/Studying/Semester_2/Physics/Lab 3.05/"/>
    </mc:Choice>
  </mc:AlternateContent>
  <xr:revisionPtr revIDLastSave="0" documentId="13_ncr:1_{3C20D574-3923-5A4B-A768-FD4C29B9614A}" xr6:coauthVersionLast="47" xr6:coauthVersionMax="47" xr10:uidLastSave="{00000000-0000-0000-0000-000000000000}"/>
  <bookViews>
    <workbookView xWindow="0" yWindow="0" windowWidth="28800" windowHeight="18000" xr2:uid="{E9F43434-6365-457D-AE32-0813C02C321A}"/>
  </bookViews>
  <sheets>
    <sheet name="Лист1" sheetId="1" r:id="rId1"/>
  </sheets>
  <definedNames>
    <definedName name="_xlchart.v1.2" hidden="1">Лист1!$E$3:$E$12</definedName>
    <definedName name="_xlchart.v1.3" hidden="1">Лист1!$F$3:$F$12</definedName>
    <definedName name="_xlchart.v2.0" hidden="1">Лист1!$E$3:$E$12</definedName>
    <definedName name="_xlchart.v2.1" hidden="1">Лист1!$F$3:$F$12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5" i="1"/>
  <c r="D20" i="1"/>
  <c r="F20" i="1" s="1"/>
  <c r="H24" i="1" s="1"/>
  <c r="C14" i="1"/>
  <c r="C16" i="1"/>
  <c r="C17" i="1"/>
  <c r="C18" i="1"/>
  <c r="D14" i="1"/>
  <c r="E17" i="1" s="1"/>
  <c r="G3" i="1"/>
  <c r="D4" i="1"/>
  <c r="D3" i="1"/>
  <c r="D21" i="1"/>
  <c r="D22" i="1"/>
  <c r="D23" i="1"/>
  <c r="D24" i="1"/>
  <c r="C21" i="1"/>
  <c r="C22" i="1"/>
  <c r="C23" i="1"/>
  <c r="C24" i="1"/>
  <c r="E20" i="1" s="1"/>
  <c r="G24" i="1" s="1"/>
  <c r="C20" i="1"/>
  <c r="K12" i="1"/>
  <c r="L12" i="1"/>
  <c r="D12" i="1"/>
  <c r="E12" i="1" s="1"/>
  <c r="F12" i="1"/>
  <c r="L4" i="1"/>
  <c r="L5" i="1"/>
  <c r="L6" i="1"/>
  <c r="L7" i="1"/>
  <c r="L8" i="1"/>
  <c r="L9" i="1"/>
  <c r="L10" i="1"/>
  <c r="L11" i="1"/>
  <c r="L3" i="1"/>
  <c r="F4" i="1"/>
  <c r="F5" i="1"/>
  <c r="F6" i="1"/>
  <c r="F7" i="1"/>
  <c r="F8" i="1"/>
  <c r="F9" i="1"/>
  <c r="F10" i="1"/>
  <c r="F11" i="1"/>
  <c r="F3" i="1"/>
  <c r="K4" i="1"/>
  <c r="K5" i="1"/>
  <c r="K6" i="1"/>
  <c r="K7" i="1"/>
  <c r="K8" i="1"/>
  <c r="K9" i="1"/>
  <c r="K10" i="1"/>
  <c r="K11" i="1"/>
  <c r="K3" i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E3" i="1"/>
  <c r="K20" i="1" l="1"/>
  <c r="E14" i="1"/>
  <c r="E15" i="1"/>
  <c r="E16" i="1"/>
  <c r="E18" i="1"/>
  <c r="E6" i="1"/>
  <c r="E5" i="1"/>
  <c r="E4" i="1"/>
  <c r="H21" i="1"/>
  <c r="G14" i="1" l="1"/>
  <c r="G21" i="1"/>
  <c r="H20" i="1"/>
  <c r="H23" i="1"/>
  <c r="H22" i="1"/>
  <c r="G20" i="1" l="1"/>
  <c r="G22" i="1"/>
  <c r="G23" i="1"/>
  <c r="I20" i="1" l="1"/>
</calcChain>
</file>

<file path=xl/sharedStrings.xml><?xml version="1.0" encoding="utf-8"?>
<sst xmlns="http://schemas.openxmlformats.org/spreadsheetml/2006/main" count="39" uniqueCount="32">
  <si>
    <t>Таблица 1. Полупроводниковый образец</t>
  </si>
  <si>
    <t>ln R</t>
  </si>
  <si>
    <t>T, K</t>
  </si>
  <si>
    <t>I, мкА</t>
  </si>
  <si>
    <t>U, В</t>
  </si>
  <si>
    <t>R, Ом</t>
  </si>
  <si>
    <t>10^3/T, 1/К</t>
  </si>
  <si>
    <t>T, К</t>
  </si>
  <si>
    <t>R, кОм</t>
  </si>
  <si>
    <t>t, С</t>
  </si>
  <si>
    <t>Пары</t>
  </si>
  <si>
    <t>alpha</t>
  </si>
  <si>
    <t>&lt;alpha&gt;</t>
  </si>
  <si>
    <t>пары</t>
  </si>
  <si>
    <t>k, Дж/К</t>
  </si>
  <si>
    <t>k, эВ/K</t>
  </si>
  <si>
    <t>Eg, Дж</t>
  </si>
  <si>
    <t>Eg, эВ</t>
  </si>
  <si>
    <t>&lt;Eg&gt;, Дж</t>
  </si>
  <si>
    <t>&lt;Eg&gt;, эВ</t>
  </si>
  <si>
    <t>(а-&lt;a&gt;)^2</t>
  </si>
  <si>
    <t>delta a</t>
  </si>
  <si>
    <t>delta Eg, Дж</t>
  </si>
  <si>
    <t>delta Eg, эВ</t>
  </si>
  <si>
    <t>(Eg-&lt;Eg&gt;)^2, Дж</t>
  </si>
  <si>
    <t>(E-&lt;Eg&gt;)^2, эВ</t>
  </si>
  <si>
    <t>4-9</t>
  </si>
  <si>
    <t>5-10</t>
  </si>
  <si>
    <t>1-6</t>
  </si>
  <si>
    <t>2-7</t>
  </si>
  <si>
    <t>3-8</t>
  </si>
  <si>
    <t xml:space="preserve">                       Таблица 2. Металлический образец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</si>
</sst>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165" fontId="0" fillId="0" borderId="2" xfId="0" applyNumberFormat="1" applyBorder="1"/>
    <xf numFmtId="11" fontId="0" fillId="0" borderId="1" xfId="0" applyNumberFormat="1" applyBorder="1"/>
    <xf numFmtId="2" fontId="0" fillId="0" borderId="1" xfId="0" applyNumberFormat="1" applyBorder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R</a:t>
            </a:r>
            <a:r>
              <a:rPr lang="en-US"/>
              <a:t>(t)</a:t>
            </a:r>
            <a:r>
              <a:rPr lang="en-US" baseline="0"/>
              <a:t>, R - п</a:t>
            </a:r>
            <a:r>
              <a:rPr lang="ru-RU" baseline="0"/>
              <a:t>о вертикали, </a:t>
            </a:r>
            <a:r>
              <a:rPr lang="en-US" baseline="0"/>
              <a:t>t - п</a:t>
            </a:r>
            <a:r>
              <a:rPr lang="ru-RU" baseline="0"/>
              <a:t>о горизонтали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Лист1!$L$3:$L$12</c:f>
              <c:numCache>
                <c:formatCode>General</c:formatCode>
                <c:ptCount val="10"/>
                <c:pt idx="0">
                  <c:v>82</c:v>
                </c:pt>
                <c:pt idx="1">
                  <c:v>76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38</c:v>
                </c:pt>
                <c:pt idx="9">
                  <c:v>31</c:v>
                </c:pt>
              </c:numCache>
            </c:numRef>
          </c:xVal>
          <c:yVal>
            <c:numRef>
              <c:f>Лист1!$K$3:$K$12</c:f>
              <c:numCache>
                <c:formatCode>0.000</c:formatCode>
                <c:ptCount val="10"/>
                <c:pt idx="0">
                  <c:v>1.5337711069418385</c:v>
                </c:pt>
                <c:pt idx="1">
                  <c:v>1.5130597014925373</c:v>
                </c:pt>
                <c:pt idx="2">
                  <c:v>1.4958371877890841</c:v>
                </c:pt>
                <c:pt idx="3">
                  <c:v>1.4625228519195612</c:v>
                </c:pt>
                <c:pt idx="4">
                  <c:v>1.4358047016274864</c:v>
                </c:pt>
                <c:pt idx="5">
                  <c:v>1.4176417641764176</c:v>
                </c:pt>
                <c:pt idx="6">
                  <c:v>1.3918439716312059</c:v>
                </c:pt>
                <c:pt idx="7">
                  <c:v>1.3713784021071116</c:v>
                </c:pt>
                <c:pt idx="8">
                  <c:v>1.3419913419913421</c:v>
                </c:pt>
                <c:pt idx="9">
                  <c:v>1.3094629156010229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094E-91B0-FA7FC98D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76528"/>
        <c:axId val="699178176"/>
      </c:scatterChart>
      <c:valAx>
        <c:axId val="699176528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8176"/>
        <c:crosses val="autoZero"/>
        <c:crossBetween val="midCat"/>
      </c:valAx>
      <c:valAx>
        <c:axId val="69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495534</xdr:colOff>
      <xdr:row>26</xdr:row>
      <xdr:rowOff>104874</xdr:rowOff>
    </xdr:from>
    <xdr:to>
      <xdr:col>9</xdr:col>
      <xdr:colOff>400479</xdr:colOff>
      <xdr:row>41</xdr:row>
      <xdr:rowOff>43166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7F7646-0BD0-B147-9B8E-24464DA8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F20-528E-4A25-906E-4FC4C8C0F788}">
  <dimension ref="A1:L24"/>
  <sheetViews>
    <sheetView tabSelected="1" topLeftCell="B23" zoomScale="193" workbookViewId="0">
      <selection activeCell="G26" sqref="G26"/>
    </sheetView>
  </sheetViews>
  <sheetFormatPr baseColWidth="10" defaultColWidth="8.83203125" defaultRowHeight="15" x14ac:dyDescent="0.2"/>
  <cols>
    <col min="3" max="3" width="10.83203125" customWidth="1"/>
    <col min="5" max="6" width="12" bestFit="1" customWidth="1"/>
    <col min="7" max="7" width="14.1640625" customWidth="1"/>
    <col min="8" max="8" width="12.5" customWidth="1"/>
    <col min="9" max="9" width="10.6640625" customWidth="1"/>
    <col min="10" max="10" width="10.33203125" customWidth="1"/>
  </cols>
  <sheetData>
    <row r="1" spans="1:12" x14ac:dyDescent="0.2">
      <c r="A1" s="3" t="s">
        <v>0</v>
      </c>
      <c r="B1" s="3"/>
      <c r="C1" s="3"/>
      <c r="D1" s="3"/>
      <c r="E1" s="3"/>
      <c r="F1" s="3"/>
      <c r="H1" s="4" t="s">
        <v>31</v>
      </c>
      <c r="I1" s="4"/>
      <c r="J1" s="4"/>
      <c r="K1" s="4"/>
      <c r="L1" s="4"/>
    </row>
    <row r="2" spans="1:12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1</v>
      </c>
      <c r="F2" s="4" t="s">
        <v>6</v>
      </c>
      <c r="H2" s="4" t="s">
        <v>7</v>
      </c>
      <c r="I2" s="4" t="s">
        <v>3</v>
      </c>
      <c r="J2" s="4" t="s">
        <v>4</v>
      </c>
      <c r="K2" s="4" t="s">
        <v>8</v>
      </c>
      <c r="L2" s="4" t="s">
        <v>9</v>
      </c>
    </row>
    <row r="3" spans="1:12" x14ac:dyDescent="0.2">
      <c r="A3" s="5">
        <v>294</v>
      </c>
      <c r="B3" s="5">
        <v>1017</v>
      </c>
      <c r="C3" s="6">
        <v>0.20200000000000001</v>
      </c>
      <c r="D3" s="6">
        <f>C3/(B3/1000000)</f>
        <v>198.62340216322519</v>
      </c>
      <c r="E3" s="6">
        <f>LN(D3)</f>
        <v>5.291410580334782</v>
      </c>
      <c r="F3" s="6">
        <f>1000/A3</f>
        <v>3.4013605442176869</v>
      </c>
      <c r="G3" s="2">
        <f>AVERAGE(F3:F12)</f>
        <v>3.1660869316833145</v>
      </c>
      <c r="H3" s="5">
        <v>355</v>
      </c>
      <c r="I3" s="5">
        <v>1066</v>
      </c>
      <c r="J3" s="6">
        <v>1.635</v>
      </c>
      <c r="K3" s="6">
        <f>J3/(I3/1000)</f>
        <v>1.5337711069418385</v>
      </c>
      <c r="L3" s="5">
        <f>H3-273</f>
        <v>82</v>
      </c>
    </row>
    <row r="4" spans="1:12" x14ac:dyDescent="0.2">
      <c r="A4" s="5">
        <v>299</v>
      </c>
      <c r="B4" s="5">
        <v>1065</v>
      </c>
      <c r="C4" s="6">
        <v>0.16200000000000001</v>
      </c>
      <c r="D4" s="6">
        <f>C4/(B4/1000000)</f>
        <v>152.11267605633805</v>
      </c>
      <c r="E4" s="6">
        <f t="shared" ref="E4:E11" si="0">LN(D4)</f>
        <v>5.0246215360709954</v>
      </c>
      <c r="F4" s="6">
        <f t="shared" ref="F4:F11" si="1">1000/A4</f>
        <v>3.3444816053511706</v>
      </c>
      <c r="H4" s="5">
        <v>349</v>
      </c>
      <c r="I4" s="5">
        <v>1072</v>
      </c>
      <c r="J4" s="6">
        <v>1.6220000000000001</v>
      </c>
      <c r="K4" s="6">
        <f t="shared" ref="K4:K11" si="2">J4/(I4/1000)</f>
        <v>1.5130597014925373</v>
      </c>
      <c r="L4" s="5">
        <f t="shared" ref="L4:L11" si="3">H4-273</f>
        <v>76</v>
      </c>
    </row>
    <row r="5" spans="1:12" x14ac:dyDescent="0.2">
      <c r="A5" s="5">
        <v>304</v>
      </c>
      <c r="B5" s="5">
        <v>1105</v>
      </c>
      <c r="C5" s="6">
        <v>0.13600000000000001</v>
      </c>
      <c r="D5" s="6">
        <f t="shared" ref="D4:D11" si="4">C5/(B5/1000000)</f>
        <v>123.07692307692308</v>
      </c>
      <c r="E5" s="6">
        <f t="shared" si="0"/>
        <v>4.8128095507663362</v>
      </c>
      <c r="F5" s="6">
        <f t="shared" si="1"/>
        <v>3.2894736842105261</v>
      </c>
      <c r="H5" s="5">
        <v>343</v>
      </c>
      <c r="I5" s="5">
        <v>1081</v>
      </c>
      <c r="J5" s="6">
        <v>1.617</v>
      </c>
      <c r="K5" s="6">
        <f t="shared" si="2"/>
        <v>1.4958371877890841</v>
      </c>
      <c r="L5" s="5">
        <f t="shared" si="3"/>
        <v>70</v>
      </c>
    </row>
    <row r="6" spans="1:12" x14ac:dyDescent="0.2">
      <c r="A6" s="5">
        <v>309</v>
      </c>
      <c r="B6" s="5">
        <v>1138</v>
      </c>
      <c r="C6" s="6">
        <v>0.113</v>
      </c>
      <c r="D6" s="6">
        <f t="shared" si="4"/>
        <v>99.297012302284728</v>
      </c>
      <c r="E6" s="6">
        <f t="shared" si="0"/>
        <v>4.5981154830082014</v>
      </c>
      <c r="F6" s="6">
        <f t="shared" si="1"/>
        <v>3.2362459546925568</v>
      </c>
      <c r="H6" s="5">
        <v>338</v>
      </c>
      <c r="I6" s="5">
        <v>1094</v>
      </c>
      <c r="J6" s="6">
        <v>1.6</v>
      </c>
      <c r="K6" s="6">
        <f t="shared" si="2"/>
        <v>1.4625228519195612</v>
      </c>
      <c r="L6" s="5">
        <f t="shared" si="3"/>
        <v>65</v>
      </c>
    </row>
    <row r="7" spans="1:12" x14ac:dyDescent="0.2">
      <c r="A7" s="5">
        <v>314</v>
      </c>
      <c r="B7" s="5">
        <v>1165</v>
      </c>
      <c r="C7" s="6">
        <v>9.5000000000000001E-2</v>
      </c>
      <c r="D7" s="6">
        <f t="shared" si="4"/>
        <v>81.545064377682408</v>
      </c>
      <c r="E7" s="6">
        <f t="shared" si="0"/>
        <v>4.4011558045828769</v>
      </c>
      <c r="F7" s="6">
        <f t="shared" si="1"/>
        <v>3.1847133757961785</v>
      </c>
      <c r="H7" s="5">
        <v>333</v>
      </c>
      <c r="I7" s="5">
        <v>1106</v>
      </c>
      <c r="J7" s="6">
        <v>1.5880000000000001</v>
      </c>
      <c r="K7" s="6">
        <f t="shared" si="2"/>
        <v>1.4358047016274864</v>
      </c>
      <c r="L7" s="5">
        <f t="shared" si="3"/>
        <v>60</v>
      </c>
    </row>
    <row r="8" spans="1:12" x14ac:dyDescent="0.2">
      <c r="A8" s="5">
        <v>319</v>
      </c>
      <c r="B8" s="5">
        <v>1187</v>
      </c>
      <c r="C8" s="6">
        <v>0.08</v>
      </c>
      <c r="D8" s="6">
        <f t="shared" si="4"/>
        <v>67.396798652064035</v>
      </c>
      <c r="E8" s="6">
        <f t="shared" si="0"/>
        <v>4.2105975190463507</v>
      </c>
      <c r="F8" s="6">
        <f t="shared" si="1"/>
        <v>3.134796238244514</v>
      </c>
      <c r="H8" s="5">
        <v>328</v>
      </c>
      <c r="I8" s="5">
        <v>1111</v>
      </c>
      <c r="J8" s="6">
        <v>1.575</v>
      </c>
      <c r="K8" s="6">
        <f t="shared" si="2"/>
        <v>1.4176417641764176</v>
      </c>
      <c r="L8" s="5">
        <f t="shared" si="3"/>
        <v>55</v>
      </c>
    </row>
    <row r="9" spans="1:12" x14ac:dyDescent="0.2">
      <c r="A9" s="5">
        <v>324</v>
      </c>
      <c r="B9" s="5">
        <v>1206</v>
      </c>
      <c r="C9" s="6">
        <v>6.8000000000000005E-2</v>
      </c>
      <c r="D9" s="6">
        <f t="shared" si="4"/>
        <v>56.384742951907135</v>
      </c>
      <c r="E9" s="6">
        <f t="shared" si="0"/>
        <v>4.0321986068711126</v>
      </c>
      <c r="F9" s="6">
        <f t="shared" si="1"/>
        <v>3.0864197530864197</v>
      </c>
      <c r="H9" s="5">
        <v>323</v>
      </c>
      <c r="I9" s="5">
        <v>1128</v>
      </c>
      <c r="J9" s="6">
        <v>1.57</v>
      </c>
      <c r="K9" s="6">
        <f t="shared" si="2"/>
        <v>1.3918439716312059</v>
      </c>
      <c r="L9" s="5">
        <f t="shared" si="3"/>
        <v>50</v>
      </c>
    </row>
    <row r="10" spans="1:12" x14ac:dyDescent="0.2">
      <c r="A10" s="5">
        <v>329</v>
      </c>
      <c r="B10" s="5">
        <v>1221</v>
      </c>
      <c r="C10" s="6">
        <v>5.8000000000000003E-2</v>
      </c>
      <c r="D10" s="6">
        <f t="shared" si="4"/>
        <v>47.502047502047503</v>
      </c>
      <c r="E10" s="6">
        <f t="shared" si="0"/>
        <v>3.8607728154178518</v>
      </c>
      <c r="F10" s="6">
        <f t="shared" si="1"/>
        <v>3.0395136778115504</v>
      </c>
      <c r="H10" s="5">
        <v>318</v>
      </c>
      <c r="I10" s="5">
        <v>1139</v>
      </c>
      <c r="J10" s="6">
        <v>1.5620000000000001</v>
      </c>
      <c r="K10" s="6">
        <f t="shared" si="2"/>
        <v>1.3713784021071116</v>
      </c>
      <c r="L10" s="5">
        <f t="shared" si="3"/>
        <v>45</v>
      </c>
    </row>
    <row r="11" spans="1:12" x14ac:dyDescent="0.2">
      <c r="A11" s="5">
        <v>334</v>
      </c>
      <c r="B11" s="5">
        <v>1234</v>
      </c>
      <c r="C11" s="6">
        <v>4.9000000000000002E-2</v>
      </c>
      <c r="D11" s="6">
        <f t="shared" si="4"/>
        <v>39.70826580226904</v>
      </c>
      <c r="E11" s="6">
        <f t="shared" si="0"/>
        <v>3.6815593726274303</v>
      </c>
      <c r="F11" s="6">
        <f t="shared" si="1"/>
        <v>2.9940119760479043</v>
      </c>
      <c r="H11" s="5">
        <v>311</v>
      </c>
      <c r="I11" s="5">
        <v>1155</v>
      </c>
      <c r="J11" s="6">
        <v>1.55</v>
      </c>
      <c r="K11" s="6">
        <f t="shared" si="2"/>
        <v>1.3419913419913421</v>
      </c>
      <c r="L11" s="5">
        <f t="shared" si="3"/>
        <v>38</v>
      </c>
    </row>
    <row r="12" spans="1:12" x14ac:dyDescent="0.2">
      <c r="A12" s="5">
        <v>339</v>
      </c>
      <c r="B12" s="5">
        <v>1244</v>
      </c>
      <c r="C12" s="6">
        <v>4.2000000000000003E-2</v>
      </c>
      <c r="D12" s="6">
        <f t="shared" ref="D12" si="5">C12/(B12/1000000)</f>
        <v>33.762057877813504</v>
      </c>
      <c r="E12" s="6">
        <f t="shared" ref="E12" si="6">LN(D12)</f>
        <v>3.5193376239663805</v>
      </c>
      <c r="F12" s="6">
        <f t="shared" ref="F12" si="7">1000/A12</f>
        <v>2.9498525073746311</v>
      </c>
      <c r="H12" s="5">
        <v>304</v>
      </c>
      <c r="I12" s="5">
        <v>1173</v>
      </c>
      <c r="J12" s="6">
        <v>1.536</v>
      </c>
      <c r="K12" s="6">
        <f>J12/(I12/1000)</f>
        <v>1.3094629156010229</v>
      </c>
      <c r="L12" s="5">
        <f t="shared" ref="L12" si="8">H12-273</f>
        <v>31</v>
      </c>
    </row>
    <row r="13" spans="1:12" x14ac:dyDescent="0.2">
      <c r="B13" s="4" t="s">
        <v>10</v>
      </c>
      <c r="C13" s="4" t="s">
        <v>11</v>
      </c>
      <c r="D13" s="4" t="s">
        <v>12</v>
      </c>
      <c r="E13" t="s">
        <v>20</v>
      </c>
      <c r="F13" t="s">
        <v>21</v>
      </c>
      <c r="H13" t="s">
        <v>14</v>
      </c>
      <c r="I13" t="s">
        <v>15</v>
      </c>
    </row>
    <row r="14" spans="1:12" x14ac:dyDescent="0.2">
      <c r="B14" s="7" t="s">
        <v>28</v>
      </c>
      <c r="C14" s="8">
        <f>(K3-K8)/(K8*L3-K3*L8)</f>
        <v>3.6416496049153672E-3</v>
      </c>
      <c r="D14" s="8">
        <f>AVERAGE(C14:C18)</f>
        <v>3.9043137512870486E-3</v>
      </c>
      <c r="E14">
        <f>POWER((C14-$D$14), 2)</f>
        <v>6.8992453789164069E-8</v>
      </c>
      <c r="F14" s="13">
        <f>SQRT(SUM(E14:E18)/12)*3.166</f>
        <v>5.1647733084185944E-4</v>
      </c>
      <c r="G14">
        <f>F14/D14*100</f>
        <v>13.228376706959164</v>
      </c>
      <c r="H14" s="1">
        <v>1.3806490000000001E-23</v>
      </c>
      <c r="I14" s="1">
        <v>8.6173299999999997E-5</v>
      </c>
    </row>
    <row r="15" spans="1:12" x14ac:dyDescent="0.2">
      <c r="B15" s="7" t="s">
        <v>29</v>
      </c>
      <c r="C15" s="8">
        <f>(K4-K9)/(K9*L4-K4*L9)</f>
        <v>4.0234706112284658E-3</v>
      </c>
      <c r="E15">
        <f>POWER((C15-$D$14), 2)</f>
        <v>1.4198357271098505E-8</v>
      </c>
    </row>
    <row r="16" spans="1:12" x14ac:dyDescent="0.2">
      <c r="B16" s="7" t="s">
        <v>30</v>
      </c>
      <c r="C16" s="8">
        <f>(K5-K10)/(K10*L5-K5*L10)</f>
        <v>4.3389900191705367E-3</v>
      </c>
      <c r="E16">
        <f>POWER((C16-$D$14), 2)</f>
        <v>1.8894345786111793E-7</v>
      </c>
    </row>
    <row r="17" spans="2:11" x14ac:dyDescent="0.2">
      <c r="B17" s="7" t="s">
        <v>26</v>
      </c>
      <c r="C17" s="8">
        <f>(K6-K11)/(K11*L6-K6*L11)</f>
        <v>3.8078331854037185E-3</v>
      </c>
      <c r="E17">
        <f>POWER((C17-$D$14), 2)</f>
        <v>9.3084995931676057E-9</v>
      </c>
    </row>
    <row r="18" spans="2:11" x14ac:dyDescent="0.2">
      <c r="B18" s="9" t="s">
        <v>27</v>
      </c>
      <c r="C18" s="10">
        <f>(K7-K12)/(K12*L7-K7*L12)</f>
        <v>3.7096253357171583E-3</v>
      </c>
      <c r="E18">
        <f>POWER((C18-$D$14), 2)</f>
        <v>3.7903579157114296E-8</v>
      </c>
    </row>
    <row r="19" spans="2:11" x14ac:dyDescent="0.2">
      <c r="B19" s="7" t="s">
        <v>13</v>
      </c>
      <c r="C19" s="4" t="s">
        <v>16</v>
      </c>
      <c r="D19" s="4" t="s">
        <v>17</v>
      </c>
      <c r="E19" s="4" t="s">
        <v>18</v>
      </c>
      <c r="F19" s="4" t="s">
        <v>19</v>
      </c>
      <c r="G19" t="s">
        <v>24</v>
      </c>
      <c r="H19" t="s">
        <v>25</v>
      </c>
      <c r="I19" t="s">
        <v>22</v>
      </c>
      <c r="J19" t="s">
        <v>23</v>
      </c>
    </row>
    <row r="20" spans="2:11" x14ac:dyDescent="0.2">
      <c r="B20" s="7" t="s">
        <v>28</v>
      </c>
      <c r="C20" s="11">
        <f>2*H$14*$A3*$A8*LN($D3/$D8)/($A8-$A3)</f>
        <v>1.1195973645511178E-19</v>
      </c>
      <c r="D20" s="12">
        <f>2*I$14*$A3*$A8*LN($D3/$D8)/($A8-$A3)</f>
        <v>0.69879744652458986</v>
      </c>
      <c r="E20" s="11">
        <f>AVERAGE(C20:C24)</f>
        <v>1.0629585979819288E-19</v>
      </c>
      <c r="F20" s="12">
        <f>AVERAGE(D20:D24)</f>
        <v>0.66344632235619716</v>
      </c>
      <c r="G20">
        <f>POWER(C20-E$20,2)</f>
        <v>3.2079498784790826E-41</v>
      </c>
      <c r="H20">
        <f>POWER(D20-F$20,2)</f>
        <v>1.2497019799691184E-3</v>
      </c>
      <c r="I20">
        <f>3.2*SQRT(SUM(G20:G24)/12)</f>
        <v>6.0932320984986006E-21</v>
      </c>
      <c r="J20">
        <v>6</v>
      </c>
      <c r="K20">
        <f>J20/F20*100</f>
        <v>904.36856725519169</v>
      </c>
    </row>
    <row r="21" spans="2:11" x14ac:dyDescent="0.2">
      <c r="B21" s="7" t="s">
        <v>29</v>
      </c>
      <c r="C21" s="11">
        <f t="shared" ref="C21:C24" si="9">2*H$14*$A4*$A9*LN($D4/$D9)/($A9-$A4)</f>
        <v>1.0619064482038873E-19</v>
      </c>
      <c r="D21" s="12">
        <f t="shared" ref="D21:D24" si="10">2*I$14*$A4*$A9*LN($D4/$D9)/($A9-$A4)</f>
        <v>0.66278962236606132</v>
      </c>
      <c r="G21">
        <f t="shared" ref="G21:H23" si="11">POWER(C21-E$20,2)</f>
        <v>1.1070191554328297E-44</v>
      </c>
      <c r="H21">
        <f t="shared" si="11"/>
        <v>4.3125487704441895E-7</v>
      </c>
    </row>
    <row r="22" spans="2:11" x14ac:dyDescent="0.2">
      <c r="B22" s="7" t="s">
        <v>30</v>
      </c>
      <c r="C22" s="11">
        <f t="shared" si="9"/>
        <v>1.0517111001542472E-19</v>
      </c>
      <c r="D22" s="12">
        <f t="shared" si="10"/>
        <v>0.65642618903806804</v>
      </c>
      <c r="G22">
        <f t="shared" si="11"/>
        <v>1.2650620738370352E-42</v>
      </c>
      <c r="H22">
        <f t="shared" si="11"/>
        <v>4.928227180430654E-5</v>
      </c>
    </row>
    <row r="23" spans="2:11" x14ac:dyDescent="0.2">
      <c r="B23" s="7" t="s">
        <v>26</v>
      </c>
      <c r="C23" s="11">
        <f t="shared" si="9"/>
        <v>1.0448098853195609E-19</v>
      </c>
      <c r="D23" s="12">
        <f t="shared" si="10"/>
        <v>0.65211879116711136</v>
      </c>
      <c r="G23">
        <f t="shared" si="11"/>
        <v>3.2937577130119493E-42</v>
      </c>
      <c r="H23">
        <f t="shared" si="11"/>
        <v>1.2831296283971166E-4</v>
      </c>
    </row>
    <row r="24" spans="2:11" x14ac:dyDescent="0.2">
      <c r="B24" s="7" t="s">
        <v>27</v>
      </c>
      <c r="C24" s="11">
        <f t="shared" si="9"/>
        <v>1.0367681916808314E-19</v>
      </c>
      <c r="D24" s="12">
        <f t="shared" si="10"/>
        <v>0.64709956268515578</v>
      </c>
      <c r="G24">
        <f t="shared" ref="G24" si="12">POWER(C24-E$20,2)</f>
        <v>6.8593738221656202E-42</v>
      </c>
      <c r="H24">
        <f t="shared" ref="H24" si="13">POWER(D24-F$20,2)</f>
        <v>2.6721655174278479E-4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Бавыкин</dc:creator>
  <cp:lastModifiedBy>Microsoft Office User</cp:lastModifiedBy>
  <dcterms:created xsi:type="dcterms:W3CDTF">2021-05-03T14:39:49Z</dcterms:created>
  <dcterms:modified xsi:type="dcterms:W3CDTF">2021-05-26T21:31:22Z</dcterms:modified>
</cp:coreProperties>
</file>