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sypk/Desktop/Studying/Semester_2/Physics/Lab 3.10/"/>
    </mc:Choice>
  </mc:AlternateContent>
  <xr:revisionPtr revIDLastSave="0" documentId="13_ncr:1_{3177BC9C-1C88-4346-B3B1-ABE05F8F255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definedNames>
    <definedName name="_xlchart.v1.2" hidden="1">Лист1!$A$3:$A$16</definedName>
    <definedName name="_xlchart.v1.3" hidden="1">Лист1!$F$3:$F$16</definedName>
    <definedName name="_xlchart.v2.0" hidden="1">Лист1!$A$3:$A$16</definedName>
    <definedName name="_xlchart.v2.1" hidden="1">Лист1!$F$3:$F$16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N7" i="1"/>
  <c r="S3" i="1"/>
  <c r="C25" i="1"/>
  <c r="C24" i="1"/>
  <c r="J3" i="1"/>
  <c r="I4" i="1"/>
  <c r="I3" i="1"/>
  <c r="G3" i="1"/>
  <c r="H3" i="1"/>
  <c r="F15" i="1" l="1"/>
  <c r="F16" i="1"/>
  <c r="F3" i="1" l="1"/>
  <c r="H4" i="1"/>
  <c r="J4" i="1" l="1"/>
  <c r="F4" i="1" l="1"/>
  <c r="F5" i="1"/>
  <c r="H5" i="1" l="1"/>
  <c r="H6" i="1"/>
  <c r="H7" i="1"/>
  <c r="H8" i="1"/>
  <c r="H9" i="1"/>
  <c r="H10" i="1"/>
  <c r="H11" i="1"/>
  <c r="H12" i="1"/>
  <c r="H13" i="1"/>
  <c r="H14" i="1"/>
  <c r="J14" i="1" s="1"/>
  <c r="H15" i="1"/>
  <c r="H16" i="1"/>
  <c r="J16" i="1" s="1"/>
  <c r="G4" i="1"/>
  <c r="G5" i="1"/>
  <c r="G15" i="1"/>
  <c r="G16" i="1"/>
  <c r="J12" i="1" l="1"/>
  <c r="J11" i="1"/>
  <c r="J10" i="1"/>
  <c r="J9" i="1"/>
  <c r="J8" i="1"/>
  <c r="I15" i="1"/>
  <c r="J15" i="1"/>
  <c r="J7" i="1"/>
  <c r="J6" i="1"/>
  <c r="J13" i="1"/>
  <c r="I5" i="1"/>
  <c r="J5" i="1"/>
  <c r="O3" i="1"/>
  <c r="I16" i="1"/>
  <c r="Q3" i="1"/>
  <c r="P3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I9" i="1" l="1"/>
  <c r="I7" i="1"/>
  <c r="I6" i="1"/>
  <c r="I10" i="1"/>
  <c r="I11" i="1"/>
  <c r="I13" i="1"/>
  <c r="I8" i="1"/>
  <c r="I12" i="1"/>
  <c r="I14" i="1"/>
  <c r="N3" i="1" l="1"/>
  <c r="M7" i="1" l="1"/>
  <c r="M8" i="1"/>
  <c r="D25" i="1"/>
  <c r="M9" i="1"/>
  <c r="C27" i="1"/>
  <c r="D27" i="1" s="1"/>
  <c r="M10" i="1"/>
  <c r="M11" i="1"/>
  <c r="M13" i="1"/>
  <c r="M14" i="1"/>
  <c r="C26" i="1"/>
  <c r="D26" i="1" s="1"/>
  <c r="M15" i="1"/>
  <c r="D24" i="1"/>
  <c r="M17" i="1"/>
  <c r="M12" i="1"/>
  <c r="M16" i="1"/>
  <c r="I18" i="1" l="1"/>
</calcChain>
</file>

<file path=xl/sharedStrings.xml><?xml version="1.0" encoding="utf-8"?>
<sst xmlns="http://schemas.openxmlformats.org/spreadsheetml/2006/main" count="25" uniqueCount="25">
  <si>
    <t>Т, мс</t>
  </si>
  <si>
    <t>n</t>
  </si>
  <si>
    <t>λ</t>
  </si>
  <si>
    <t>Q</t>
  </si>
  <si>
    <t>R, Ом</t>
  </si>
  <si>
    <t>L, мГн</t>
  </si>
  <si>
    <r>
      <t>R</t>
    </r>
    <r>
      <rPr>
        <b/>
        <vertAlign val="subscript"/>
        <sz val="14"/>
        <color theme="1"/>
        <rFont val="Times New Roman"/>
        <family val="1"/>
        <charset val="204"/>
      </rPr>
      <t>м</t>
    </r>
    <r>
      <rPr>
        <b/>
        <sz val="14"/>
        <color theme="1"/>
        <rFont val="Times New Roman"/>
        <family val="1"/>
        <charset val="204"/>
      </rPr>
      <t>, Ом</t>
    </r>
  </si>
  <si>
    <r>
      <t>2U</t>
    </r>
    <r>
      <rPr>
        <b/>
        <vertAlign val="subscript"/>
        <sz val="14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, дел</t>
    </r>
  </si>
  <si>
    <r>
      <t>2U</t>
    </r>
    <r>
      <rPr>
        <b/>
        <vertAlign val="subscript"/>
        <sz val="14"/>
        <color theme="1"/>
        <rFont val="Times New Roman"/>
        <family val="1"/>
        <charset val="204"/>
      </rPr>
      <t>i+n</t>
    </r>
    <r>
      <rPr>
        <b/>
        <sz val="14"/>
        <color theme="1"/>
        <rFont val="Times New Roman"/>
        <family val="1"/>
        <charset val="204"/>
      </rPr>
      <t>, дел</t>
    </r>
  </si>
  <si>
    <t>R0</t>
  </si>
  <si>
    <t>Таблица 1</t>
  </si>
  <si>
    <t>Таблица 2</t>
  </si>
  <si>
    <t>С, мкФ</t>
  </si>
  <si>
    <t>Tэксп, мс</t>
  </si>
  <si>
    <t>Tтеор, мс</t>
  </si>
  <si>
    <t>Сигма Т, %</t>
  </si>
  <si>
    <t>Lср</t>
  </si>
  <si>
    <t>Т0</t>
  </si>
  <si>
    <t>Т200</t>
  </si>
  <si>
    <t>Т400</t>
  </si>
  <si>
    <t>Q0</t>
  </si>
  <si>
    <t>Rкрит</t>
  </si>
  <si>
    <t>Дельта L</t>
  </si>
  <si>
    <t xml:space="preserve">(Li - Lср)^2 </t>
  </si>
  <si>
    <t>Qтеор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</si>
</sst>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</a:t>
            </a:r>
            <a:r>
              <a:rPr lang="ru-RU" sz="1400" b="0" i="0" u="none" strike="noStrike" baseline="-25000">
                <a:effectLst/>
              </a:rPr>
              <a:t>теор </a:t>
            </a:r>
            <a:r>
              <a:rPr lang="ru-RU" sz="1400" b="0" i="0" u="none" strike="noStrike" baseline="0">
                <a:effectLst/>
              </a:rPr>
              <a:t>= </a:t>
            </a:r>
            <a:r>
              <a:rPr lang="en-US" sz="1400" b="0" i="0" u="none" strike="noStrike" baseline="0">
                <a:effectLst/>
              </a:rPr>
              <a:t>T</a:t>
            </a:r>
            <a:r>
              <a:rPr lang="ru-RU" sz="1400" b="0" i="0" u="none" strike="noStrike" baseline="-25000">
                <a:effectLst/>
              </a:rPr>
              <a:t>теор</a:t>
            </a:r>
            <a:r>
              <a:rPr lang="ru-RU" sz="1400" b="0" i="0" u="none" strike="noStrike" baseline="0">
                <a:effectLst/>
              </a:rPr>
              <a:t>(С) </a:t>
            </a:r>
            <a:r>
              <a:rPr lang="en-US" sz="1400" b="0" i="0" u="none" strike="noStrike" baseline="0">
                <a:effectLst/>
              </a:rPr>
              <a:t>, T</a:t>
            </a:r>
            <a:r>
              <a:rPr lang="ru-RU" sz="1400" b="0" i="0" u="none" strike="noStrike" baseline="-25000">
                <a:effectLst/>
              </a:rPr>
              <a:t>теор </a:t>
            </a:r>
            <a:r>
              <a:rPr lang="el-GR" sz="1400" b="0" i="0" u="none" strike="noStrike" baseline="0"/>
              <a:t> </a:t>
            </a:r>
            <a:r>
              <a:rPr lang="ru-RU" sz="1400" b="0" i="0" u="none" strike="noStrike" baseline="0"/>
              <a:t>- по вертикали, </a:t>
            </a:r>
            <a:r>
              <a:rPr lang="en-US" sz="1400" b="0" i="0" u="none" strike="noStrike" baseline="0"/>
              <a:t>C</a:t>
            </a:r>
            <a:r>
              <a:rPr lang="ru-RU" sz="1400" b="0" i="0" u="none" strike="noStrike" baseline="0"/>
              <a:t> - по горизонтали</a:t>
            </a:r>
            <a:r>
              <a:rPr lang="ru-RU" sz="1400" b="0" i="0" u="none" strike="noStrike" baseline="0">
                <a:effectLst/>
              </a:rPr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Лист1!$A$24:$A$27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xVal>
          <c:yVal>
            <c:numRef>
              <c:f>Лист1!$C$24:$C$27</c:f>
              <c:numCache>
                <c:formatCode>0.00</c:formatCode>
                <c:ptCount val="4"/>
                <c:pt idx="0">
                  <c:v>8.2913453527713968E-2</c:v>
                </c:pt>
                <c:pt idx="1">
                  <c:v>0.10160184954764097</c:v>
                </c:pt>
                <c:pt idx="2">
                  <c:v>0.12133550515819881</c:v>
                </c:pt>
                <c:pt idx="3">
                  <c:v>0.39180897516840912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B-824F-A3C6-CB1BC0BB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490863"/>
        <c:axId val="1363492511"/>
      </c:scatterChart>
      <c:valAx>
        <c:axId val="13634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492511"/>
        <c:crosses val="autoZero"/>
        <c:crossBetween val="midCat"/>
      </c:valAx>
      <c:valAx>
        <c:axId val="13634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49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8661</xdr:colOff>
      <xdr:row>17</xdr:row>
      <xdr:rowOff>235914</xdr:rowOff>
    </xdr:from>
    <xdr:to>
      <xdr:col>21</xdr:col>
      <xdr:colOff>185498</xdr:colOff>
      <xdr:row>35</xdr:row>
      <xdr:rowOff>10201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4F82B5-7A48-3748-8FD2-15F9C95D9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topLeftCell="G12" zoomScale="132" zoomScaleNormal="85" workbookViewId="0">
      <selection activeCell="K22" sqref="K22"/>
    </sheetView>
  </sheetViews>
  <sheetFormatPr baseColWidth="10" defaultColWidth="8.83203125" defaultRowHeight="15" x14ac:dyDescent="0.2"/>
  <cols>
    <col min="1" max="1" width="9.5" bestFit="1" customWidth="1"/>
    <col min="2" max="2" width="12" bestFit="1" customWidth="1"/>
    <col min="3" max="3" width="12.1640625" bestFit="1" customWidth="1"/>
    <col min="4" max="4" width="14.1640625" bestFit="1" customWidth="1"/>
    <col min="7" max="7" width="12.5" customWidth="1"/>
    <col min="8" max="8" width="8" bestFit="1" customWidth="1"/>
    <col min="9" max="9" width="15.6640625" bestFit="1" customWidth="1"/>
    <col min="10" max="10" width="15.6640625" customWidth="1"/>
    <col min="13" max="13" width="15.5" bestFit="1" customWidth="1"/>
    <col min="15" max="15" width="10.33203125" bestFit="1" customWidth="1"/>
    <col min="18" max="18" width="9.6640625" bestFit="1" customWidth="1"/>
    <col min="19" max="19" width="11" bestFit="1" customWidth="1"/>
  </cols>
  <sheetData>
    <row r="1" spans="1:19" ht="19" x14ac:dyDescent="0.25">
      <c r="A1" s="20" t="s">
        <v>10</v>
      </c>
      <c r="B1" s="20"/>
      <c r="C1" s="20"/>
      <c r="D1" s="20"/>
      <c r="E1" s="20"/>
      <c r="F1" s="20"/>
      <c r="G1" s="20"/>
      <c r="H1" s="20"/>
      <c r="I1" s="20"/>
      <c r="J1" s="15"/>
    </row>
    <row r="2" spans="1:19" ht="22" thickBot="1" x14ac:dyDescent="0.25">
      <c r="A2" s="4" t="s">
        <v>6</v>
      </c>
      <c r="B2" s="5" t="s">
        <v>0</v>
      </c>
      <c r="C2" s="5" t="s">
        <v>7</v>
      </c>
      <c r="D2" s="5" t="s">
        <v>8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16" t="s">
        <v>24</v>
      </c>
      <c r="M2" s="6" t="s">
        <v>9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</row>
    <row r="3" spans="1:19" ht="19" x14ac:dyDescent="0.2">
      <c r="A3" s="3">
        <v>0</v>
      </c>
      <c r="B3" s="3">
        <v>0.09</v>
      </c>
      <c r="C3" s="3">
        <v>5.3</v>
      </c>
      <c r="D3" s="3">
        <v>1.9</v>
      </c>
      <c r="E3" s="3">
        <v>3</v>
      </c>
      <c r="F3" s="7">
        <f>1/E3*LN(C3/D3)</f>
        <v>0.34195097812856046</v>
      </c>
      <c r="G3" s="7">
        <f>2 * PI() /(1 - EXP(-2 * F3))</f>
        <v>12.684182485974448</v>
      </c>
      <c r="H3" s="3">
        <f>A3+$M$3</f>
        <v>55.2</v>
      </c>
      <c r="I3" s="7">
        <f>PI()*PI()*POWER(H3, 2) / POWER(F3,2) * 0.022*POWER(10,-3)</f>
        <v>5.6581294722356619</v>
      </c>
      <c r="J3" s="17">
        <f>1/H3*SQRT(10/$A$24*POWER(10,3))</f>
        <v>12.213765624334096</v>
      </c>
      <c r="M3" s="1">
        <v>55.2</v>
      </c>
      <c r="N3" s="10">
        <f>AVERAGE(I3:I13)</f>
        <v>7.898509516109339</v>
      </c>
      <c r="O3" s="11">
        <f>2*PI() / SQRT(POWER(10,9)/A24/10 - $H$3*$H$3*POWER(10,6)/4/100)*1000</f>
        <v>9.3272888221987038E-2</v>
      </c>
      <c r="P3" s="11">
        <f>2*PI() / SQRT(POWER(10,9)/A24/10 - POWER(10,6)*$H$14*$H$14/4/100)*1000</f>
        <v>9.4910032171706807E-2</v>
      </c>
      <c r="Q3" s="11">
        <f>2*PI() / SQRT(POWER(10,9)/A24/10 - POWER(10,6)*$H$16*$H$16/4/100)*1000</f>
        <v>9.9006907054470308E-2</v>
      </c>
      <c r="R3" s="11">
        <f>1/H3*SQRT(10/A24*POWER(10,3))</f>
        <v>12.213765624334096</v>
      </c>
      <c r="S3" s="11">
        <f>2*SQRT(10/A24*POWER(10,3))</f>
        <v>1348.3997249264842</v>
      </c>
    </row>
    <row r="4" spans="1:19" ht="18" x14ac:dyDescent="0.2">
      <c r="A4" s="3">
        <v>10</v>
      </c>
      <c r="B4" s="3">
        <v>0.09</v>
      </c>
      <c r="C4" s="3">
        <v>5</v>
      </c>
      <c r="D4" s="3">
        <v>1.6</v>
      </c>
      <c r="E4" s="3">
        <v>3</v>
      </c>
      <c r="F4" s="7">
        <f>1/E4*LN(C4/D4)</f>
        <v>0.37981142772945492</v>
      </c>
      <c r="G4" s="7">
        <f t="shared" ref="G4:G16" si="0">2 * PI() /(1 - EXP(-2 * F4))</f>
        <v>11.80701070509369</v>
      </c>
      <c r="H4" s="3">
        <f t="shared" ref="H4:H16" si="1">A4+$M$3</f>
        <v>65.2</v>
      </c>
      <c r="I4" s="7">
        <f>PI()*PI()*POWER(H4, 2) / POWER(F4,2) * 0.022*POWER(10,-3)</f>
        <v>6.3985499184689258</v>
      </c>
      <c r="J4" s="17">
        <f t="shared" ref="J4:J16" si="2">1/H4*SQRT(10/$A$24*POWER(10,3))</f>
        <v>10.340488688086534</v>
      </c>
    </row>
    <row r="5" spans="1:19" ht="19" thickBot="1" x14ac:dyDescent="0.25">
      <c r="A5" s="3">
        <v>20</v>
      </c>
      <c r="B5" s="3">
        <v>0.09</v>
      </c>
      <c r="C5" s="3">
        <v>4.7</v>
      </c>
      <c r="D5" s="3">
        <v>1.3</v>
      </c>
      <c r="E5" s="3">
        <v>3</v>
      </c>
      <c r="F5" s="7">
        <f>1/E5*LN(C5/D5)</f>
        <v>0.42839941474950727</v>
      </c>
      <c r="G5" s="7">
        <f t="shared" si="0"/>
        <v>10.91814300159578</v>
      </c>
      <c r="H5" s="3">
        <f t="shared" si="1"/>
        <v>75.2</v>
      </c>
      <c r="I5" s="7">
        <f t="shared" ref="I4:I15" si="3">PI()*PI()*POWER(H5, 2) / POWER(F5,2) * 0.022*POWER(10,-3)</f>
        <v>6.6905276473597928</v>
      </c>
      <c r="J5" s="17">
        <f t="shared" si="2"/>
        <v>8.9654237029686445</v>
      </c>
    </row>
    <row r="6" spans="1:19" ht="19" thickBot="1" x14ac:dyDescent="0.25">
      <c r="A6" s="3">
        <v>30</v>
      </c>
      <c r="B6" s="3">
        <v>0.09</v>
      </c>
      <c r="C6" s="3">
        <v>4.4000000000000004</v>
      </c>
      <c r="D6" s="3">
        <v>1.2</v>
      </c>
      <c r="E6" s="3">
        <v>3</v>
      </c>
      <c r="F6" s="7">
        <f t="shared" ref="F6:F14" si="4">1/E6*LN(C6/D6)</f>
        <v>0.4330943280434203</v>
      </c>
      <c r="G6" s="7">
        <f t="shared" si="0"/>
        <v>10.843386146634293</v>
      </c>
      <c r="H6" s="3">
        <f t="shared" si="1"/>
        <v>85.2</v>
      </c>
      <c r="I6" s="7">
        <f t="shared" si="3"/>
        <v>8.403043728289207</v>
      </c>
      <c r="J6" s="17">
        <f t="shared" si="2"/>
        <v>7.9131439256249063</v>
      </c>
      <c r="M6" s="13" t="s">
        <v>23</v>
      </c>
    </row>
    <row r="7" spans="1:19" ht="18" x14ac:dyDescent="0.2">
      <c r="A7" s="3">
        <v>40</v>
      </c>
      <c r="B7" s="3">
        <v>0.09</v>
      </c>
      <c r="C7" s="3">
        <v>4.2</v>
      </c>
      <c r="D7" s="3">
        <v>0.9</v>
      </c>
      <c r="E7" s="3">
        <v>3</v>
      </c>
      <c r="F7" s="7">
        <f t="shared" si="4"/>
        <v>0.51348168031571628</v>
      </c>
      <c r="G7" s="7">
        <f t="shared" si="0"/>
        <v>9.7883065070954416</v>
      </c>
      <c r="H7" s="3">
        <f t="shared" si="1"/>
        <v>95.2</v>
      </c>
      <c r="I7" s="7">
        <f t="shared" si="3"/>
        <v>7.463566651764765</v>
      </c>
      <c r="J7" s="17">
        <f t="shared" si="2"/>
        <v>7.0819313283953997</v>
      </c>
      <c r="M7" s="12">
        <f>POWER(I3-$N$3,2)</f>
        <v>5.0193027409874196</v>
      </c>
      <c r="N7">
        <f>SQRT(SUM(M7:M20)/13/12)</f>
        <v>0.31997459710926063</v>
      </c>
    </row>
    <row r="8" spans="1:19" ht="18" x14ac:dyDescent="0.2">
      <c r="A8" s="3">
        <v>50</v>
      </c>
      <c r="B8" s="3">
        <v>0.09</v>
      </c>
      <c r="C8" s="3">
        <v>4</v>
      </c>
      <c r="D8" s="3">
        <v>0.8</v>
      </c>
      <c r="E8" s="3">
        <v>3</v>
      </c>
      <c r="F8" s="7">
        <f t="shared" si="4"/>
        <v>0.53647930414470002</v>
      </c>
      <c r="G8" s="7">
        <f t="shared" si="0"/>
        <v>9.5488440287128693</v>
      </c>
      <c r="H8" s="3">
        <f t="shared" si="1"/>
        <v>105.2</v>
      </c>
      <c r="I8" s="7">
        <f t="shared" si="3"/>
        <v>8.3492595174212578</v>
      </c>
      <c r="J8" s="17">
        <f t="shared" si="2"/>
        <v>6.4087439397646584</v>
      </c>
      <c r="M8" s="12">
        <f t="shared" ref="M8:M17" si="5">POWER(I4-$N$3,2)</f>
        <v>2.2498787945535903</v>
      </c>
    </row>
    <row r="9" spans="1:19" ht="18" x14ac:dyDescent="0.2">
      <c r="A9" s="3">
        <v>60</v>
      </c>
      <c r="B9" s="3">
        <v>0.09</v>
      </c>
      <c r="C9" s="3">
        <v>3.7</v>
      </c>
      <c r="D9" s="3">
        <v>0.7</v>
      </c>
      <c r="E9" s="3">
        <v>3</v>
      </c>
      <c r="F9" s="7">
        <f t="shared" si="4"/>
        <v>0.55500258786297041</v>
      </c>
      <c r="G9" s="7">
        <f t="shared" si="0"/>
        <v>9.3716955810638023</v>
      </c>
      <c r="H9" s="3">
        <f t="shared" si="1"/>
        <v>115.2</v>
      </c>
      <c r="I9" s="7">
        <f t="shared" si="3"/>
        <v>9.3548616288907436</v>
      </c>
      <c r="J9" s="17">
        <f t="shared" si="2"/>
        <v>5.8524293616600875</v>
      </c>
      <c r="M9" s="12">
        <f t="shared" si="5"/>
        <v>1.459220195227646</v>
      </c>
    </row>
    <row r="10" spans="1:19" ht="18" x14ac:dyDescent="0.2">
      <c r="A10" s="3">
        <v>70</v>
      </c>
      <c r="B10" s="3">
        <v>0.09</v>
      </c>
      <c r="C10" s="3">
        <v>3.5</v>
      </c>
      <c r="D10" s="3">
        <v>0.6</v>
      </c>
      <c r="E10" s="3">
        <v>3</v>
      </c>
      <c r="F10" s="7">
        <f t="shared" si="4"/>
        <v>0.58786286408711952</v>
      </c>
      <c r="G10" s="7">
        <f t="shared" si="0"/>
        <v>9.0875605229357177</v>
      </c>
      <c r="H10" s="3">
        <f t="shared" si="1"/>
        <v>125.2</v>
      </c>
      <c r="I10" s="7">
        <f t="shared" si="3"/>
        <v>9.8487027861848038</v>
      </c>
      <c r="J10" s="17">
        <f t="shared" si="2"/>
        <v>5.3849829270227003</v>
      </c>
      <c r="M10" s="12">
        <f t="shared" si="5"/>
        <v>0.25455477125996001</v>
      </c>
    </row>
    <row r="11" spans="1:19" ht="18" x14ac:dyDescent="0.2">
      <c r="A11" s="3">
        <v>80</v>
      </c>
      <c r="B11" s="3">
        <v>0.09</v>
      </c>
      <c r="C11" s="3">
        <v>3.3</v>
      </c>
      <c r="D11" s="3">
        <v>0.8</v>
      </c>
      <c r="E11" s="3">
        <v>2</v>
      </c>
      <c r="F11" s="7">
        <f t="shared" si="4"/>
        <v>0.70853300989332202</v>
      </c>
      <c r="G11" s="7">
        <f t="shared" si="0"/>
        <v>8.2938046054770531</v>
      </c>
      <c r="H11" s="3">
        <f t="shared" si="1"/>
        <v>135.19999999999999</v>
      </c>
      <c r="I11" s="7">
        <f t="shared" si="3"/>
        <v>7.9059785655203871</v>
      </c>
      <c r="J11" s="17">
        <f t="shared" si="2"/>
        <v>4.9866853732488323</v>
      </c>
      <c r="M11" s="12">
        <f t="shared" si="5"/>
        <v>0.18917529524426258</v>
      </c>
    </row>
    <row r="12" spans="1:19" ht="18" x14ac:dyDescent="0.2">
      <c r="A12" s="3">
        <v>90</v>
      </c>
      <c r="B12" s="3">
        <v>0.09</v>
      </c>
      <c r="C12" s="3">
        <v>3.1</v>
      </c>
      <c r="D12" s="3">
        <v>1.5</v>
      </c>
      <c r="E12" s="3">
        <v>1</v>
      </c>
      <c r="F12" s="7">
        <f t="shared" si="4"/>
        <v>0.72593700338293632</v>
      </c>
      <c r="G12" s="7">
        <f t="shared" si="0"/>
        <v>8.203996032879866</v>
      </c>
      <c r="H12" s="3">
        <f t="shared" si="1"/>
        <v>145.19999999999999</v>
      </c>
      <c r="I12" s="7">
        <f t="shared" si="3"/>
        <v>8.6867593459878023</v>
      </c>
      <c r="J12" s="17">
        <f t="shared" si="2"/>
        <v>4.6432497414823839</v>
      </c>
      <c r="M12" s="12">
        <f t="shared" si="5"/>
        <v>0.20317556368269479</v>
      </c>
    </row>
    <row r="13" spans="1:19" ht="18" x14ac:dyDescent="0.2">
      <c r="A13" s="3">
        <v>100</v>
      </c>
      <c r="B13" s="3">
        <v>0.09</v>
      </c>
      <c r="C13" s="3">
        <v>2.9</v>
      </c>
      <c r="D13" s="3">
        <v>1.3</v>
      </c>
      <c r="E13" s="3">
        <v>1</v>
      </c>
      <c r="F13" s="7">
        <f t="shared" si="4"/>
        <v>0.80234647252493729</v>
      </c>
      <c r="G13" s="7">
        <f t="shared" si="0"/>
        <v>7.8633316121101666</v>
      </c>
      <c r="H13" s="3">
        <f t="shared" si="1"/>
        <v>155.19999999999999</v>
      </c>
      <c r="I13" s="7">
        <f t="shared" si="3"/>
        <v>8.1242254150793674</v>
      </c>
      <c r="J13" s="17">
        <f t="shared" si="2"/>
        <v>4.3440712787580038</v>
      </c>
      <c r="M13" s="12">
        <f t="shared" si="5"/>
        <v>2.120961476402861</v>
      </c>
    </row>
    <row r="14" spans="1:19" ht="18" x14ac:dyDescent="0.2">
      <c r="A14" s="3">
        <v>200</v>
      </c>
      <c r="B14" s="3">
        <v>0.09</v>
      </c>
      <c r="C14" s="3">
        <v>1.6</v>
      </c>
      <c r="D14" s="3">
        <v>0.5</v>
      </c>
      <c r="E14" s="3">
        <v>1</v>
      </c>
      <c r="F14" s="7">
        <f t="shared" si="4"/>
        <v>1.1631508098056809</v>
      </c>
      <c r="G14" s="7">
        <f t="shared" si="0"/>
        <v>6.9631837170475066</v>
      </c>
      <c r="H14" s="3">
        <f t="shared" si="1"/>
        <v>255.2</v>
      </c>
      <c r="I14" s="7">
        <f t="shared" si="3"/>
        <v>10.452296275889655</v>
      </c>
      <c r="J14" s="17">
        <f t="shared" si="2"/>
        <v>2.6418489908434255</v>
      </c>
      <c r="M14" s="12">
        <f t="shared" si="5"/>
        <v>3.8032537906476347</v>
      </c>
    </row>
    <row r="15" spans="1:19" ht="18" x14ac:dyDescent="0.2">
      <c r="A15" s="3">
        <v>300</v>
      </c>
      <c r="B15" s="3">
        <v>0.09</v>
      </c>
      <c r="C15" s="3">
        <v>1.3</v>
      </c>
      <c r="D15" s="3">
        <v>0.3</v>
      </c>
      <c r="E15" s="3">
        <v>1</v>
      </c>
      <c r="F15" s="7">
        <f>1/E15*LN(C15/D15)</f>
        <v>1.4663370687934272</v>
      </c>
      <c r="G15" s="7">
        <f t="shared" si="0"/>
        <v>6.6366144807084373</v>
      </c>
      <c r="H15" s="3">
        <f t="shared" si="1"/>
        <v>355.2</v>
      </c>
      <c r="I15" s="7">
        <f t="shared" si="3"/>
        <v>12.740917782235604</v>
      </c>
      <c r="J15" s="17">
        <f t="shared" si="2"/>
        <v>1.8980851983762448</v>
      </c>
      <c r="M15" s="12">
        <f t="shared" si="5"/>
        <v>5.5786699104677819E-5</v>
      </c>
    </row>
    <row r="16" spans="1:19" ht="18" x14ac:dyDescent="0.2">
      <c r="A16" s="3">
        <v>400</v>
      </c>
      <c r="B16" s="3">
        <v>0.09</v>
      </c>
      <c r="C16" s="3">
        <v>0.7</v>
      </c>
      <c r="D16" s="3">
        <v>0.1</v>
      </c>
      <c r="E16" s="3">
        <v>1</v>
      </c>
      <c r="F16" s="7">
        <f>1/E16*LN(C16/D16)</f>
        <v>1.9459101490553132</v>
      </c>
      <c r="G16" s="7">
        <f t="shared" si="0"/>
        <v>6.4140850010791608</v>
      </c>
      <c r="H16" s="3">
        <f t="shared" si="1"/>
        <v>455.2</v>
      </c>
      <c r="I16" s="7">
        <f>PI()*PI()*POWER(H16, 2) / POWER(F16,2) * 0.022*POWER(10,-3)</f>
        <v>11.881776164560151</v>
      </c>
      <c r="J16" s="17">
        <f t="shared" si="2"/>
        <v>1.4811069034781241</v>
      </c>
      <c r="M16" s="12">
        <f t="shared" si="5"/>
        <v>0.62133779430342628</v>
      </c>
    </row>
    <row r="17" spans="1:13" ht="24" customHeight="1" thickBot="1" x14ac:dyDescent="0.25">
      <c r="I17" s="24" t="s">
        <v>22</v>
      </c>
      <c r="J17" s="18"/>
      <c r="M17" s="12">
        <f t="shared" si="5"/>
        <v>5.0947667047848026E-2</v>
      </c>
    </row>
    <row r="18" spans="1:13" ht="19" thickBot="1" x14ac:dyDescent="0.25">
      <c r="I18" s="14">
        <f>2.26*SQRT(SUM(M7:M20)/13/12)</f>
        <v>0.723142589466929</v>
      </c>
      <c r="J18" s="19"/>
      <c r="M18" s="12"/>
    </row>
    <row r="19" spans="1:13" ht="18" x14ac:dyDescent="0.2">
      <c r="I19" s="25"/>
      <c r="M19" s="12"/>
    </row>
    <row r="20" spans="1:13" ht="18" x14ac:dyDescent="0.2">
      <c r="M20" s="12"/>
    </row>
    <row r="22" spans="1:13" ht="18" x14ac:dyDescent="0.2">
      <c r="A22" s="21" t="s">
        <v>11</v>
      </c>
      <c r="B22" s="22"/>
      <c r="C22" s="22"/>
      <c r="D22" s="23"/>
    </row>
    <row r="23" spans="1:13" ht="18" x14ac:dyDescent="0.2">
      <c r="A23" s="2" t="s">
        <v>12</v>
      </c>
      <c r="B23" s="2" t="s">
        <v>13</v>
      </c>
      <c r="C23" s="2" t="s">
        <v>14</v>
      </c>
      <c r="D23" s="2" t="s">
        <v>15</v>
      </c>
    </row>
    <row r="24" spans="1:13" ht="18" x14ac:dyDescent="0.2">
      <c r="A24" s="2">
        <v>2.1999999999999999E-2</v>
      </c>
      <c r="B24" s="2">
        <v>0.09</v>
      </c>
      <c r="C24" s="8">
        <f>2*PI() / SQRT(POWER(10,9)/A24/$N$3 - POWER(10,6)*$M$3*$M$3/4/$N$3/$N$3)*1000</f>
        <v>8.2913453527713968E-2</v>
      </c>
      <c r="D24" s="9">
        <f>(B24-C24)/C24*100</f>
        <v>8.5469199156169982</v>
      </c>
    </row>
    <row r="25" spans="1:13" ht="18" x14ac:dyDescent="0.2">
      <c r="A25" s="2">
        <v>3.3000000000000002E-2</v>
      </c>
      <c r="B25" s="2">
        <v>0.11</v>
      </c>
      <c r="C25" s="8">
        <f>2*PI() / SQRT(POWER(10,9)/A25/$N$3 - POWER(10,6)*$M$3*$M$3/4/$N$3/$N$3)*1000</f>
        <v>0.10160184954764097</v>
      </c>
      <c r="D25" s="9">
        <f>(B25-C25)/C25*100</f>
        <v>8.2657456431648431</v>
      </c>
    </row>
    <row r="26" spans="1:13" ht="18" x14ac:dyDescent="0.2">
      <c r="A26" s="2">
        <v>4.7E-2</v>
      </c>
      <c r="B26" s="2">
        <v>0.13</v>
      </c>
      <c r="C26" s="8">
        <f t="shared" ref="C25:C27" si="6">2*PI() / SQRT(POWER(10,9)/A26/$N$3 - POWER(10,6)*$M$3*$M$3/4/$N$3/$N$3)*1000</f>
        <v>0.12133550515819881</v>
      </c>
      <c r="D26" s="9">
        <f t="shared" ref="D26:D27" si="7">(B26-C26)/C26*100</f>
        <v>7.1409393569543482</v>
      </c>
    </row>
    <row r="27" spans="1:13" ht="18" x14ac:dyDescent="0.2">
      <c r="A27" s="2">
        <v>0.47</v>
      </c>
      <c r="B27" s="2">
        <v>0.45</v>
      </c>
      <c r="C27" s="8">
        <f t="shared" si="6"/>
        <v>0.39180897516840912</v>
      </c>
      <c r="D27" s="9">
        <f t="shared" si="7"/>
        <v>14.851886638528114</v>
      </c>
    </row>
  </sheetData>
  <mergeCells count="2">
    <mergeCell ref="A1:I1"/>
    <mergeCell ref="A22:D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Семен</dc:creator>
  <cp:lastModifiedBy>Microsoft Office User</cp:lastModifiedBy>
  <dcterms:created xsi:type="dcterms:W3CDTF">2021-05-07T13:12:52Z</dcterms:created>
  <dcterms:modified xsi:type="dcterms:W3CDTF">2021-05-23T17:01:45Z</dcterms:modified>
</cp:coreProperties>
</file>