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sypk/Desktop/Studying/Semester_2/Physics/Lab 3.13/"/>
    </mc:Choice>
  </mc:AlternateContent>
  <xr:revisionPtr revIDLastSave="0" documentId="13_ncr:1_{4B3FDFE1-CD27-A745-89F9-70D014E8461A}" xr6:coauthVersionLast="47" xr6:coauthVersionMax="47" xr10:uidLastSave="{00000000-0000-0000-0000-000000000000}"/>
  <bookViews>
    <workbookView xWindow="0" yWindow="500" windowWidth="28800" windowHeight="15660" xr2:uid="{CDE0268C-04A2-4E15-B962-0598280929A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1" i="1" l="1"/>
  <c r="G3" i="1"/>
  <c r="H27" i="1"/>
  <c r="H2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3" i="1"/>
  <c r="A23" i="1"/>
  <c r="F5" i="1"/>
  <c r="F4" i="1"/>
  <c r="F6" i="1"/>
  <c r="F7" i="1"/>
  <c r="F8" i="1"/>
  <c r="F9" i="1"/>
  <c r="F10" i="1"/>
  <c r="F11" i="1"/>
  <c r="F12" i="1"/>
  <c r="F13" i="1"/>
  <c r="F14" i="1"/>
  <c r="F15" i="1"/>
  <c r="F16" i="1"/>
  <c r="F3" i="1"/>
  <c r="E4" i="1"/>
  <c r="E5" i="1"/>
  <c r="E6" i="1"/>
  <c r="G6" i="1" s="1"/>
  <c r="E7" i="1"/>
  <c r="G7" i="1" s="1"/>
  <c r="E8" i="1"/>
  <c r="E9" i="1"/>
  <c r="E10" i="1"/>
  <c r="E11" i="1"/>
  <c r="E12" i="1"/>
  <c r="E13" i="1"/>
  <c r="G13" i="1" s="1"/>
  <c r="E14" i="1"/>
  <c r="E15" i="1"/>
  <c r="G15" i="1" s="1"/>
  <c r="E16" i="1"/>
  <c r="E3" i="1"/>
  <c r="G16" i="1" l="1"/>
  <c r="G5" i="1"/>
  <c r="G8" i="1"/>
  <c r="G9" i="1"/>
  <c r="G10" i="1"/>
  <c r="G11" i="1"/>
  <c r="G12" i="1"/>
  <c r="G14" i="1"/>
  <c r="G4" i="1"/>
  <c r="I23" i="1" l="1"/>
  <c r="K25" i="1" s="1"/>
  <c r="J32" i="1"/>
  <c r="L32" i="1" s="1"/>
  <c r="J33" i="1"/>
  <c r="L33" i="1" s="1"/>
  <c r="J34" i="1"/>
  <c r="L34" i="1" s="1"/>
  <c r="J35" i="1"/>
  <c r="L35" i="1" s="1"/>
  <c r="J27" i="1"/>
  <c r="L27" i="1" s="1"/>
  <c r="J29" i="1"/>
  <c r="L29" i="1" s="1"/>
  <c r="J25" i="1"/>
  <c r="L25" i="1" s="1"/>
  <c r="J36" i="1"/>
  <c r="L36" i="1" s="1"/>
  <c r="J24" i="1"/>
  <c r="L24" i="1" s="1"/>
  <c r="J23" i="1"/>
  <c r="L23" i="1" s="1"/>
  <c r="J30" i="1"/>
  <c r="L30" i="1" s="1"/>
  <c r="J26" i="1"/>
  <c r="L26" i="1" s="1"/>
  <c r="J28" i="1"/>
  <c r="L28" i="1" s="1"/>
  <c r="J31" i="1"/>
  <c r="L31" i="1" s="1"/>
  <c r="M25" i="1" l="1"/>
  <c r="K33" i="1"/>
  <c r="M33" i="1" s="1"/>
  <c r="K32" i="1"/>
  <c r="M32" i="1" s="1"/>
  <c r="K30" i="1"/>
  <c r="M30" i="1" s="1"/>
  <c r="K31" i="1"/>
  <c r="M31" i="1" s="1"/>
  <c r="K35" i="1"/>
  <c r="M35" i="1" s="1"/>
  <c r="K23" i="1"/>
  <c r="M23" i="1" s="1"/>
  <c r="K27" i="1"/>
  <c r="M27" i="1" s="1"/>
  <c r="K24" i="1"/>
  <c r="M24" i="1" s="1"/>
  <c r="K26" i="1"/>
  <c r="M26" i="1" s="1"/>
  <c r="K34" i="1"/>
  <c r="M34" i="1" s="1"/>
  <c r="K36" i="1"/>
  <c r="M36" i="1" s="1"/>
  <c r="K28" i="1"/>
  <c r="M28" i="1" s="1"/>
  <c r="K29" i="1"/>
  <c r="M29" i="1" s="1"/>
  <c r="H25" i="1" l="1"/>
  <c r="I25" i="1" s="1"/>
  <c r="N23" i="1" s="1"/>
  <c r="N31" i="1" l="1"/>
  <c r="O31" i="1" s="1"/>
  <c r="N33" i="1"/>
  <c r="O33" i="1" s="1"/>
  <c r="N28" i="1"/>
  <c r="O28" i="1" s="1"/>
  <c r="N29" i="1"/>
  <c r="O29" i="1" s="1"/>
  <c r="N30" i="1"/>
  <c r="O30" i="1" s="1"/>
  <c r="N32" i="1"/>
  <c r="O32" i="1" s="1"/>
  <c r="N27" i="1"/>
  <c r="O27" i="1" s="1"/>
  <c r="N26" i="1"/>
  <c r="O26" i="1" s="1"/>
  <c r="N35" i="1"/>
  <c r="O35" i="1" s="1"/>
  <c r="N36" i="1"/>
  <c r="O36" i="1" s="1"/>
  <c r="N25" i="1"/>
  <c r="O25" i="1" s="1"/>
  <c r="N34" i="1"/>
  <c r="O34" i="1" s="1"/>
  <c r="N24" i="1"/>
  <c r="O24" i="1" s="1"/>
  <c r="O23" i="1"/>
  <c r="I29" i="1" l="1"/>
  <c r="H29" i="1"/>
  <c r="H30" i="1" s="1"/>
</calcChain>
</file>

<file path=xl/sharedStrings.xml><?xml version="1.0" encoding="utf-8"?>
<sst xmlns="http://schemas.openxmlformats.org/spreadsheetml/2006/main" count="39" uniqueCount="39">
  <si>
    <t>phi</t>
  </si>
  <si>
    <t>ai</t>
  </si>
  <si>
    <t>I1</t>
  </si>
  <si>
    <t>I2</t>
  </si>
  <si>
    <t>I3</t>
  </si>
  <si>
    <t>&lt;I&gt;</t>
  </si>
  <si>
    <t>sin/sin</t>
  </si>
  <si>
    <t>Bc</t>
  </si>
  <si>
    <t>mu0</t>
  </si>
  <si>
    <t>x_avg</t>
  </si>
  <si>
    <t>y_avg</t>
  </si>
  <si>
    <t>xi - x_avg</t>
  </si>
  <si>
    <t>yi - y_avg</t>
  </si>
  <si>
    <t>(xi - x_avg)^2</t>
  </si>
  <si>
    <t>J*K</t>
  </si>
  <si>
    <t>b</t>
  </si>
  <si>
    <t>a</t>
  </si>
  <si>
    <t>di</t>
  </si>
  <si>
    <t>D</t>
  </si>
  <si>
    <t>Sb^2</t>
  </si>
  <si>
    <t>Sa^2</t>
  </si>
  <si>
    <t>di^2</t>
  </si>
  <si>
    <t>eq</t>
  </si>
  <si>
    <t>-1,19+17,06*gamma</t>
  </si>
  <si>
    <t>№ п/п</t>
  </si>
  <si>
    <t>Наименование</t>
  </si>
  <si>
    <t>Тип прибора</t>
  </si>
  <si>
    <t>Используемый</t>
  </si>
  <si>
    <t>Погрешность</t>
  </si>
  <si>
    <t>диапазон</t>
  </si>
  <si>
    <t>прибора</t>
  </si>
  <si>
    <t>Компас</t>
  </si>
  <si>
    <t>Аналоговый</t>
  </si>
  <si>
    <r>
      <t>0-360</t>
    </r>
    <r>
      <rPr>
        <sz val="12"/>
        <color theme="1"/>
        <rFont val="Cambria Math"/>
        <family val="1"/>
      </rPr>
      <t>°</t>
    </r>
  </si>
  <si>
    <r>
      <t>5</t>
    </r>
    <r>
      <rPr>
        <sz val="12"/>
        <color theme="1"/>
        <rFont val="Cambria Math"/>
        <family val="1"/>
      </rPr>
      <t>°</t>
    </r>
  </si>
  <si>
    <t>Амперметр</t>
  </si>
  <si>
    <t>Цифровой</t>
  </si>
  <si>
    <t>0-300мА</t>
  </si>
  <si>
    <t>0,1мА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</si>
</sst>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_-;\-* #,##0.0_-;_-* &quot;-&quot;??_-;_-@_-"/>
    <numFmt numFmtId="165" formatCode="0.00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i/>
      <sz val="11"/>
      <color theme="1"/>
      <name val="Arial"/>
      <family val="2"/>
    </font>
    <font>
      <sz val="5.5"/>
      <color theme="1"/>
      <name val="Arial"/>
      <family val="2"/>
    </font>
    <font>
      <sz val="12"/>
      <color theme="1"/>
      <name val="Cambria Math"/>
      <family val="1"/>
    </font>
    <font>
      <sz val="4.5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49" fontId="0" fillId="0" borderId="0" xfId="0" applyNumberFormat="1"/>
    <xf numFmtId="164" fontId="2" fillId="0" borderId="0" xfId="1" applyNumberFormat="1" applyFont="1"/>
    <xf numFmtId="2" fontId="0" fillId="0" borderId="0" xfId="0" applyNumberFormat="1"/>
    <xf numFmtId="0" fontId="0" fillId="0" borderId="1" xfId="0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5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 зависимости</a:t>
            </a:r>
            <a:r>
              <a:rPr lang="ru-RU" baseline="0"/>
              <a:t> </a:t>
            </a:r>
            <a:r>
              <a:rPr lang="en-US" baseline="0"/>
              <a:t>Bc (yi), Bc - </a:t>
            </a:r>
            <a:r>
              <a:rPr lang="ru-RU" baseline="0"/>
              <a:t>по вертикали</a:t>
            </a:r>
            <a:r>
              <a:rPr lang="en-US" baseline="0"/>
              <a:t> (</a:t>
            </a:r>
            <a:r>
              <a:rPr lang="ru-RU" baseline="0"/>
              <a:t>мкТл) , </a:t>
            </a:r>
            <a:r>
              <a:rPr lang="en-US" baseline="0"/>
              <a:t>yi</a:t>
            </a:r>
            <a:r>
              <a:rPr lang="ru-RU" baseline="0"/>
              <a:t> (рад)</a:t>
            </a:r>
            <a:r>
              <a:rPr lang="en-US" baseline="0"/>
              <a:t> - </a:t>
            </a:r>
            <a:r>
              <a:rPr lang="ru-RU" baseline="0"/>
              <a:t>по горизонтали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 cmpd="sng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trendline>
            <c:spPr>
              <a:ln w="50800" cap="rnd">
                <a:solidFill>
                  <a:srgbClr val="7030A0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Лист1!$F$3:$F$16</c:f>
              <c:numCache>
                <c:formatCode>0.00</c:formatCode>
                <c:ptCount val="14"/>
                <c:pt idx="0">
                  <c:v>0.34729635533386072</c:v>
                </c:pt>
                <c:pt idx="1">
                  <c:v>0.53208888623795592</c:v>
                </c:pt>
                <c:pt idx="2">
                  <c:v>0.65270364466613928</c:v>
                </c:pt>
                <c:pt idx="3">
                  <c:v>0.74222719896855904</c:v>
                </c:pt>
                <c:pt idx="4">
                  <c:v>0.81520746909590458</c:v>
                </c:pt>
                <c:pt idx="5">
                  <c:v>0.87938524157181674</c:v>
                </c:pt>
                <c:pt idx="6">
                  <c:v>0.93969262078590832</c:v>
                </c:pt>
                <c:pt idx="7">
                  <c:v>1</c:v>
                </c:pt>
                <c:pt idx="8">
                  <c:v>1.0641777724759123</c:v>
                </c:pt>
                <c:pt idx="9">
                  <c:v>1.1371580426032577</c:v>
                </c:pt>
                <c:pt idx="10">
                  <c:v>1.2266815969056777</c:v>
                </c:pt>
                <c:pt idx="11">
                  <c:v>1.3472963553338606</c:v>
                </c:pt>
                <c:pt idx="12">
                  <c:v>1.5320888862379565</c:v>
                </c:pt>
                <c:pt idx="13">
                  <c:v>1.8793852415718171</c:v>
                </c:pt>
              </c:numCache>
            </c:numRef>
          </c:xVal>
          <c:yVal>
            <c:numRef>
              <c:f>Лист1!$G$3:$G$16</c:f>
              <c:numCache>
                <c:formatCode>0.000</c:formatCode>
                <c:ptCount val="14"/>
                <c:pt idx="0">
                  <c:v>5.7945207178852147</c:v>
                </c:pt>
                <c:pt idx="1">
                  <c:v>7.5328769332507814</c:v>
                </c:pt>
                <c:pt idx="2">
                  <c:v>9.6109119493199593</c:v>
                </c:pt>
                <c:pt idx="3">
                  <c:v>11.48913590615172</c:v>
                </c:pt>
                <c:pt idx="4">
                  <c:v>12.368304566796374</c:v>
                </c:pt>
                <c:pt idx="5">
                  <c:v>13.327397651135996</c:v>
                </c:pt>
                <c:pt idx="6">
                  <c:v>15.065753866501563</c:v>
                </c:pt>
                <c:pt idx="7">
                  <c:v>15.645205938290083</c:v>
                </c:pt>
                <c:pt idx="8">
                  <c:v>16.604299022629704</c:v>
                </c:pt>
                <c:pt idx="9">
                  <c:v>18.402598555766492</c:v>
                </c:pt>
                <c:pt idx="10">
                  <c:v>19.581483805267283</c:v>
                </c:pt>
                <c:pt idx="11">
                  <c:v>21.899292092421369</c:v>
                </c:pt>
                <c:pt idx="12">
                  <c:v>25.236136781686298</c:v>
                </c:pt>
                <c:pt idx="13">
                  <c:v>30.790884228486608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14-DA4B-A746-8DAAD2C04B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075392"/>
        <c:axId val="811617184"/>
      </c:scatterChart>
      <c:valAx>
        <c:axId val="81207539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cross"/>
        <c:minorTickMark val="cross"/>
        <c:tickLblPos val="low"/>
        <c:spPr>
          <a:noFill/>
          <a:ln w="9525" cap="flat" cmpd="sng" algn="ctr">
            <a:solidFill>
              <a:schemeClr val="tx1"/>
            </a:solidFill>
            <a:round/>
            <a:tailEnd type="arrow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1617184"/>
        <c:crosses val="autoZero"/>
        <c:crossBetween val="midCat"/>
        <c:majorUnit val="0.1"/>
        <c:minorUnit val="5.000000000000001E-2"/>
      </c:valAx>
      <c:valAx>
        <c:axId val="81161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cross"/>
        <c:minorTickMark val="cross"/>
        <c:tickLblPos val="nextTo"/>
        <c:spPr>
          <a:noFill/>
          <a:ln w="9525" cap="sq" cmpd="sng" algn="ctr">
            <a:solidFill>
              <a:schemeClr val="tx1"/>
            </a:solidFill>
            <a:round/>
            <a:tailEnd type="arrow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12075392"/>
        <c:crosses val="autoZero"/>
        <c:crossBetween val="midCat"/>
        <c:majorUnit val="4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57150</xdr:colOff>
      <xdr:row>24</xdr:row>
      <xdr:rowOff>82550</xdr:rowOff>
    </xdr:from>
    <xdr:to>
      <xdr:col>30</xdr:col>
      <xdr:colOff>152400</xdr:colOff>
      <xdr:row>54</xdr:row>
      <xdr:rowOff>101600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FA75A36-DAA1-0740-880B-B4A519CF7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B2B43-45B4-4ADC-9604-72271536AFFF}">
  <dimension ref="A1:T98"/>
  <sheetViews>
    <sheetView tabSelected="1" topLeftCell="T28" zoomScale="164" zoomScaleNormal="100" workbookViewId="0">
      <selection activeCell="H31" sqref="H31"/>
    </sheetView>
  </sheetViews>
  <sheetFormatPr baseColWidth="10" defaultColWidth="8.83203125" defaultRowHeight="15" x14ac:dyDescent="0.2"/>
  <cols>
    <col min="1" max="1" width="7.33203125" customWidth="1"/>
    <col min="7" max="7" width="12" bestFit="1" customWidth="1"/>
    <col min="12" max="12" width="13" customWidth="1"/>
  </cols>
  <sheetData>
    <row r="1" spans="1:20" x14ac:dyDescent="0.2">
      <c r="A1" s="4" t="s">
        <v>0</v>
      </c>
      <c r="B1" s="4">
        <v>160</v>
      </c>
      <c r="C1" s="4"/>
      <c r="D1" s="4"/>
      <c r="E1" s="4"/>
      <c r="F1" s="4"/>
      <c r="G1" s="4"/>
    </row>
    <row r="2" spans="1:20" x14ac:dyDescent="0.2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</row>
    <row r="3" spans="1:20" x14ac:dyDescent="0.2">
      <c r="A3" s="4">
        <v>10</v>
      </c>
      <c r="B3" s="5">
        <v>9.1999999999999993</v>
      </c>
      <c r="C3" s="5">
        <v>9.6</v>
      </c>
      <c r="D3" s="5">
        <v>10.199999999999999</v>
      </c>
      <c r="E3" s="6">
        <f>AVERAGE(B3:D3)</f>
        <v>9.6666666666666661</v>
      </c>
      <c r="F3" s="6">
        <f>SIN(RADIANS(A3))/SIN(RADIANS($B$1)-RADIANS(A3))</f>
        <v>0.34729635533386072</v>
      </c>
      <c r="G3" s="7">
        <f>$A$23*((4/5)^(3/2))*(((E3/1000)*100)/0.15)*10^6</f>
        <v>5.7945207178852147</v>
      </c>
      <c r="Q3" s="2">
        <v>8.3362789999999993</v>
      </c>
      <c r="R3" s="2">
        <v>7.8308444000000001</v>
      </c>
      <c r="S3" s="2">
        <v>8.0089020000000009</v>
      </c>
      <c r="T3">
        <f>AVERAGE(Q3:S3)</f>
        <v>8.0586751333333329</v>
      </c>
    </row>
    <row r="4" spans="1:20" x14ac:dyDescent="0.2">
      <c r="A4" s="4">
        <v>20</v>
      </c>
      <c r="B4" s="5">
        <v>12</v>
      </c>
      <c r="C4" s="5">
        <v>12.5</v>
      </c>
      <c r="D4" s="5">
        <v>13.2</v>
      </c>
      <c r="E4" s="6">
        <f t="shared" ref="E4:E16" si="0">AVERAGE(B4:D4)</f>
        <v>12.566666666666668</v>
      </c>
      <c r="F4" s="6">
        <f>SIN(RADIANS(A4))/SIN(RADIANS($B$1)-RADIANS(A4))</f>
        <v>0.53208888623795592</v>
      </c>
      <c r="G4" s="7">
        <f t="shared" ref="G4:G16" si="1">$A$23*((4/5)^(3/2))*(((E4/1000)*100)/0.15)*10^6</f>
        <v>7.5328769332507814</v>
      </c>
      <c r="Q4" s="2">
        <v>13.475989</v>
      </c>
      <c r="R4" s="2">
        <v>14.214067999999999</v>
      </c>
      <c r="S4" s="2">
        <v>13.656231</v>
      </c>
      <c r="T4">
        <f t="shared" ref="T4:T16" si="2">AVERAGE(Q4:S4)</f>
        <v>13.782096000000001</v>
      </c>
    </row>
    <row r="5" spans="1:20" x14ac:dyDescent="0.2">
      <c r="A5" s="4">
        <v>30</v>
      </c>
      <c r="B5" s="5">
        <v>15.7</v>
      </c>
      <c r="C5" s="5">
        <v>15.9</v>
      </c>
      <c r="D5" s="5">
        <v>16.5</v>
      </c>
      <c r="E5" s="6">
        <f t="shared" si="0"/>
        <v>16.033333333333335</v>
      </c>
      <c r="F5" s="6">
        <f>SIN(RADIANS(A5))/SIN(RADIANS($B$1)-RADIANS(A5))</f>
        <v>0.65270364466613928</v>
      </c>
      <c r="G5" s="7">
        <f t="shared" si="1"/>
        <v>9.6109119493199593</v>
      </c>
      <c r="Q5" s="2">
        <v>16.594836999999998</v>
      </c>
      <c r="R5" s="2">
        <v>16.670362000000001</v>
      </c>
      <c r="S5" s="2">
        <v>15.821161999999999</v>
      </c>
      <c r="T5">
        <f t="shared" si="2"/>
        <v>16.362120333333333</v>
      </c>
    </row>
    <row r="6" spans="1:20" x14ac:dyDescent="0.2">
      <c r="A6" s="4">
        <v>40</v>
      </c>
      <c r="B6" s="5">
        <v>19.100000000000001</v>
      </c>
      <c r="C6" s="5">
        <v>19.100000000000001</v>
      </c>
      <c r="D6" s="5">
        <v>19.3</v>
      </c>
      <c r="E6" s="6">
        <f t="shared" si="0"/>
        <v>19.166666666666668</v>
      </c>
      <c r="F6" s="6">
        <f t="shared" ref="F6:F16" si="3">SIN(RADIANS(A6))/SIN(RADIANS($B$1)-RADIANS(A6))</f>
        <v>0.74222719896855904</v>
      </c>
      <c r="G6" s="7">
        <f t="shared" si="1"/>
        <v>11.48913590615172</v>
      </c>
      <c r="Q6" s="2">
        <v>19.54345</v>
      </c>
      <c r="R6" s="2">
        <v>19.110813</v>
      </c>
      <c r="S6" s="2">
        <v>19.102098000000002</v>
      </c>
      <c r="T6">
        <f t="shared" si="2"/>
        <v>19.252120333333334</v>
      </c>
    </row>
    <row r="7" spans="1:20" x14ac:dyDescent="0.2">
      <c r="A7" s="4">
        <v>50</v>
      </c>
      <c r="B7" s="5">
        <v>19.8</v>
      </c>
      <c r="C7" s="5">
        <v>20.8</v>
      </c>
      <c r="D7" s="5">
        <v>21.3</v>
      </c>
      <c r="E7" s="6">
        <f t="shared" si="0"/>
        <v>20.633333333333336</v>
      </c>
      <c r="F7" s="6">
        <f t="shared" si="3"/>
        <v>0.81520746909590458</v>
      </c>
      <c r="G7" s="7">
        <f t="shared" si="1"/>
        <v>12.368304566796374</v>
      </c>
      <c r="Q7" s="2">
        <v>21.400465000000001</v>
      </c>
      <c r="R7" s="2">
        <v>21.827476999999998</v>
      </c>
      <c r="S7" s="2">
        <v>19.661493</v>
      </c>
      <c r="T7">
        <f t="shared" si="2"/>
        <v>20.963145000000001</v>
      </c>
    </row>
    <row r="8" spans="1:20" x14ac:dyDescent="0.2">
      <c r="A8" s="4">
        <v>60</v>
      </c>
      <c r="B8" s="5">
        <v>21.8</v>
      </c>
      <c r="C8" s="5">
        <v>22.4</v>
      </c>
      <c r="D8" s="5">
        <v>22.5</v>
      </c>
      <c r="E8" s="6">
        <f t="shared" si="0"/>
        <v>22.233333333333334</v>
      </c>
      <c r="F8" s="6">
        <f t="shared" si="3"/>
        <v>0.87938524157181674</v>
      </c>
      <c r="G8" s="7">
        <f t="shared" si="1"/>
        <v>13.327397651135996</v>
      </c>
      <c r="Q8" s="2">
        <v>22.738758000000001</v>
      </c>
      <c r="R8" s="2">
        <v>23.221900000000002</v>
      </c>
      <c r="S8" s="2">
        <v>22.001736000000001</v>
      </c>
      <c r="T8">
        <f t="shared" si="2"/>
        <v>22.654131333333336</v>
      </c>
    </row>
    <row r="9" spans="1:20" x14ac:dyDescent="0.2">
      <c r="A9" s="4">
        <v>70</v>
      </c>
      <c r="B9" s="5">
        <v>25</v>
      </c>
      <c r="C9" s="5">
        <v>25.5</v>
      </c>
      <c r="D9" s="5">
        <v>24.9</v>
      </c>
      <c r="E9" s="6">
        <f t="shared" si="0"/>
        <v>25.133333333333336</v>
      </c>
      <c r="F9" s="6">
        <f t="shared" si="3"/>
        <v>0.93969262078590832</v>
      </c>
      <c r="G9" s="7">
        <f t="shared" si="1"/>
        <v>15.065753866501563</v>
      </c>
      <c r="Q9" s="2">
        <v>25.419036999999999</v>
      </c>
      <c r="R9" s="2">
        <v>23.002056</v>
      </c>
      <c r="S9" s="2">
        <v>23.764547</v>
      </c>
      <c r="T9">
        <f t="shared" si="2"/>
        <v>24.061880000000002</v>
      </c>
    </row>
    <row r="10" spans="1:20" x14ac:dyDescent="0.2">
      <c r="A10" s="4">
        <v>80</v>
      </c>
      <c r="B10" s="5">
        <v>26.1</v>
      </c>
      <c r="C10" s="5">
        <v>25.6</v>
      </c>
      <c r="D10" s="5">
        <v>26.6</v>
      </c>
      <c r="E10" s="6">
        <f t="shared" si="0"/>
        <v>26.100000000000005</v>
      </c>
      <c r="F10" s="6">
        <f t="shared" si="3"/>
        <v>1</v>
      </c>
      <c r="G10" s="7">
        <f t="shared" si="1"/>
        <v>15.645205938290083</v>
      </c>
      <c r="Q10" s="2">
        <v>27.226738000000001</v>
      </c>
      <c r="R10" s="2">
        <v>25.409687000000002</v>
      </c>
      <c r="S10" s="2">
        <v>25.871960000000001</v>
      </c>
      <c r="T10">
        <f t="shared" si="2"/>
        <v>26.169461666666667</v>
      </c>
    </row>
    <row r="11" spans="1:20" x14ac:dyDescent="0.2">
      <c r="A11" s="4">
        <v>90</v>
      </c>
      <c r="B11" s="5">
        <v>28.2</v>
      </c>
      <c r="C11" s="5">
        <v>28.3</v>
      </c>
      <c r="D11" s="5">
        <v>26.6</v>
      </c>
      <c r="E11" s="6">
        <f t="shared" si="0"/>
        <v>27.7</v>
      </c>
      <c r="F11" s="6">
        <f t="shared" si="3"/>
        <v>1.0641777724759123</v>
      </c>
      <c r="G11" s="7">
        <f t="shared" si="1"/>
        <v>16.604299022629704</v>
      </c>
      <c r="Q11" s="2">
        <v>29.328330999999999</v>
      </c>
      <c r="R11" s="2">
        <v>28.831185999999999</v>
      </c>
      <c r="S11" s="2">
        <v>28.480695999999998</v>
      </c>
      <c r="T11">
        <f t="shared" si="2"/>
        <v>28.880070999999997</v>
      </c>
    </row>
    <row r="12" spans="1:20" x14ac:dyDescent="0.2">
      <c r="A12" s="4">
        <v>100</v>
      </c>
      <c r="B12" s="5">
        <v>30.1</v>
      </c>
      <c r="C12" s="5">
        <v>31.2</v>
      </c>
      <c r="D12" s="5">
        <v>30.8</v>
      </c>
      <c r="E12" s="6">
        <f t="shared" si="0"/>
        <v>30.7</v>
      </c>
      <c r="F12" s="6">
        <f t="shared" si="3"/>
        <v>1.1371580426032577</v>
      </c>
      <c r="G12" s="7">
        <f t="shared" si="1"/>
        <v>18.402598555766492</v>
      </c>
      <c r="Q12" s="2">
        <v>30.694327999999999</v>
      </c>
      <c r="R12" s="2">
        <v>30.754961000000002</v>
      </c>
      <c r="S12" s="2">
        <v>30.781276999999999</v>
      </c>
      <c r="T12">
        <f t="shared" si="2"/>
        <v>30.743521999999999</v>
      </c>
    </row>
    <row r="13" spans="1:20" x14ac:dyDescent="0.2">
      <c r="A13" s="4">
        <v>110</v>
      </c>
      <c r="B13" s="5">
        <v>32.200000000000003</v>
      </c>
      <c r="C13" s="5">
        <v>33.1</v>
      </c>
      <c r="D13" s="5">
        <v>32.700000000000003</v>
      </c>
      <c r="E13" s="6">
        <f t="shared" si="0"/>
        <v>32.666666666666671</v>
      </c>
      <c r="F13" s="6">
        <f t="shared" si="3"/>
        <v>1.2266815969056777</v>
      </c>
      <c r="G13" s="7">
        <f t="shared" si="1"/>
        <v>19.581483805267283</v>
      </c>
      <c r="Q13" s="2">
        <v>32.843822000000003</v>
      </c>
      <c r="R13" s="2">
        <v>33.055019999999999</v>
      </c>
      <c r="S13" s="2">
        <v>33.182372999999998</v>
      </c>
      <c r="T13">
        <f t="shared" si="2"/>
        <v>33.027071666666664</v>
      </c>
    </row>
    <row r="14" spans="1:20" x14ac:dyDescent="0.2">
      <c r="A14" s="4">
        <v>120</v>
      </c>
      <c r="B14" s="5">
        <v>36.700000000000003</v>
      </c>
      <c r="C14" s="5">
        <v>37.5</v>
      </c>
      <c r="D14" s="5">
        <v>35.4</v>
      </c>
      <c r="E14" s="6">
        <f t="shared" si="0"/>
        <v>36.533333333333331</v>
      </c>
      <c r="F14" s="6">
        <f t="shared" si="3"/>
        <v>1.3472963553338606</v>
      </c>
      <c r="G14" s="7">
        <f t="shared" si="1"/>
        <v>21.899292092421369</v>
      </c>
      <c r="Q14" s="2">
        <v>37.039234</v>
      </c>
      <c r="R14" s="2">
        <v>36.16037</v>
      </c>
      <c r="S14" s="2">
        <v>36.618220000000001</v>
      </c>
      <c r="T14">
        <f t="shared" si="2"/>
        <v>36.605941333333334</v>
      </c>
    </row>
    <row r="15" spans="1:20" x14ac:dyDescent="0.2">
      <c r="A15" s="4">
        <v>130</v>
      </c>
      <c r="B15" s="5">
        <v>41.1</v>
      </c>
      <c r="C15" s="5">
        <v>42.4</v>
      </c>
      <c r="D15" s="5">
        <v>42.8</v>
      </c>
      <c r="E15" s="6">
        <f t="shared" si="0"/>
        <v>42.1</v>
      </c>
      <c r="F15" s="6">
        <f t="shared" si="3"/>
        <v>1.5320888862379565</v>
      </c>
      <c r="G15" s="7">
        <f t="shared" si="1"/>
        <v>25.236136781686298</v>
      </c>
      <c r="L15" t="s">
        <v>22</v>
      </c>
      <c r="Q15" s="2">
        <v>42.049114000000003</v>
      </c>
      <c r="R15" s="2">
        <v>43.210484000000001</v>
      </c>
      <c r="S15" s="2">
        <v>42.602801999999997</v>
      </c>
      <c r="T15">
        <f t="shared" si="2"/>
        <v>42.620800000000003</v>
      </c>
    </row>
    <row r="16" spans="1:20" x14ac:dyDescent="0.2">
      <c r="A16" s="4">
        <v>140</v>
      </c>
      <c r="B16" s="5">
        <v>50</v>
      </c>
      <c r="C16" s="5">
        <v>52.4</v>
      </c>
      <c r="D16" s="5">
        <v>51.7</v>
      </c>
      <c r="E16" s="6">
        <f t="shared" si="0"/>
        <v>51.366666666666674</v>
      </c>
      <c r="F16" s="6">
        <f t="shared" si="3"/>
        <v>1.8793852415718171</v>
      </c>
      <c r="G16" s="7">
        <f t="shared" si="1"/>
        <v>30.790884228486608</v>
      </c>
      <c r="L16" s="1" t="s">
        <v>23</v>
      </c>
      <c r="Q16" s="2">
        <v>51.761135000000003</v>
      </c>
      <c r="R16" s="2">
        <v>50.944065000000002</v>
      </c>
      <c r="S16" s="2">
        <v>51.824688000000002</v>
      </c>
      <c r="T16">
        <f t="shared" si="2"/>
        <v>51.509962666666667</v>
      </c>
    </row>
    <row r="22" spans="1:15" x14ac:dyDescent="0.2">
      <c r="A22" t="s">
        <v>8</v>
      </c>
      <c r="H22" t="s">
        <v>9</v>
      </c>
      <c r="I22" t="s">
        <v>10</v>
      </c>
      <c r="J22" t="s">
        <v>11</v>
      </c>
      <c r="K22" t="s">
        <v>12</v>
      </c>
      <c r="L22" t="s">
        <v>13</v>
      </c>
      <c r="M22" t="s">
        <v>14</v>
      </c>
      <c r="N22" t="s">
        <v>17</v>
      </c>
      <c r="O22" t="s">
        <v>21</v>
      </c>
    </row>
    <row r="23" spans="1:15" x14ac:dyDescent="0.2">
      <c r="A23">
        <f>1.2566*10^(-6)</f>
        <v>1.2566E-6</v>
      </c>
      <c r="H23" s="3">
        <f>AVERAGE(F3:F16)</f>
        <v>1.006813522270616</v>
      </c>
      <c r="I23">
        <f>AVERAGE(G3:G16)</f>
        <v>15.953485858256389</v>
      </c>
      <c r="J23">
        <f>F3-$H$23</f>
        <v>-0.65951716693675533</v>
      </c>
      <c r="K23">
        <f>G3-$I$23</f>
        <v>-10.158965140371174</v>
      </c>
      <c r="L23">
        <f>J23*J23</f>
        <v>0.43496289348428402</v>
      </c>
      <c r="M23">
        <f>J23*K23</f>
        <v>6.7000119083868537</v>
      </c>
      <c r="N23">
        <f>G3-($I$25+($H$25*F3))</f>
        <v>1.0259452833878475</v>
      </c>
      <c r="O23">
        <f>N23*N23</f>
        <v>1.0525637245057708</v>
      </c>
    </row>
    <row r="24" spans="1:15" x14ac:dyDescent="0.2">
      <c r="H24" t="s">
        <v>15</v>
      </c>
      <c r="I24" t="s">
        <v>16</v>
      </c>
      <c r="J24">
        <f t="shared" ref="J24:J36" si="4">F4-$H$23</f>
        <v>-0.47472463603266013</v>
      </c>
      <c r="K24">
        <f t="shared" ref="K24:K36" si="5">G4-$I$23</f>
        <v>-8.4206089250056078</v>
      </c>
      <c r="L24">
        <f t="shared" ref="L24:L36" si="6">J24*J24</f>
        <v>0.22536348005634163</v>
      </c>
      <c r="M24">
        <f t="shared" ref="M24:M36" si="7">J24*K24</f>
        <v>3.9974705070966565</v>
      </c>
      <c r="N24">
        <f t="shared" ref="N24:N36" si="8">G4-($I$25+($H$25*F4))</f>
        <v>-0.36963952471084838</v>
      </c>
      <c r="O24">
        <f t="shared" ref="O24:O36" si="9">N24*N24</f>
        <v>0.13663337822846189</v>
      </c>
    </row>
    <row r="25" spans="1:15" x14ac:dyDescent="0.2">
      <c r="H25">
        <f>SUM(M23:M36)/SUM(L23:L36)</f>
        <v>16.959240766558551</v>
      </c>
      <c r="I25">
        <f>I23-(H25*H23)</f>
        <v>-1.1213070729578476</v>
      </c>
      <c r="J25">
        <f t="shared" si="4"/>
        <v>-0.35410987760447676</v>
      </c>
      <c r="K25">
        <f t="shared" si="5"/>
        <v>-6.3425739089364299</v>
      </c>
      <c r="L25">
        <f t="shared" si="6"/>
        <v>0.12539380541705752</v>
      </c>
      <c r="M25">
        <f t="shared" si="7"/>
        <v>2.2459680705908269</v>
      </c>
      <c r="N25">
        <f t="shared" si="8"/>
        <v>-0.3371392368255286</v>
      </c>
      <c r="O25">
        <f t="shared" si="9"/>
        <v>0.11366286500729986</v>
      </c>
    </row>
    <row r="26" spans="1:15" x14ac:dyDescent="0.2">
      <c r="H26" t="s">
        <v>18</v>
      </c>
      <c r="J26">
        <f t="shared" si="4"/>
        <v>-0.264586323302057</v>
      </c>
      <c r="K26">
        <f t="shared" si="5"/>
        <v>-4.4643499521046692</v>
      </c>
      <c r="L26">
        <f t="shared" si="6"/>
        <v>7.0005922478500626E-2</v>
      </c>
      <c r="M26">
        <f t="shared" si="7"/>
        <v>1.1812059397610888</v>
      </c>
      <c r="N26">
        <f t="shared" si="8"/>
        <v>2.283320831341662E-2</v>
      </c>
      <c r="O26">
        <f t="shared" si="9"/>
        <v>5.2135540188387789E-4</v>
      </c>
    </row>
    <row r="27" spans="1:15" x14ac:dyDescent="0.2">
      <c r="H27">
        <f>SUM(L23:L36)</f>
        <v>2.1350750816252182</v>
      </c>
      <c r="J27">
        <f t="shared" si="4"/>
        <v>-0.19160605317471147</v>
      </c>
      <c r="K27">
        <f t="shared" si="5"/>
        <v>-3.5851812914600156</v>
      </c>
      <c r="L27">
        <f t="shared" si="6"/>
        <v>3.6712879613190356E-2</v>
      </c>
      <c r="M27">
        <f t="shared" si="7"/>
        <v>0.6869424371724685</v>
      </c>
      <c r="N27">
        <f t="shared" si="8"/>
        <v>-0.33568810334006471</v>
      </c>
      <c r="O27">
        <f t="shared" si="9"/>
        <v>0.11268650272404997</v>
      </c>
    </row>
    <row r="28" spans="1:15" x14ac:dyDescent="0.2">
      <c r="H28" t="s">
        <v>19</v>
      </c>
      <c r="I28" t="s">
        <v>20</v>
      </c>
      <c r="J28">
        <f t="shared" si="4"/>
        <v>-0.1274282806987993</v>
      </c>
      <c r="K28">
        <f t="shared" si="5"/>
        <v>-2.626088207120393</v>
      </c>
      <c r="L28">
        <f t="shared" si="6"/>
        <v>1.6237966721851987E-2</v>
      </c>
      <c r="M28">
        <f t="shared" si="7"/>
        <v>0.33463790519674402</v>
      </c>
      <c r="N28">
        <f t="shared" si="8"/>
        <v>-0.46500131428085112</v>
      </c>
      <c r="O28">
        <f t="shared" si="9"/>
        <v>0.21622622228291888</v>
      </c>
    </row>
    <row r="29" spans="1:15" x14ac:dyDescent="0.2">
      <c r="H29">
        <f>(SUM(O23:O36))/(H27*12)</f>
        <v>8.0954289776337132E-2</v>
      </c>
      <c r="I29">
        <f>((1/14)+((H23*H23)/H27))*(SUM(O23:O36)/12)</f>
        <v>9.4407179064392388E-2</v>
      </c>
      <c r="J29">
        <f t="shared" si="4"/>
        <v>-6.7120901484707729E-2</v>
      </c>
      <c r="K29">
        <f t="shared" si="5"/>
        <v>-0.88773199175482631</v>
      </c>
      <c r="L29">
        <f t="shared" si="6"/>
        <v>4.5052154161198399E-3</v>
      </c>
      <c r="M29">
        <f t="shared" si="7"/>
        <v>5.9585371563399069E-2</v>
      </c>
      <c r="N29">
        <f t="shared" si="8"/>
        <v>0.25058753699278924</v>
      </c>
      <c r="O29">
        <f t="shared" si="9"/>
        <v>6.2794113696112513E-2</v>
      </c>
    </row>
    <row r="30" spans="1:15" x14ac:dyDescent="0.2">
      <c r="H30">
        <f>SQRT(H29)*2</f>
        <v>0.56904934681040498</v>
      </c>
      <c r="J30">
        <f t="shared" si="4"/>
        <v>-6.8135222706160459E-3</v>
      </c>
      <c r="K30">
        <f t="shared" si="5"/>
        <v>-0.30827991996630644</v>
      </c>
      <c r="L30">
        <f t="shared" si="6"/>
        <v>4.6424085732180837E-5</v>
      </c>
      <c r="M30">
        <f t="shared" si="7"/>
        <v>2.1004721002741613E-3</v>
      </c>
      <c r="N30">
        <f t="shared" si="8"/>
        <v>-0.19272775531062081</v>
      </c>
      <c r="O30">
        <f t="shared" si="9"/>
        <v>3.7143987667070527E-2</v>
      </c>
    </row>
    <row r="31" spans="1:15" x14ac:dyDescent="0.2">
      <c r="H31">
        <f>H30/H25*100</f>
        <v>3.3553939981352072</v>
      </c>
      <c r="J31">
        <f t="shared" si="4"/>
        <v>5.736425020529623E-2</v>
      </c>
      <c r="K31">
        <f t="shared" si="5"/>
        <v>0.65081316437331438</v>
      </c>
      <c r="L31">
        <f t="shared" si="6"/>
        <v>3.2906572016158284E-3</v>
      </c>
      <c r="M31">
        <f t="shared" si="7"/>
        <v>3.733340919801139E-2</v>
      </c>
      <c r="N31">
        <f t="shared" si="8"/>
        <v>-0.32204096625141077</v>
      </c>
      <c r="O31">
        <f t="shared" si="9"/>
        <v>0.10371038394414228</v>
      </c>
    </row>
    <row r="32" spans="1:15" x14ac:dyDescent="0.2">
      <c r="J32">
        <f t="shared" si="4"/>
        <v>0.13034452033264166</v>
      </c>
      <c r="K32">
        <f t="shared" si="5"/>
        <v>2.4491126975101025</v>
      </c>
      <c r="L32">
        <f t="shared" si="6"/>
        <v>1.6989693980746436E-2</v>
      </c>
      <c r="M32">
        <f t="shared" si="7"/>
        <v>0.31922841979753641</v>
      </c>
      <c r="N32">
        <f t="shared" si="8"/>
        <v>0.238568594587246</v>
      </c>
      <c r="O32">
        <f t="shared" si="9"/>
        <v>5.6914974323333742E-2</v>
      </c>
    </row>
    <row r="33" spans="10:15" x14ac:dyDescent="0.2">
      <c r="J33">
        <f t="shared" si="4"/>
        <v>0.21986807463506164</v>
      </c>
      <c r="K33">
        <f t="shared" si="5"/>
        <v>3.6279979470108934</v>
      </c>
      <c r="L33">
        <f t="shared" si="6"/>
        <v>4.8341970243729035E-2</v>
      </c>
      <c r="M33">
        <f t="shared" si="7"/>
        <v>0.79768092338924146</v>
      </c>
      <c r="N33">
        <f t="shared" si="8"/>
        <v>-0.10079766760478392</v>
      </c>
      <c r="O33">
        <f t="shared" si="9"/>
        <v>1.0160169794564506E-2</v>
      </c>
    </row>
    <row r="34" spans="10:15" x14ac:dyDescent="0.2">
      <c r="J34">
        <f t="shared" si="4"/>
        <v>0.34048283306324456</v>
      </c>
      <c r="K34">
        <f t="shared" si="5"/>
        <v>5.94580623416498</v>
      </c>
      <c r="L34">
        <f t="shared" si="6"/>
        <v>0.11592855961077327</v>
      </c>
      <c r="M34">
        <f t="shared" si="7"/>
        <v>2.0244449514535936</v>
      </c>
      <c r="N34">
        <f t="shared" si="8"/>
        <v>0.17147589136545349</v>
      </c>
      <c r="O34">
        <f t="shared" si="9"/>
        <v>2.9403981319576809E-2</v>
      </c>
    </row>
    <row r="35" spans="10:15" x14ac:dyDescent="0.2">
      <c r="J35">
        <f t="shared" si="4"/>
        <v>0.52527536396734043</v>
      </c>
      <c r="K35">
        <f t="shared" si="5"/>
        <v>9.2826509234299088</v>
      </c>
      <c r="L35">
        <f t="shared" si="6"/>
        <v>0.27591420799102195</v>
      </c>
      <c r="M35">
        <f t="shared" si="7"/>
        <v>4.875947842386414</v>
      </c>
      <c r="N35">
        <f t="shared" si="8"/>
        <v>0.37437955716610816</v>
      </c>
      <c r="O35">
        <f t="shared" si="9"/>
        <v>0.14016005282389124</v>
      </c>
    </row>
    <row r="36" spans="10:15" x14ac:dyDescent="0.2">
      <c r="J36">
        <f t="shared" si="4"/>
        <v>0.87257171930120103</v>
      </c>
      <c r="K36">
        <f t="shared" si="5"/>
        <v>14.837398370230218</v>
      </c>
      <c r="L36">
        <f t="shared" si="6"/>
        <v>0.76138140532425391</v>
      </c>
      <c r="M36">
        <f t="shared" si="7"/>
        <v>12.946694205868619</v>
      </c>
      <c r="N36">
        <f t="shared" si="8"/>
        <v>3.924449651120554E-2</v>
      </c>
      <c r="O36">
        <f t="shared" si="9"/>
        <v>1.5401305064180238E-3</v>
      </c>
    </row>
    <row r="91" spans="12:17" ht="16" thickBot="1" x14ac:dyDescent="0.25"/>
    <row r="92" spans="12:17" ht="30" x14ac:dyDescent="0.2">
      <c r="L92" s="18" t="s">
        <v>24</v>
      </c>
      <c r="M92" s="18" t="s">
        <v>25</v>
      </c>
      <c r="N92" s="18" t="s">
        <v>26</v>
      </c>
      <c r="O92" s="8" t="s">
        <v>27</v>
      </c>
      <c r="P92" s="8" t="s">
        <v>28</v>
      </c>
      <c r="Q92" s="9"/>
    </row>
    <row r="93" spans="12:17" ht="16" x14ac:dyDescent="0.2">
      <c r="L93" s="19"/>
      <c r="M93" s="19"/>
      <c r="N93" s="19"/>
      <c r="O93" s="19" t="s">
        <v>29</v>
      </c>
      <c r="P93" s="19" t="s">
        <v>30</v>
      </c>
      <c r="Q93" s="9"/>
    </row>
    <row r="94" spans="12:17" ht="16" x14ac:dyDescent="0.2">
      <c r="L94" s="12"/>
      <c r="M94" s="13"/>
      <c r="N94" s="13"/>
      <c r="O94" s="19"/>
      <c r="P94" s="19"/>
      <c r="Q94" s="9"/>
    </row>
    <row r="95" spans="12:17" ht="17" thickBot="1" x14ac:dyDescent="0.25">
      <c r="L95" s="14"/>
      <c r="M95" s="15"/>
      <c r="N95" s="15"/>
      <c r="O95" s="15"/>
      <c r="P95" s="15"/>
      <c r="Q95" s="9"/>
    </row>
    <row r="96" spans="12:17" ht="34" x14ac:dyDescent="0.2">
      <c r="L96" s="10">
        <v>1</v>
      </c>
      <c r="M96" s="11" t="s">
        <v>31</v>
      </c>
      <c r="N96" s="11" t="s">
        <v>32</v>
      </c>
      <c r="O96" s="11" t="s">
        <v>33</v>
      </c>
      <c r="P96" s="11" t="s">
        <v>34</v>
      </c>
      <c r="Q96" s="9"/>
    </row>
    <row r="97" spans="12:17" ht="17" thickBot="1" x14ac:dyDescent="0.25">
      <c r="L97" s="16"/>
      <c r="M97" s="17"/>
      <c r="N97" s="17"/>
      <c r="O97" s="17"/>
      <c r="P97" s="17"/>
      <c r="Q97" s="9"/>
    </row>
    <row r="98" spans="12:17" ht="34" x14ac:dyDescent="0.2">
      <c r="L98" s="10">
        <v>2</v>
      </c>
      <c r="M98" s="11" t="s">
        <v>35</v>
      </c>
      <c r="N98" s="11" t="s">
        <v>36</v>
      </c>
      <c r="O98" s="11" t="s">
        <v>37</v>
      </c>
      <c r="P98" s="11" t="s">
        <v>38</v>
      </c>
      <c r="Q98" s="9"/>
    </row>
  </sheetData>
  <mergeCells count="5">
    <mergeCell ref="L92:L93"/>
    <mergeCell ref="M92:M93"/>
    <mergeCell ref="N92:N93"/>
    <mergeCell ref="O93:O94"/>
    <mergeCell ref="P93:P94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spynad</dc:creator>
  <cp:lastModifiedBy>Microsoft Office User</cp:lastModifiedBy>
  <dcterms:created xsi:type="dcterms:W3CDTF">2021-05-13T17:28:00Z</dcterms:created>
  <dcterms:modified xsi:type="dcterms:W3CDTF">2021-06-07T16:10:32Z</dcterms:modified>
</cp:coreProperties>
</file>