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lausmeyer.TNC\Documents\workspace\dashboard\"/>
    </mc:Choice>
  </mc:AlternateContent>
  <xr:revisionPtr revIDLastSave="0" documentId="13_ncr:1_{CFDAE608-7A8E-44B9-8B3C-3E95613D47A6}" xr6:coauthVersionLast="47" xr6:coauthVersionMax="47" xr10:uidLastSave="{00000000-0000-0000-0000-000000000000}"/>
  <bookViews>
    <workbookView xWindow="-1230" yWindow="3240" windowWidth="26775" windowHeight="14580" firstSheet="1" activeTab="1" xr2:uid="{86613900-E34B-45B3-B6BC-5C32F032CB78}"/>
  </bookViews>
  <sheets>
    <sheet name="README" sheetId="5" r:id="rId1"/>
    <sheet name="CA_strategy_outcomes" sheetId="3" r:id="rId2"/>
    <sheet name="CA_contribution_to_global" sheetId="1" r:id="rId3"/>
    <sheet name="process_log" sheetId="4" r:id="rId4"/>
  </sheets>
  <definedNames>
    <definedName name="_xlnm._FilterDatabase" localSheetId="1" hidden="1">CA_strategy_outcomes!$D$1:$D$57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3" l="1"/>
  <c r="G34" i="3"/>
  <c r="G32" i="3"/>
  <c r="G12" i="3"/>
  <c r="G6" i="3"/>
  <c r="G5" i="3"/>
  <c r="F11" i="1"/>
  <c r="F9" i="1"/>
  <c r="D11" i="1"/>
  <c r="C17" i="1"/>
  <c r="E17" i="1"/>
  <c r="F17" i="1"/>
  <c r="C11" i="1"/>
  <c r="E11" i="1"/>
  <c r="E10" i="1"/>
  <c r="F10" i="1" s="1"/>
  <c r="C9" i="1"/>
  <c r="D9" i="1" s="1"/>
  <c r="E9" i="1"/>
  <c r="E8" i="1"/>
  <c r="F8" i="1" s="1"/>
  <c r="E13" i="1"/>
  <c r="F13" i="1" s="1"/>
  <c r="C15" i="1"/>
  <c r="E15" i="1"/>
  <c r="F15" i="1" s="1"/>
  <c r="E14" i="1"/>
  <c r="C13" i="1"/>
  <c r="C3" i="1"/>
  <c r="C2" i="1"/>
  <c r="E3" i="1"/>
  <c r="F3" i="1" s="1"/>
  <c r="E2" i="1"/>
  <c r="F2" i="1" s="1"/>
  <c r="G39" i="3"/>
  <c r="G37" i="3"/>
  <c r="G38" i="3"/>
  <c r="G43" i="3"/>
  <c r="G44" i="3"/>
  <c r="G31" i="3"/>
  <c r="G30" i="3"/>
  <c r="G28" i="3"/>
  <c r="G27" i="3"/>
  <c r="G25" i="3"/>
  <c r="G24" i="3"/>
  <c r="G22" i="3"/>
  <c r="G18" i="3"/>
  <c r="G19" i="3"/>
  <c r="G15" i="3"/>
  <c r="G16" i="3"/>
  <c r="G21" i="3"/>
  <c r="G13" i="3"/>
  <c r="G11" i="3"/>
  <c r="G9" i="3"/>
  <c r="G8" i="3"/>
  <c r="G3" i="3"/>
  <c r="G2" i="3"/>
  <c r="F46" i="3"/>
  <c r="G46" i="3" s="1"/>
  <c r="F47" i="3"/>
  <c r="G47" i="3" s="1"/>
  <c r="F42" i="3"/>
  <c r="G42" i="3" s="1"/>
  <c r="F41" i="3"/>
  <c r="G41" i="3" s="1"/>
  <c r="D17" i="1" l="1"/>
  <c r="C8" i="1"/>
  <c r="D8" i="1" s="1"/>
  <c r="C10" i="1"/>
  <c r="D10" i="1" s="1"/>
  <c r="D15" i="1"/>
  <c r="C14" i="1"/>
  <c r="D14" i="1" s="1"/>
  <c r="F14" i="1"/>
  <c r="D13" i="1"/>
  <c r="D2" i="1"/>
  <c r="D3" i="1"/>
</calcChain>
</file>

<file path=xl/sharedStrings.xml><?xml version="1.0" encoding="utf-8"?>
<sst xmlns="http://schemas.openxmlformats.org/spreadsheetml/2006/main" count="387" uniqueCount="220">
  <si>
    <t>Sheet</t>
  </si>
  <si>
    <t>Column</t>
  </si>
  <si>
    <t>Description</t>
  </si>
  <si>
    <t>CA_strategy_outcomes</t>
  </si>
  <si>
    <t>Quantitative metrics for each strategy in CA chapter, source data are strategy breif documents impacts and outcomes section</t>
  </si>
  <si>
    <t>program</t>
  </si>
  <si>
    <t>Chapter program</t>
  </si>
  <si>
    <t>strategy</t>
  </si>
  <si>
    <t>name of the strategy</t>
  </si>
  <si>
    <t>outcome</t>
  </si>
  <si>
    <t>outcome articulated in strategy brief</t>
  </si>
  <si>
    <t>global outcome</t>
  </si>
  <si>
    <t>outcome translated to TNC global outcome category</t>
  </si>
  <si>
    <t>2020 extent or rate in CA</t>
  </si>
  <si>
    <t>current (2020) footprint or rate of impact in CA</t>
  </si>
  <si>
    <t>2025 progress estimate</t>
  </si>
  <si>
    <t>estimation of progress by 2025</t>
  </si>
  <si>
    <t>2025 progress estimate (%)</t>
  </si>
  <si>
    <r>
      <t xml:space="preserve">estimation of progress by 2025 calculated as a percent (2025 progress estimate / 2030 outcome target). </t>
    </r>
    <r>
      <rPr>
        <b/>
        <sz val="11"/>
        <color theme="1"/>
        <rFont val="Calibri"/>
        <family val="2"/>
        <scheme val="minor"/>
      </rPr>
      <t>Use this number to estimate the position of the 2025 "circle" in the dashboard</t>
    </r>
  </si>
  <si>
    <t>2030 outcome target</t>
  </si>
  <si>
    <t>TNC direct and indirect additive contribution, not inclusive of the baseline</t>
  </si>
  <si>
    <t>units</t>
  </si>
  <si>
    <t>units of the 2025 progress estimate and 2030 outcome target</t>
  </si>
  <si>
    <t>math</t>
  </si>
  <si>
    <t>to the extent possible capture the math / equations teams used to calculate 2025 progress and 2030 outcome targets</t>
  </si>
  <si>
    <t>notes</t>
  </si>
  <si>
    <t>general row level metadata on the strategy metric</t>
  </si>
  <si>
    <t>CA contribution to global</t>
  </si>
  <si>
    <t>summary of strategy contributions to global outcomes, source is CA_strategy_outcomes sheet</t>
  </si>
  <si>
    <t>realm</t>
  </si>
  <si>
    <t>summary of strategies with contributions to global outcome - estimation of progress by 2025</t>
  </si>
  <si>
    <t>summary of strategies with contribtions to global outcome - TNC direct and indirect additive contribution, not inclusive of the baseline</t>
  </si>
  <si>
    <t>2030 outcome target (metric)</t>
  </si>
  <si>
    <t>conversion to either hectares or kilometers (rivers)</t>
  </si>
  <si>
    <t>units of 2030 outcome target (metric)</t>
  </si>
  <si>
    <t>detailed notes about row</t>
  </si>
  <si>
    <t>process_log</t>
  </si>
  <si>
    <t>documents changes, decisions made at a relatively granular level</t>
  </si>
  <si>
    <t>area</t>
  </si>
  <si>
    <t>general, climate, land, etc - just a way of organizing comments</t>
  </si>
  <si>
    <t>comment</t>
  </si>
  <si>
    <t>details about change or decision made</t>
  </si>
  <si>
    <t>Climate</t>
  </si>
  <si>
    <t>sustainable resilient communities</t>
  </si>
  <si>
    <t>avoided conversion</t>
  </si>
  <si>
    <t>land avoided</t>
  </si>
  <si>
    <t>52,000 acres/yr</t>
  </si>
  <si>
    <t>acres</t>
  </si>
  <si>
    <t>BAU rate of conversion = 52,000 acres/yr, 2025 progress = 2030 x 30%</t>
  </si>
  <si>
    <t>avoided emissions</t>
  </si>
  <si>
    <t>climate avoided</t>
  </si>
  <si>
    <t>775,000 MTCO2e/yr</t>
  </si>
  <si>
    <t>MTCO2e</t>
  </si>
  <si>
    <t>775,000 MTCO2e/yr (7.75 MMT over 10 yrs), 2025 progress = 2030 x 30%</t>
  </si>
  <si>
    <t>soil and veg conservation via avoided conversion above (cumulative)</t>
  </si>
  <si>
    <t>land improved</t>
  </si>
  <si>
    <t>energy</t>
  </si>
  <si>
    <t xml:space="preserve">avoided conversion </t>
  </si>
  <si>
    <t>21,400 acres/yr</t>
  </si>
  <si>
    <t>2030 outcome = 21400 acres per year projected, 2025 = 2030 x 30%</t>
  </si>
  <si>
    <t xml:space="preserve">assumes low impact siting = avoided impact on high CV land; assumes 75% effectiveness </t>
  </si>
  <si>
    <t>zero carbon energy (all CA)</t>
  </si>
  <si>
    <t>get to 50% by 2030 = 27% increase from BAU</t>
  </si>
  <si>
    <t>nature based solutions</t>
  </si>
  <si>
    <t>BAU</t>
  </si>
  <si>
    <t>includes negative emissions; C neutrality contribution of NCS; this is 60% of the annualized rate of the estimated NCS potential of 500MMT cumulatively by 2050</t>
  </si>
  <si>
    <t>investment in natural climate solutions</t>
  </si>
  <si>
    <t>NA</t>
  </si>
  <si>
    <t>$X/yr</t>
  </si>
  <si>
    <t>$</t>
  </si>
  <si>
    <t>$1Bn/yr * 10yrs</t>
  </si>
  <si>
    <t xml:space="preserve">continuation of rough level in new budget </t>
  </si>
  <si>
    <t>coastal wetlands restoration</t>
  </si>
  <si>
    <t>Land</t>
  </si>
  <si>
    <t>stewardship</t>
  </si>
  <si>
    <t>increased sequestration</t>
  </si>
  <si>
    <t>2025 = 41% of 2030 outcome</t>
  </si>
  <si>
    <t>cumulative; contribution of 10% of TNC's portfolio of lands or 18K subject to NCS, and 4 T CO2 additional on each acre</t>
  </si>
  <si>
    <t xml:space="preserve">improved management </t>
  </si>
  <si>
    <t>2025 = 51% of 2030 outcome</t>
  </si>
  <si>
    <t>includes fee and easement, e.g., via LENS, RDMapper…</t>
  </si>
  <si>
    <t>forests</t>
  </si>
  <si>
    <t>planned &amp; permitted</t>
  </si>
  <si>
    <t>2,400,000 acres</t>
  </si>
  <si>
    <t>2025 = 35% of 2030 outcome</t>
  </si>
  <si>
    <t>streamlining process</t>
  </si>
  <si>
    <t xml:space="preserve">fuels reduction </t>
  </si>
  <si>
    <t>37,000 acres/yr</t>
  </si>
  <si>
    <t>125K acres / year * 10yrs</t>
  </si>
  <si>
    <t>actual projects on the ground, on federal lands; reps a cumulative acreage via doubling of BAU rate of Rx fire and mech treatment, starting in 2022 (plus 2020-21)- BAU is 62k acres/yr</t>
  </si>
  <si>
    <t>land protection</t>
  </si>
  <si>
    <t>protection by partners</t>
  </si>
  <si>
    <t>land protected</t>
  </si>
  <si>
    <t>BAU rate</t>
  </si>
  <si>
    <t>business as usual rate</t>
  </si>
  <si>
    <t>protection by TNC</t>
  </si>
  <si>
    <t>18,000 acres/yr</t>
  </si>
  <si>
    <t>2025 = 50% of 2030 outcome</t>
  </si>
  <si>
    <t>represent cumulative of ~doubling of BAU</t>
  </si>
  <si>
    <t>Oceans</t>
  </si>
  <si>
    <t>fisheries</t>
  </si>
  <si>
    <t>protection</t>
  </si>
  <si>
    <t>ocean protection</t>
  </si>
  <si>
    <t>17,000,000 ha</t>
  </si>
  <si>
    <t>2025 = 25% of 2030 outcome</t>
  </si>
  <si>
    <t>29% of state &amp; fed waters protected in 2020; tnc 2030 target = 30%; protection = defined by protected seas categories; inclusive of kelp area extent</t>
  </si>
  <si>
    <t>improved management</t>
  </si>
  <si>
    <t>ocean improved</t>
  </si>
  <si>
    <t>2020 = 29%; improvements though data modernization, management improvement of fishing activity over state and fed grounds, 17M ha currently "managed"</t>
  </si>
  <si>
    <t>island resilience</t>
  </si>
  <si>
    <t>islands with biosecurity</t>
  </si>
  <si>
    <t>0 islands</t>
  </si>
  <si>
    <t>converted n islands to acres using some avg factor, 2025 = 50% of 2030 outcome</t>
  </si>
  <si>
    <t>9 islands - includes protocols, funding, etc.</t>
  </si>
  <si>
    <t>islands without invasive mammals</t>
  </si>
  <si>
    <t>6 islands</t>
  </si>
  <si>
    <t>kelp</t>
  </si>
  <si>
    <t>restored (CA North Coast)</t>
  </si>
  <si>
    <t>10 acres</t>
  </si>
  <si>
    <t>2025 = 10 15-acre sites or 10% of or 2030 outcome</t>
  </si>
  <si>
    <t>innovation and demo. focus: creating breakthrough methods and admin processes, 2030 double counts w/ record below</t>
  </si>
  <si>
    <t xml:space="preserve">improved management (CA) </t>
  </si>
  <si>
    <t>20,000 acres</t>
  </si>
  <si>
    <t>20K acres currently managed, 2025 = 75% of 2030 outcome</t>
  </si>
  <si>
    <t xml:space="preserve">note natural variation in extents; improved management of kelp statewide thru kelp management plan, SDM, policy, harvest policy, etc. </t>
  </si>
  <si>
    <t>restoration investment</t>
  </si>
  <si>
    <t>$1,500,000/yr</t>
  </si>
  <si>
    <t>2030 = $20M/yr * 10yrs, 2025 = 25% of 2030 outcome</t>
  </si>
  <si>
    <t>2020 base = OPC, TNC. 2030 could translate to jobs etc.</t>
  </si>
  <si>
    <t>plastics</t>
  </si>
  <si>
    <t>macroplastic source reduction</t>
  </si>
  <si>
    <t>0%  (current condition)</t>
  </si>
  <si>
    <t>macroplastic reduction</t>
  </si>
  <si>
    <t>baseline is current amount of plastics produced &amp; sold, ballot initiative resulting in % reductions</t>
  </si>
  <si>
    <t>adoption of filters</t>
  </si>
  <si>
    <t>&lt;1%</t>
  </si>
  <si>
    <t>consumer adoption</t>
  </si>
  <si>
    <t>2025 = 10% of 2030 outcome</t>
  </si>
  <si>
    <t>post consumer; policy requiring adoption of inline filters</t>
  </si>
  <si>
    <t>Water</t>
  </si>
  <si>
    <t>healthy rivers</t>
  </si>
  <si>
    <t>water improved</t>
  </si>
  <si>
    <t>2,000 river miles monitored that are unaltered</t>
  </si>
  <si>
    <t>river miles</t>
  </si>
  <si>
    <t>total river miles of functional flows</t>
  </si>
  <si>
    <t>improved monitoring</t>
  </si>
  <si>
    <t>66,000 river miles in CA; 30,000 miles ungauged</t>
  </si>
  <si>
    <t>assumes improved monitoring coupled with management/regs</t>
  </si>
  <si>
    <t>avoided degradation</t>
  </si>
  <si>
    <t>water avoided</t>
  </si>
  <si>
    <t>2,000 river miles monitored that are unimpaired</t>
  </si>
  <si>
    <t>need to confirm BAU risk; convert 2020 to rate</t>
  </si>
  <si>
    <t>sustainable groundwater</t>
  </si>
  <si>
    <t>X</t>
  </si>
  <si>
    <t xml:space="preserve">Carbon storage in GDEs statewide = 790; outcome = 30% </t>
  </si>
  <si>
    <t>restoration</t>
  </si>
  <si>
    <t>500,000 acres upland habitat</t>
  </si>
  <si>
    <t xml:space="preserve">need to decide a habitat and restoration measure OR a trajectory of restoration or improved management  </t>
  </si>
  <si>
    <t>11,000 acres of wetland GDEs</t>
  </si>
  <si>
    <t>2025 = 38% of 2030 outcome</t>
  </si>
  <si>
    <t>13,000 acres of vegetation GDEs</t>
  </si>
  <si>
    <t>112,000 acres/yr</t>
  </si>
  <si>
    <t>(spring &amp; fall seasonal wetland habitat) need to convert 2020 to rate of loss of compatible ag lands to incompatible land use; outcome represents no net loss</t>
  </si>
  <si>
    <t xml:space="preserve">112,000 acres/yr </t>
  </si>
  <si>
    <t xml:space="preserve">(spring &amp; fall seasonal wetland habitat) improved management for seasonal wetlands; may be inclusive of recharge projects; need to confirm 2020 (is this total rice acreage or refuges or…); 45 = TNC's annual additive </t>
  </si>
  <si>
    <t>ocean</t>
  </si>
  <si>
    <t>area protected (ha)</t>
  </si>
  <si>
    <t>ha</t>
  </si>
  <si>
    <t xml:space="preserve">area with improved management (ha) </t>
  </si>
  <si>
    <t>includes fisheries and kelp</t>
  </si>
  <si>
    <t xml:space="preserve">at-risk areas with avoided impacts (ha) </t>
  </si>
  <si>
    <t>freshwater</t>
  </si>
  <si>
    <t>ecosystems protected (ha)</t>
  </si>
  <si>
    <t>ecosystems protected (km)</t>
  </si>
  <si>
    <t>ecosystems with improved management (ha)</t>
  </si>
  <si>
    <t xml:space="preserve">ecosystems with improved management (km) </t>
  </si>
  <si>
    <t>river km</t>
  </si>
  <si>
    <t>at-risk ecosystems with avoided impacts (ha)</t>
  </si>
  <si>
    <t xml:space="preserve">at-risk ecosystems with avoided impacts (km) </t>
  </si>
  <si>
    <t>land</t>
  </si>
  <si>
    <t xml:space="preserve">area protected (ha) </t>
  </si>
  <si>
    <t>includes forests, stewardship, groundwater, nature based solutions, island resilience</t>
  </si>
  <si>
    <t>at-risk areas with avoided conversion (ha)</t>
  </si>
  <si>
    <t>climate</t>
  </si>
  <si>
    <t>greenhouse gas mitigation (emission reduction or increased sequestration)</t>
  </si>
  <si>
    <t>includes groundwater, stewardship, nbs, energy, resilient communities</t>
  </si>
  <si>
    <t xml:space="preserve">people benefitting from nature to adapt to climate change* (# people) *ecosystem risk reduction (which includes resilience) accounted for in improved management metric for oceans, freshwater, or lands </t>
  </si>
  <si>
    <t>TBD</t>
  </si>
  <si>
    <t>General</t>
  </si>
  <si>
    <t xml:space="preserve">v1.1 </t>
  </si>
  <si>
    <t>started with October 2021 version of sheet made by Scott Morrison and used to drive Oct 2021 dashboard, normalized / standardized these data quite a bit to create v1.1</t>
  </si>
  <si>
    <t>reviewed w/ SM 1/31/2022</t>
  </si>
  <si>
    <t>standardized units for 2025, 2030, document units in separate column</t>
  </si>
  <si>
    <t>left units in some strategy metrics that made sense (investment rates, crossing structures, plastics emission reductions)</t>
  </si>
  <si>
    <t>removed units from 2025, 2030 column so we can use those in equations</t>
  </si>
  <si>
    <t>used real numbers for 2025,2030 metrics (e.g. removed use of 'K')</t>
  </si>
  <si>
    <t>standardized all climate metrics to MTCO2e (some were MMTCO2e)</t>
  </si>
  <si>
    <t>2/1/2022 removed avoided conversion metric as per Scott M request.</t>
  </si>
  <si>
    <t>updated records with data provided by Dick Cameron 1/27/2022, this included removing disaster strategy metrics</t>
  </si>
  <si>
    <t>changed 2025 metric of 1 site planned / funed to 1 crossing structure to make units similar to 2030</t>
  </si>
  <si>
    <t>updated records with data provided by Mary Gleason 1/28/2022</t>
  </si>
  <si>
    <t>converted all 2025, 2030 oceans metrics to acres to be consistent with all other metrics</t>
  </si>
  <si>
    <t>fixed what seemed like error in 'islands with biosecurity' strategy - 2025 outcome changed from 112 acres to 112,000 acres</t>
  </si>
  <si>
    <t>updated records with data provided by Jeanette Howard 1/31/2022</t>
  </si>
  <si>
    <t xml:space="preserve">where strategy records JH did not populate 2025 outcome (groudwater sequestration/restoration wetland improved mgmt / avoid conversion) we calculated 2025 progress as 25% as per SM </t>
  </si>
  <si>
    <t>crossing structures</t>
  </si>
  <si>
    <t>decreased mortality</t>
  </si>
  <si>
    <t xml:space="preserve">avoided emissions and/or increased sequestration </t>
  </si>
  <si>
    <t>within priority zones; of all actors; via influence, etc.</t>
  </si>
  <si>
    <t>9 islands - California islands, double count with island biosec strategy</t>
  </si>
  <si>
    <t>Baseline based on GSPs with HIGH (4+) scores in the SGMA Signals report (Fox Canyon - Oxnard, Fox Canyon Pleasant Valley and Grasslands); 2020 baseline based on GDE map; 2030 = 30 x 30 goal; implemented via SGMA implementation and based on other trend data outside of SGMA basins; assumes X% effectiveness</t>
  </si>
  <si>
    <t>2020 baseline based on GSPs with HIGH (4+) scores in the SGMA Signals report (Fox Canyon - Oxnard, Fox Canyon Pleasant Valley and Grasslands); 2020 baseline based on GDE map; 2030 = 30 x 30 goal; implemented via SGMA implementation and based on other trend data outside of SGMA basins; assumes X% effectiveness</t>
  </si>
  <si>
    <t>320K avoided CV lands and farmland via greenprints relative to BAU, assuming 75% effectiveness; plus 30K acres  via connected lands, assuming 25% effectiveness, Includes old Sus Dev strategy + disaster resilience - Carrie wrote methods doc</t>
  </si>
  <si>
    <t>wildlife corridors and crossings</t>
  </si>
  <si>
    <t>was 3 crossing structures in October 2021 metrics sheet, 2025 was originally 'designed and funded' changed to 1 structure</t>
  </si>
  <si>
    <t xml:space="preserve">note this is not TNC alone; climate emissions reduction; with some portion creditable to TNC- assumes a 58.8 MMTco2e 2019 emissions from electricity sector and linear decrease to 29 at 2030- cumulatively reduction relative to flat BAU </t>
  </si>
  <si>
    <t>improved wetland management</t>
  </si>
  <si>
    <t>improved land management</t>
  </si>
  <si>
    <t>crossing structures designed and funded</t>
  </si>
  <si>
    <t>dynamic wetlands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</si>
</sst>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10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9F9E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1" xfId="0" applyBorder="1"/>
    <xf numFmtId="0" fontId="0" fillId="2" borderId="0" xfId="0" applyFill="1"/>
    <xf numFmtId="0" fontId="0" fillId="2" borderId="0" xfId="0" applyFill="1" applyAlignment="1">
      <alignment horizontal="left"/>
    </xf>
    <xf numFmtId="0" fontId="2" fillId="2" borderId="0" xfId="0" applyFont="1" applyFill="1"/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2" fillId="5" borderId="0" xfId="0" applyFont="1" applyFill="1"/>
    <xf numFmtId="0" fontId="2" fillId="5" borderId="0" xfId="0" applyFont="1" applyFill="1" applyAlignment="1">
      <alignment horizontal="left"/>
    </xf>
    <xf numFmtId="9" fontId="0" fillId="5" borderId="0" xfId="0" applyNumberForma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/>
    </xf>
    <xf numFmtId="0" fontId="0" fillId="8" borderId="0" xfId="0" applyFill="1"/>
    <xf numFmtId="0" fontId="0" fillId="8" borderId="0" xfId="0" applyFill="1" applyAlignment="1">
      <alignment horizontal="left"/>
    </xf>
    <xf numFmtId="0" fontId="0" fillId="9" borderId="0" xfId="0" applyFill="1"/>
    <xf numFmtId="0" fontId="0" fillId="9" borderId="0" xfId="0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0" fontId="4" fillId="11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6" fontId="0" fillId="3" borderId="0" xfId="0" applyNumberFormat="1" applyFill="1" applyAlignment="1">
      <alignment horizontal="left"/>
    </xf>
    <xf numFmtId="0" fontId="6" fillId="0" borderId="0" xfId="0" applyFont="1"/>
    <xf numFmtId="0" fontId="2" fillId="3" borderId="0" xfId="0" applyFont="1" applyFill="1"/>
    <xf numFmtId="9" fontId="2" fillId="3" borderId="0" xfId="0" applyNumberFormat="1" applyFont="1" applyFill="1" applyAlignment="1">
      <alignment horizontal="left"/>
    </xf>
    <xf numFmtId="0" fontId="7" fillId="0" borderId="1" xfId="0" applyFont="1" applyBorder="1" applyAlignment="1">
      <alignment horizontal="left"/>
    </xf>
    <xf numFmtId="9" fontId="0" fillId="6" borderId="0" xfId="0" applyNumberFormat="1" applyFill="1" applyAlignment="1">
      <alignment horizontal="left"/>
    </xf>
    <xf numFmtId="9" fontId="0" fillId="4" borderId="0" xfId="0" applyNumberFormat="1" applyFill="1" applyAlignment="1">
      <alignment horizontal="left"/>
    </xf>
    <xf numFmtId="9" fontId="0" fillId="7" borderId="0" xfId="0" applyNumberFormat="1" applyFill="1" applyAlignment="1">
      <alignment horizontal="left"/>
    </xf>
    <xf numFmtId="9" fontId="0" fillId="10" borderId="0" xfId="0" applyNumberFormat="1" applyFill="1" applyAlignment="1">
      <alignment horizontal="left"/>
    </xf>
    <xf numFmtId="9" fontId="0" fillId="3" borderId="0" xfId="0" applyNumberFormat="1" applyFill="1" applyAlignment="1">
      <alignment horizontal="left"/>
    </xf>
    <xf numFmtId="9" fontId="0" fillId="8" borderId="0" xfId="0" applyNumberFormat="1" applyFill="1" applyAlignment="1">
      <alignment horizontal="left"/>
    </xf>
    <xf numFmtId="9" fontId="0" fillId="2" borderId="0" xfId="0" applyNumberFormat="1" applyFill="1" applyAlignment="1">
      <alignment horizontal="left"/>
    </xf>
    <xf numFmtId="9" fontId="0" fillId="9" borderId="0" xfId="0" applyNumberFormat="1" applyFill="1" applyAlignment="1">
      <alignment horizontal="left"/>
    </xf>
    <xf numFmtId="0" fontId="8" fillId="0" borderId="0" xfId="0" applyFont="1"/>
    <xf numFmtId="0" fontId="0" fillId="12" borderId="0" xfId="0" applyFill="1"/>
    <xf numFmtId="0" fontId="5" fillId="0" borderId="1" xfId="0" applyFont="1" applyBorder="1"/>
    <xf numFmtId="3" fontId="0" fillId="0" borderId="0" xfId="0" applyNumberFormat="1"/>
    <xf numFmtId="9" fontId="0" fillId="0" borderId="0" xfId="0" applyNumberFormat="1" applyAlignment="1">
      <alignment horizontal="left"/>
    </xf>
    <xf numFmtId="0" fontId="1" fillId="12" borderId="0" xfId="0" applyFont="1" applyFill="1"/>
    <xf numFmtId="3" fontId="0" fillId="12" borderId="0" xfId="0" applyNumberFormat="1" applyFill="1"/>
    <xf numFmtId="3" fontId="0" fillId="0" borderId="0" xfId="0" applyNumberFormat="1" applyAlignment="1">
      <alignment horizontal="right"/>
    </xf>
    <xf numFmtId="9" fontId="0" fillId="12" borderId="0" xfId="0" applyNumberFormat="1" applyFill="1" applyAlignment="1">
      <alignment horizontal="left"/>
    </xf>
    <xf numFmtId="3" fontId="0" fillId="5" borderId="0" xfId="0" applyNumberFormat="1" applyFill="1" applyAlignment="1">
      <alignment horizontal="right"/>
    </xf>
    <xf numFmtId="0" fontId="0" fillId="6" borderId="0" xfId="0" applyFill="1" applyAlignment="1">
      <alignment horizontal="right"/>
    </xf>
    <xf numFmtId="0" fontId="2" fillId="5" borderId="0" xfId="0" applyFont="1" applyFill="1" applyAlignment="1">
      <alignment horizontal="right"/>
    </xf>
    <xf numFmtId="3" fontId="2" fillId="5" borderId="0" xfId="0" applyNumberFormat="1" applyFont="1" applyFill="1" applyAlignment="1">
      <alignment horizontal="right"/>
    </xf>
    <xf numFmtId="0" fontId="0" fillId="10" borderId="0" xfId="0" applyFill="1" applyAlignment="1">
      <alignment horizontal="right"/>
    </xf>
    <xf numFmtId="3" fontId="0" fillId="4" borderId="0" xfId="0" applyNumberFormat="1" applyFill="1" applyAlignment="1">
      <alignment horizontal="right"/>
    </xf>
    <xf numFmtId="0" fontId="0" fillId="7" borderId="0" xfId="0" applyFill="1" applyAlignment="1">
      <alignment horizontal="right"/>
    </xf>
    <xf numFmtId="3" fontId="0" fillId="3" borderId="0" xfId="0" applyNumberFormat="1" applyFill="1" applyAlignment="1">
      <alignment horizontal="right"/>
    </xf>
    <xf numFmtId="0" fontId="0" fillId="8" borderId="0" xfId="0" applyFill="1" applyAlignment="1">
      <alignment horizontal="right"/>
    </xf>
    <xf numFmtId="0" fontId="2" fillId="3" borderId="0" xfId="0" applyFont="1" applyFill="1" applyAlignment="1">
      <alignment horizontal="right"/>
    </xf>
    <xf numFmtId="9" fontId="2" fillId="3" borderId="0" xfId="0" applyNumberFormat="1" applyFont="1" applyFill="1" applyAlignment="1">
      <alignment horizontal="right"/>
    </xf>
    <xf numFmtId="3" fontId="0" fillId="2" borderId="0" xfId="0" applyNumberFormat="1" applyFill="1" applyAlignment="1">
      <alignment horizontal="right"/>
    </xf>
    <xf numFmtId="0" fontId="0" fillId="9" borderId="0" xfId="0" applyFill="1" applyAlignment="1">
      <alignment horizontal="right"/>
    </xf>
    <xf numFmtId="3" fontId="2" fillId="2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right"/>
    </xf>
    <xf numFmtId="3" fontId="2" fillId="3" borderId="0" xfId="0" applyNumberFormat="1" applyFont="1" applyFill="1" applyAlignment="1">
      <alignment horizontal="right"/>
    </xf>
    <xf numFmtId="0" fontId="2" fillId="8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164" fontId="2" fillId="5" borderId="0" xfId="0" applyNumberFormat="1" applyFont="1" applyFill="1" applyAlignment="1">
      <alignment horizontal="right"/>
    </xf>
    <xf numFmtId="164" fontId="0" fillId="3" borderId="0" xfId="0" applyNumberFormat="1" applyFill="1" applyAlignment="1">
      <alignment horizontal="right"/>
    </xf>
    <xf numFmtId="10" fontId="2" fillId="3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F9ED"/>
      <color rgb="FFF6F3DA"/>
      <color rgb="FFFFFFFF"/>
      <color rgb="FFFCF4F6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127001</xdr:colOff>
      <xdr:row>0</xdr:row>
      <xdr:rowOff>95249</xdr:rowOff>
    </xdr:from>
    <xdr:ext cx="5503332" cy="14387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BC006A-5F20-FD4A-8D4D-0D64A5DAFBAF}"/>
            </a:ext>
          </a:extLst>
        </xdr:cNvPr>
        <xdr:cNvSpPr txBox="1"/>
      </xdr:nvSpPr>
      <xdr:spPr>
        <a:xfrm>
          <a:off x="127001" y="95249"/>
          <a:ext cx="5503332" cy="1438727"/>
        </a:xfrm>
        <a:prstGeom prst="rect">
          <a:avLst/>
        </a:prstGeom>
        <a:solidFill>
          <a:srgbClr val="F6F3DA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/>
            <a:t>TNC</a:t>
          </a:r>
          <a:r>
            <a:rPr lang="en-US" sz="1400" b="1" baseline="0"/>
            <a:t> California Strategy Outcome Metrics - v1.1 February 2022</a:t>
          </a:r>
        </a:p>
        <a:p>
          <a:r>
            <a:rPr lang="en-US" sz="1200" baseline="0"/>
            <a:t>This spreadsheet is intended to be the canonical source of quantitative metrics for each  strategy in the California Chapter. The source data for the CA_strategy_outcomes sheet are from the 'Strategy Brief' documents Impacts and outcomes section. The data in the CA_strategy_outcomes sheet is meant to support the creation of a 'dashboard' visualization of these metrics. Below are the metadata about each sheet and their columns.</a:t>
          </a:r>
          <a:endParaRPr 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16BFA-BF6E-A048-A563-56E390B01DE9}">
  <dimension ref="A11:G37"/>
  <sheetViews>
    <sheetView topLeftCell="A21" zoomScale="120" zoomScaleNormal="120" workbookViewId="0">
      <selection activeCell="B34" sqref="B34"/>
    </sheetView>
  </sheetViews>
  <sheetFormatPr defaultColWidth="11.42578125" defaultRowHeight="15" x14ac:dyDescent="0.25"/>
  <cols>
    <col min="1" max="1" width="20" customWidth="1"/>
    <col min="2" max="2" width="22.85546875" customWidth="1"/>
    <col min="3" max="3" width="136.85546875" customWidth="1"/>
  </cols>
  <sheetData>
    <row r="11" spans="1:7" x14ac:dyDescent="0.25">
      <c r="A11" s="45" t="s">
        <v>0</v>
      </c>
      <c r="B11" s="45" t="s">
        <v>1</v>
      </c>
      <c r="C11" s="45" t="s">
        <v>2</v>
      </c>
    </row>
    <row r="12" spans="1:7" x14ac:dyDescent="0.25">
      <c r="A12" t="s">
        <v>3</v>
      </c>
      <c r="B12" s="45"/>
      <c r="C12" t="s">
        <v>4</v>
      </c>
    </row>
    <row r="13" spans="1:7" x14ac:dyDescent="0.25">
      <c r="B13" t="s">
        <v>5</v>
      </c>
      <c r="C13" t="s">
        <v>6</v>
      </c>
      <c r="E13" s="2"/>
      <c r="F13" s="2"/>
      <c r="G13" s="2"/>
    </row>
    <row r="14" spans="1:7" x14ac:dyDescent="0.25">
      <c r="B14" t="s">
        <v>7</v>
      </c>
      <c r="C14" t="s">
        <v>8</v>
      </c>
    </row>
    <row r="15" spans="1:7" x14ac:dyDescent="0.25">
      <c r="B15" t="s">
        <v>9</v>
      </c>
      <c r="C15" t="s">
        <v>10</v>
      </c>
    </row>
    <row r="16" spans="1:7" x14ac:dyDescent="0.25">
      <c r="B16" t="s">
        <v>11</v>
      </c>
      <c r="C16" t="s">
        <v>12</v>
      </c>
    </row>
    <row r="17" spans="1:3" x14ac:dyDescent="0.25">
      <c r="B17" t="s">
        <v>13</v>
      </c>
      <c r="C17" t="s">
        <v>14</v>
      </c>
    </row>
    <row r="18" spans="1:3" x14ac:dyDescent="0.25">
      <c r="B18" t="s">
        <v>15</v>
      </c>
      <c r="C18" t="s">
        <v>16</v>
      </c>
    </row>
    <row r="19" spans="1:3" x14ac:dyDescent="0.25">
      <c r="B19" t="s">
        <v>17</v>
      </c>
      <c r="C19" t="s">
        <v>18</v>
      </c>
    </row>
    <row r="20" spans="1:3" x14ac:dyDescent="0.25">
      <c r="B20" t="s">
        <v>19</v>
      </c>
      <c r="C20" t="s">
        <v>20</v>
      </c>
    </row>
    <row r="21" spans="1:3" x14ac:dyDescent="0.25">
      <c r="B21" t="s">
        <v>21</v>
      </c>
      <c r="C21" t="s">
        <v>22</v>
      </c>
    </row>
    <row r="22" spans="1:3" x14ac:dyDescent="0.25">
      <c r="B22" t="s">
        <v>23</v>
      </c>
      <c r="C22" t="s">
        <v>24</v>
      </c>
    </row>
    <row r="23" spans="1:3" x14ac:dyDescent="0.25">
      <c r="B23" t="s">
        <v>25</v>
      </c>
      <c r="C23" t="s">
        <v>26</v>
      </c>
    </row>
    <row r="24" spans="1:3" x14ac:dyDescent="0.25">
      <c r="A24" s="46"/>
      <c r="B24" s="46"/>
      <c r="C24" s="46"/>
    </row>
    <row r="25" spans="1:3" x14ac:dyDescent="0.25">
      <c r="A25" t="s">
        <v>27</v>
      </c>
      <c r="C25" t="s">
        <v>28</v>
      </c>
    </row>
    <row r="26" spans="1:3" x14ac:dyDescent="0.25">
      <c r="B26" t="s">
        <v>29</v>
      </c>
    </row>
    <row r="27" spans="1:3" x14ac:dyDescent="0.25">
      <c r="B27" t="s">
        <v>11</v>
      </c>
    </row>
    <row r="28" spans="1:3" x14ac:dyDescent="0.25">
      <c r="B28" t="s">
        <v>15</v>
      </c>
      <c r="C28" t="s">
        <v>30</v>
      </c>
    </row>
    <row r="29" spans="1:3" x14ac:dyDescent="0.25">
      <c r="B29" t="s">
        <v>17</v>
      </c>
      <c r="C29" t="s">
        <v>18</v>
      </c>
    </row>
    <row r="30" spans="1:3" x14ac:dyDescent="0.25">
      <c r="B30" t="s">
        <v>19</v>
      </c>
      <c r="C30" t="s">
        <v>31</v>
      </c>
    </row>
    <row r="31" spans="1:3" x14ac:dyDescent="0.25">
      <c r="B31" t="s">
        <v>32</v>
      </c>
      <c r="C31" t="s">
        <v>33</v>
      </c>
    </row>
    <row r="32" spans="1:3" x14ac:dyDescent="0.25">
      <c r="B32" t="s">
        <v>21</v>
      </c>
      <c r="C32" t="s">
        <v>34</v>
      </c>
    </row>
    <row r="33" spans="1:3" x14ac:dyDescent="0.25">
      <c r="B33" t="s">
        <v>25</v>
      </c>
      <c r="C33" t="s">
        <v>35</v>
      </c>
    </row>
    <row r="34" spans="1:3" x14ac:dyDescent="0.25">
      <c r="A34" s="46"/>
      <c r="B34" s="46"/>
      <c r="C34" s="46"/>
    </row>
    <row r="35" spans="1:3" x14ac:dyDescent="0.25">
      <c r="A35" t="s">
        <v>36</v>
      </c>
      <c r="C35" t="s">
        <v>37</v>
      </c>
    </row>
    <row r="36" spans="1:3" x14ac:dyDescent="0.25">
      <c r="B36" t="s">
        <v>38</v>
      </c>
      <c r="C36" t="s">
        <v>39</v>
      </c>
    </row>
    <row r="37" spans="1:3" x14ac:dyDescent="0.25">
      <c r="B37" t="s">
        <v>40</v>
      </c>
      <c r="C37" t="s">
        <v>41</v>
      </c>
    </row>
  </sheetData>
  <phoneticPr fontId="9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D01AB-D785-4061-9828-98F183970D61}">
  <dimension ref="A1:K47"/>
  <sheetViews>
    <sheetView tabSelected="1" zoomScale="120" zoomScaleNormal="120" workbookViewId="0">
      <pane ySplit="1" topLeftCell="A38" activePane="bottomLeft" state="frozen"/>
      <selection pane="bottomLeft" activeCell="B50" sqref="B50"/>
    </sheetView>
  </sheetViews>
  <sheetFormatPr defaultColWidth="8.85546875" defaultRowHeight="15" x14ac:dyDescent="0.25"/>
  <cols>
    <col min="1" max="1" width="15.7109375" customWidth="1"/>
    <col min="2" max="2" width="26.85546875" customWidth="1"/>
    <col min="3" max="3" width="40" customWidth="1"/>
    <col min="4" max="4" width="16.7109375" bestFit="1" customWidth="1"/>
    <col min="5" max="5" width="35.42578125" style="2" customWidth="1"/>
    <col min="6" max="6" width="28" style="72" customWidth="1"/>
    <col min="7" max="7" width="36.42578125" style="2" customWidth="1"/>
    <col min="8" max="8" width="23.7109375" customWidth="1"/>
    <col min="9" max="9" width="24.7109375" customWidth="1"/>
    <col min="10" max="10" width="33.85546875" customWidth="1"/>
    <col min="11" max="11" width="149.28515625" bestFit="1" customWidth="1"/>
  </cols>
  <sheetData>
    <row r="1" spans="1:11" s="3" customFormat="1" ht="18.75" x14ac:dyDescent="0.3">
      <c r="A1" s="17" t="s">
        <v>5</v>
      </c>
      <c r="B1" s="17" t="s">
        <v>7</v>
      </c>
      <c r="C1" s="17" t="s">
        <v>9</v>
      </c>
      <c r="D1" s="17" t="s">
        <v>11</v>
      </c>
      <c r="E1" s="18" t="s">
        <v>13</v>
      </c>
      <c r="F1" s="68" t="s">
        <v>15</v>
      </c>
      <c r="G1" s="36" t="s">
        <v>17</v>
      </c>
      <c r="H1" s="17" t="s">
        <v>19</v>
      </c>
      <c r="I1" s="17" t="s">
        <v>21</v>
      </c>
      <c r="J1" s="17" t="s">
        <v>23</v>
      </c>
      <c r="K1" s="17" t="s">
        <v>25</v>
      </c>
    </row>
    <row r="2" spans="1:11" s="11" customFormat="1" x14ac:dyDescent="0.25">
      <c r="A2" s="11" t="s">
        <v>42</v>
      </c>
      <c r="B2" s="11" t="s">
        <v>43</v>
      </c>
      <c r="C2" s="11" t="s">
        <v>44</v>
      </c>
      <c r="D2" s="12" t="s">
        <v>45</v>
      </c>
      <c r="E2" s="12" t="s">
        <v>46</v>
      </c>
      <c r="F2" s="54">
        <v>105000</v>
      </c>
      <c r="G2" s="15">
        <f>F2/H2</f>
        <v>0.29970885425586574</v>
      </c>
      <c r="H2" s="54">
        <v>350340</v>
      </c>
      <c r="I2" s="12" t="s">
        <v>47</v>
      </c>
      <c r="J2" s="29" t="s">
        <v>48</v>
      </c>
      <c r="K2" s="11" t="s">
        <v>212</v>
      </c>
    </row>
    <row r="3" spans="1:11" s="11" customFormat="1" x14ac:dyDescent="0.25">
      <c r="A3" s="11" t="s">
        <v>42</v>
      </c>
      <c r="B3" s="11" t="s">
        <v>43</v>
      </c>
      <c r="C3" s="11" t="s">
        <v>49</v>
      </c>
      <c r="D3" s="12" t="s">
        <v>50</v>
      </c>
      <c r="E3" s="12" t="s">
        <v>51</v>
      </c>
      <c r="F3" s="54">
        <v>2025000</v>
      </c>
      <c r="G3" s="15">
        <f>F3/H3</f>
        <v>0.29998133449474257</v>
      </c>
      <c r="H3" s="54">
        <v>6750420</v>
      </c>
      <c r="I3" s="12" t="s">
        <v>52</v>
      </c>
      <c r="J3" s="12" t="s">
        <v>53</v>
      </c>
      <c r="K3" s="11" t="s">
        <v>54</v>
      </c>
    </row>
    <row r="4" spans="1:11" s="19" customFormat="1" x14ac:dyDescent="0.25">
      <c r="D4" s="20"/>
      <c r="E4" s="20"/>
      <c r="F4" s="55"/>
      <c r="G4" s="20"/>
      <c r="H4" s="55"/>
      <c r="I4" s="20"/>
      <c r="J4" s="20"/>
    </row>
    <row r="5" spans="1:11" s="13" customFormat="1" x14ac:dyDescent="0.25">
      <c r="A5" s="11" t="s">
        <v>42</v>
      </c>
      <c r="B5" s="11" t="s">
        <v>213</v>
      </c>
      <c r="C5" s="13" t="s">
        <v>218</v>
      </c>
      <c r="D5" s="13" t="s">
        <v>55</v>
      </c>
      <c r="E5" s="14">
        <v>0</v>
      </c>
      <c r="F5" s="56">
        <v>1</v>
      </c>
      <c r="G5" s="15">
        <f>F5/H5</f>
        <v>0.5</v>
      </c>
      <c r="H5" s="56">
        <v>2</v>
      </c>
      <c r="I5" s="13" t="s">
        <v>205</v>
      </c>
      <c r="K5" s="13" t="s">
        <v>214</v>
      </c>
    </row>
    <row r="6" spans="1:11" s="13" customFormat="1" x14ac:dyDescent="0.25">
      <c r="A6" s="11" t="s">
        <v>42</v>
      </c>
      <c r="B6" s="11" t="s">
        <v>213</v>
      </c>
      <c r="C6" s="13" t="s">
        <v>206</v>
      </c>
      <c r="D6" s="13" t="s">
        <v>55</v>
      </c>
      <c r="E6" s="14"/>
      <c r="F6" s="56">
        <v>1</v>
      </c>
      <c r="G6" s="15">
        <f>F6/H6</f>
        <v>0.33333333333333331</v>
      </c>
      <c r="H6" s="56">
        <v>3</v>
      </c>
      <c r="I6" s="13" t="s">
        <v>205</v>
      </c>
    </row>
    <row r="7" spans="1:11" s="19" customFormat="1" x14ac:dyDescent="0.25">
      <c r="E7" s="20"/>
      <c r="F7" s="55"/>
      <c r="G7" s="20"/>
      <c r="H7" s="55"/>
    </row>
    <row r="8" spans="1:11" s="11" customFormat="1" x14ac:dyDescent="0.25">
      <c r="A8" s="11" t="s">
        <v>42</v>
      </c>
      <c r="B8" s="11" t="s">
        <v>56</v>
      </c>
      <c r="C8" s="11" t="s">
        <v>57</v>
      </c>
      <c r="D8" s="12" t="s">
        <v>45</v>
      </c>
      <c r="E8" s="12" t="s">
        <v>58</v>
      </c>
      <c r="F8" s="54">
        <v>48000</v>
      </c>
      <c r="G8" s="15">
        <f>F8/H8</f>
        <v>0.3</v>
      </c>
      <c r="H8" s="54">
        <v>160000</v>
      </c>
      <c r="I8" s="12" t="s">
        <v>47</v>
      </c>
      <c r="J8" s="12" t="s">
        <v>59</v>
      </c>
      <c r="K8" s="11" t="s">
        <v>60</v>
      </c>
    </row>
    <row r="9" spans="1:11" s="11" customFormat="1" x14ac:dyDescent="0.25">
      <c r="A9" s="11" t="s">
        <v>42</v>
      </c>
      <c r="B9" s="11" t="s">
        <v>56</v>
      </c>
      <c r="C9" s="11" t="s">
        <v>61</v>
      </c>
      <c r="D9" s="12" t="s">
        <v>50</v>
      </c>
      <c r="E9" s="15">
        <v>0.33</v>
      </c>
      <c r="F9" s="54">
        <v>41100000</v>
      </c>
      <c r="G9" s="15">
        <f>F9/H9</f>
        <v>0.3</v>
      </c>
      <c r="H9" s="54">
        <v>137000000</v>
      </c>
      <c r="I9" s="11" t="s">
        <v>52</v>
      </c>
      <c r="J9" s="11" t="s">
        <v>62</v>
      </c>
      <c r="K9" s="11" t="s">
        <v>215</v>
      </c>
    </row>
    <row r="10" spans="1:11" s="19" customFormat="1" x14ac:dyDescent="0.25">
      <c r="E10" s="20"/>
      <c r="F10" s="55"/>
      <c r="G10" s="37"/>
      <c r="H10" s="55"/>
    </row>
    <row r="11" spans="1:11" s="11" customFormat="1" x14ac:dyDescent="0.25">
      <c r="A11" s="11" t="s">
        <v>42</v>
      </c>
      <c r="B11" s="11" t="s">
        <v>63</v>
      </c>
      <c r="C11" s="11" t="s">
        <v>207</v>
      </c>
      <c r="D11" s="12" t="s">
        <v>50</v>
      </c>
      <c r="E11" s="12" t="s">
        <v>64</v>
      </c>
      <c r="F11" s="54">
        <v>30000000</v>
      </c>
      <c r="G11" s="15">
        <f>F11/H11</f>
        <v>0.3</v>
      </c>
      <c r="H11" s="54">
        <v>100000000</v>
      </c>
      <c r="I11" s="11" t="s">
        <v>52</v>
      </c>
      <c r="K11" s="11" t="s">
        <v>65</v>
      </c>
    </row>
    <row r="12" spans="1:11" s="13" customFormat="1" x14ac:dyDescent="0.25">
      <c r="A12" s="11" t="s">
        <v>42</v>
      </c>
      <c r="B12" s="13" t="s">
        <v>63</v>
      </c>
      <c r="C12" s="13" t="s">
        <v>66</v>
      </c>
      <c r="D12" s="14" t="s">
        <v>67</v>
      </c>
      <c r="E12" s="14" t="s">
        <v>68</v>
      </c>
      <c r="F12" s="73">
        <v>6000000000</v>
      </c>
      <c r="G12" s="15">
        <f>F12/H12</f>
        <v>0.6</v>
      </c>
      <c r="H12" s="73">
        <v>10000000000</v>
      </c>
      <c r="I12" s="13" t="s">
        <v>69</v>
      </c>
      <c r="J12" s="13" t="s">
        <v>70</v>
      </c>
      <c r="K12" s="13" t="s">
        <v>71</v>
      </c>
    </row>
    <row r="13" spans="1:11" s="13" customFormat="1" x14ac:dyDescent="0.25">
      <c r="A13" s="11" t="s">
        <v>42</v>
      </c>
      <c r="B13" s="13" t="s">
        <v>63</v>
      </c>
      <c r="C13" s="13" t="s">
        <v>72</v>
      </c>
      <c r="D13" s="14" t="s">
        <v>55</v>
      </c>
      <c r="E13" s="14"/>
      <c r="F13" s="57">
        <v>10300</v>
      </c>
      <c r="G13" s="15">
        <f>F13/H13</f>
        <v>0.29786003470213995</v>
      </c>
      <c r="H13" s="57">
        <v>34580</v>
      </c>
      <c r="I13" s="13" t="s">
        <v>47</v>
      </c>
    </row>
    <row r="14" spans="1:11" s="27" customFormat="1" x14ac:dyDescent="0.25">
      <c r="E14" s="28"/>
      <c r="F14" s="58"/>
      <c r="G14" s="28"/>
      <c r="H14" s="58"/>
    </row>
    <row r="15" spans="1:11" s="9" customFormat="1" x14ac:dyDescent="0.25">
      <c r="A15" s="9" t="s">
        <v>73</v>
      </c>
      <c r="B15" s="9" t="s">
        <v>74</v>
      </c>
      <c r="C15" s="9" t="s">
        <v>75</v>
      </c>
      <c r="D15" s="9" t="s">
        <v>50</v>
      </c>
      <c r="E15" s="10"/>
      <c r="F15" s="59">
        <v>300000</v>
      </c>
      <c r="G15" s="38">
        <f>F15/H15</f>
        <v>0.41666666666666669</v>
      </c>
      <c r="H15" s="59">
        <v>720000</v>
      </c>
      <c r="I15" s="10" t="s">
        <v>52</v>
      </c>
      <c r="J15" s="10" t="s">
        <v>76</v>
      </c>
      <c r="K15" s="9" t="s">
        <v>77</v>
      </c>
    </row>
    <row r="16" spans="1:11" s="9" customFormat="1" x14ac:dyDescent="0.25">
      <c r="A16" s="9" t="s">
        <v>73</v>
      </c>
      <c r="B16" s="9" t="s">
        <v>74</v>
      </c>
      <c r="C16" s="9" t="s">
        <v>78</v>
      </c>
      <c r="D16" s="9" t="s">
        <v>55</v>
      </c>
      <c r="E16" s="10"/>
      <c r="F16" s="59">
        <v>400000</v>
      </c>
      <c r="G16" s="38">
        <f>F16/H16</f>
        <v>0.51948051948051943</v>
      </c>
      <c r="H16" s="59">
        <v>770000</v>
      </c>
      <c r="I16" s="10" t="s">
        <v>47</v>
      </c>
      <c r="J16" s="10" t="s">
        <v>79</v>
      </c>
      <c r="K16" s="9" t="s">
        <v>80</v>
      </c>
    </row>
    <row r="17" spans="1:11" s="21" customFormat="1" x14ac:dyDescent="0.25">
      <c r="E17" s="22"/>
      <c r="F17" s="60"/>
      <c r="G17" s="39"/>
      <c r="H17" s="60"/>
    </row>
    <row r="18" spans="1:11" s="9" customFormat="1" x14ac:dyDescent="0.25">
      <c r="A18" s="9" t="s">
        <v>73</v>
      </c>
      <c r="B18" s="9" t="s">
        <v>81</v>
      </c>
      <c r="C18" s="9" t="s">
        <v>82</v>
      </c>
      <c r="D18" s="10" t="s">
        <v>55</v>
      </c>
      <c r="E18" s="10" t="s">
        <v>83</v>
      </c>
      <c r="F18" s="59">
        <v>1200000</v>
      </c>
      <c r="G18" s="38">
        <f>F18/H18</f>
        <v>0.35294117647058826</v>
      </c>
      <c r="H18" s="59">
        <v>3400000</v>
      </c>
      <c r="I18" s="10" t="s">
        <v>47</v>
      </c>
      <c r="J18" s="10" t="s">
        <v>84</v>
      </c>
      <c r="K18" s="9" t="s">
        <v>85</v>
      </c>
    </row>
    <row r="19" spans="1:11" s="9" customFormat="1" x14ac:dyDescent="0.25">
      <c r="A19" s="9" t="s">
        <v>73</v>
      </c>
      <c r="B19" s="9" t="s">
        <v>81</v>
      </c>
      <c r="C19" s="9" t="s">
        <v>86</v>
      </c>
      <c r="D19" s="10" t="s">
        <v>55</v>
      </c>
      <c r="E19" s="10" t="s">
        <v>87</v>
      </c>
      <c r="F19" s="59">
        <v>625000</v>
      </c>
      <c r="G19" s="38">
        <f>F19/H19</f>
        <v>0.55555555555555558</v>
      </c>
      <c r="H19" s="59">
        <v>1125000</v>
      </c>
      <c r="I19" s="10" t="s">
        <v>47</v>
      </c>
      <c r="J19" s="9" t="s">
        <v>88</v>
      </c>
      <c r="K19" s="9" t="s">
        <v>89</v>
      </c>
    </row>
    <row r="20" spans="1:11" s="21" customFormat="1" x14ac:dyDescent="0.25">
      <c r="E20" s="22"/>
      <c r="F20" s="60"/>
      <c r="G20" s="39"/>
      <c r="H20" s="60"/>
    </row>
    <row r="21" spans="1:11" s="9" customFormat="1" x14ac:dyDescent="0.25">
      <c r="A21" s="9" t="s">
        <v>73</v>
      </c>
      <c r="B21" s="9" t="s">
        <v>90</v>
      </c>
      <c r="C21" s="9" t="s">
        <v>91</v>
      </c>
      <c r="D21" s="9" t="s">
        <v>92</v>
      </c>
      <c r="E21" s="10" t="s">
        <v>93</v>
      </c>
      <c r="F21" s="59">
        <v>150000</v>
      </c>
      <c r="G21" s="38">
        <f>F21/H21</f>
        <v>0.33333333333333331</v>
      </c>
      <c r="H21" s="59">
        <v>450000</v>
      </c>
      <c r="I21" s="10" t="s">
        <v>47</v>
      </c>
      <c r="J21" s="10" t="s">
        <v>94</v>
      </c>
      <c r="K21" s="9" t="s">
        <v>208</v>
      </c>
    </row>
    <row r="22" spans="1:11" s="9" customFormat="1" x14ac:dyDescent="0.25">
      <c r="A22" s="9" t="s">
        <v>73</v>
      </c>
      <c r="B22" s="9" t="s">
        <v>90</v>
      </c>
      <c r="C22" s="9" t="s">
        <v>95</v>
      </c>
      <c r="D22" s="9" t="s">
        <v>92</v>
      </c>
      <c r="E22" s="10" t="s">
        <v>96</v>
      </c>
      <c r="F22" s="59">
        <v>135000</v>
      </c>
      <c r="G22" s="38">
        <f>F22/H22</f>
        <v>0.5</v>
      </c>
      <c r="H22" s="59">
        <v>270000</v>
      </c>
      <c r="I22" s="10" t="s">
        <v>47</v>
      </c>
      <c r="J22" s="10" t="s">
        <v>97</v>
      </c>
      <c r="K22" s="9" t="s">
        <v>98</v>
      </c>
    </row>
    <row r="23" spans="1:11" s="27" customFormat="1" x14ac:dyDescent="0.25">
      <c r="E23" s="28"/>
      <c r="F23" s="58"/>
      <c r="G23" s="40"/>
      <c r="H23" s="58"/>
    </row>
    <row r="24" spans="1:11" s="7" customFormat="1" x14ac:dyDescent="0.25">
      <c r="A24" s="7" t="s">
        <v>99</v>
      </c>
      <c r="B24" s="7" t="s">
        <v>100</v>
      </c>
      <c r="C24" s="7" t="s">
        <v>101</v>
      </c>
      <c r="D24" s="7" t="s">
        <v>102</v>
      </c>
      <c r="E24" s="8" t="s">
        <v>103</v>
      </c>
      <c r="F24" s="69">
        <v>185329</v>
      </c>
      <c r="G24" s="41">
        <f>F24/H24</f>
        <v>0.25</v>
      </c>
      <c r="H24" s="61">
        <v>741316</v>
      </c>
      <c r="I24" s="8" t="s">
        <v>47</v>
      </c>
      <c r="J24" s="8" t="s">
        <v>104</v>
      </c>
      <c r="K24" s="7" t="s">
        <v>105</v>
      </c>
    </row>
    <row r="25" spans="1:11" s="7" customFormat="1" x14ac:dyDescent="0.25">
      <c r="A25" s="7" t="s">
        <v>99</v>
      </c>
      <c r="B25" s="7" t="s">
        <v>100</v>
      </c>
      <c r="C25" s="7" t="s">
        <v>106</v>
      </c>
      <c r="D25" s="7" t="s">
        <v>107</v>
      </c>
      <c r="E25" s="8" t="s">
        <v>103</v>
      </c>
      <c r="F25" s="69">
        <v>15444086</v>
      </c>
      <c r="G25" s="41">
        <f>F25/H25</f>
        <v>0.24999999595314357</v>
      </c>
      <c r="H25" s="61">
        <v>61776345</v>
      </c>
      <c r="I25" s="8" t="s">
        <v>47</v>
      </c>
      <c r="J25" s="8" t="s">
        <v>104</v>
      </c>
      <c r="K25" s="7" t="s">
        <v>108</v>
      </c>
    </row>
    <row r="26" spans="1:11" s="23" customFormat="1" x14ac:dyDescent="0.25">
      <c r="E26" s="24"/>
      <c r="F26" s="70"/>
      <c r="G26" s="42"/>
      <c r="H26" s="62"/>
    </row>
    <row r="27" spans="1:11" s="7" customFormat="1" x14ac:dyDescent="0.25">
      <c r="A27" s="7" t="s">
        <v>99</v>
      </c>
      <c r="B27" s="7" t="s">
        <v>109</v>
      </c>
      <c r="C27" s="7" t="s">
        <v>110</v>
      </c>
      <c r="D27" s="8" t="s">
        <v>55</v>
      </c>
      <c r="E27" s="8" t="s">
        <v>111</v>
      </c>
      <c r="F27" s="69">
        <v>112000</v>
      </c>
      <c r="G27" s="41">
        <f>F27/H27</f>
        <v>0.49777777777777776</v>
      </c>
      <c r="H27" s="61">
        <v>225000</v>
      </c>
      <c r="I27" s="8" t="s">
        <v>47</v>
      </c>
      <c r="J27" s="8" t="s">
        <v>112</v>
      </c>
      <c r="K27" s="7" t="s">
        <v>113</v>
      </c>
    </row>
    <row r="28" spans="1:11" s="7" customFormat="1" x14ac:dyDescent="0.25">
      <c r="A28" s="7" t="s">
        <v>99</v>
      </c>
      <c r="B28" s="7" t="s">
        <v>109</v>
      </c>
      <c r="C28" s="7" t="s">
        <v>114</v>
      </c>
      <c r="D28" s="8" t="s">
        <v>55</v>
      </c>
      <c r="E28" s="8" t="s">
        <v>115</v>
      </c>
      <c r="F28" s="69">
        <v>23750</v>
      </c>
      <c r="G28" s="41">
        <f>F28/H28</f>
        <v>0.25</v>
      </c>
      <c r="H28" s="61">
        <v>95000</v>
      </c>
      <c r="I28" s="7" t="s">
        <v>47</v>
      </c>
      <c r="J28" s="7" t="s">
        <v>104</v>
      </c>
      <c r="K28" s="7" t="s">
        <v>209</v>
      </c>
    </row>
    <row r="29" spans="1:11" s="23" customFormat="1" x14ac:dyDescent="0.25">
      <c r="E29" s="24"/>
      <c r="F29" s="70"/>
      <c r="G29" s="42"/>
      <c r="H29" s="62"/>
    </row>
    <row r="30" spans="1:11" s="7" customFormat="1" x14ac:dyDescent="0.25">
      <c r="A30" s="7" t="s">
        <v>99</v>
      </c>
      <c r="B30" s="7" t="s">
        <v>116</v>
      </c>
      <c r="C30" s="7" t="s">
        <v>117</v>
      </c>
      <c r="D30" s="7" t="s">
        <v>107</v>
      </c>
      <c r="E30" s="8" t="s">
        <v>118</v>
      </c>
      <c r="F30" s="63">
        <v>150</v>
      </c>
      <c r="G30" s="41">
        <f>F30/H30</f>
        <v>0.1</v>
      </c>
      <c r="H30" s="61">
        <v>1500</v>
      </c>
      <c r="I30" s="8" t="s">
        <v>47</v>
      </c>
      <c r="J30" s="8" t="s">
        <v>119</v>
      </c>
      <c r="K30" s="7" t="s">
        <v>120</v>
      </c>
    </row>
    <row r="31" spans="1:11" s="7" customFormat="1" x14ac:dyDescent="0.25">
      <c r="A31" s="7" t="s">
        <v>99</v>
      </c>
      <c r="B31" s="7" t="s">
        <v>116</v>
      </c>
      <c r="C31" s="7" t="s">
        <v>121</v>
      </c>
      <c r="D31" s="7" t="s">
        <v>107</v>
      </c>
      <c r="E31" s="8" t="s">
        <v>122</v>
      </c>
      <c r="F31" s="69">
        <v>16500</v>
      </c>
      <c r="G31" s="41">
        <f>F31/H31</f>
        <v>0.75</v>
      </c>
      <c r="H31" s="61">
        <v>22000</v>
      </c>
      <c r="I31" s="8" t="s">
        <v>47</v>
      </c>
      <c r="J31" s="8" t="s">
        <v>123</v>
      </c>
      <c r="K31" s="7" t="s">
        <v>124</v>
      </c>
    </row>
    <row r="32" spans="1:11" s="7" customFormat="1" x14ac:dyDescent="0.25">
      <c r="A32" s="7" t="s">
        <v>99</v>
      </c>
      <c r="B32" s="7" t="s">
        <v>116</v>
      </c>
      <c r="C32" s="7" t="s">
        <v>125</v>
      </c>
      <c r="D32" s="7" t="s">
        <v>67</v>
      </c>
      <c r="E32" s="8" t="s">
        <v>126</v>
      </c>
      <c r="F32" s="74">
        <v>50000000</v>
      </c>
      <c r="G32" s="41">
        <f>F32/H32</f>
        <v>0.25</v>
      </c>
      <c r="H32" s="74">
        <v>200000000</v>
      </c>
      <c r="I32" s="32" t="s">
        <v>69</v>
      </c>
      <c r="J32" s="7" t="s">
        <v>127</v>
      </c>
      <c r="K32" s="7" t="s">
        <v>128</v>
      </c>
    </row>
    <row r="33" spans="1:11" s="23" customFormat="1" x14ac:dyDescent="0.25">
      <c r="E33" s="24"/>
      <c r="F33" s="70"/>
      <c r="G33" s="31"/>
      <c r="H33" s="62"/>
    </row>
    <row r="34" spans="1:11" s="34" customFormat="1" x14ac:dyDescent="0.25">
      <c r="A34" s="34" t="s">
        <v>99</v>
      </c>
      <c r="B34" s="34" t="s">
        <v>129</v>
      </c>
      <c r="C34" s="34" t="s">
        <v>130</v>
      </c>
      <c r="D34" s="34" t="s">
        <v>67</v>
      </c>
      <c r="E34" s="30" t="s">
        <v>131</v>
      </c>
      <c r="F34" s="75">
        <v>0.125</v>
      </c>
      <c r="G34" s="35">
        <f>F34/H34</f>
        <v>0.5</v>
      </c>
      <c r="H34" s="64">
        <v>0.25</v>
      </c>
      <c r="I34" s="34" t="s">
        <v>132</v>
      </c>
      <c r="J34" s="34" t="s">
        <v>97</v>
      </c>
      <c r="K34" s="34" t="s">
        <v>133</v>
      </c>
    </row>
    <row r="35" spans="1:11" s="34" customFormat="1" x14ac:dyDescent="0.25">
      <c r="A35" s="34" t="s">
        <v>99</v>
      </c>
      <c r="B35" s="34" t="s">
        <v>129</v>
      </c>
      <c r="C35" s="34" t="s">
        <v>134</v>
      </c>
      <c r="D35" s="34" t="s">
        <v>67</v>
      </c>
      <c r="E35" s="30" t="s">
        <v>135</v>
      </c>
      <c r="F35" s="64">
        <v>0.09</v>
      </c>
      <c r="G35" s="35">
        <f>F35/H35</f>
        <v>9.9999999999999992E-2</v>
      </c>
      <c r="H35" s="64">
        <v>0.9</v>
      </c>
      <c r="I35" s="35" t="s">
        <v>136</v>
      </c>
      <c r="J35" s="34" t="s">
        <v>137</v>
      </c>
      <c r="K35" s="34" t="s">
        <v>138</v>
      </c>
    </row>
    <row r="36" spans="1:11" s="27" customFormat="1" x14ac:dyDescent="0.25">
      <c r="E36" s="28"/>
      <c r="F36" s="58"/>
      <c r="G36" s="28"/>
      <c r="H36" s="58"/>
    </row>
    <row r="37" spans="1:11" s="4" customFormat="1" x14ac:dyDescent="0.25">
      <c r="A37" s="4" t="s">
        <v>139</v>
      </c>
      <c r="B37" s="4" t="s">
        <v>140</v>
      </c>
      <c r="C37" s="4" t="s">
        <v>106</v>
      </c>
      <c r="D37" s="5" t="s">
        <v>141</v>
      </c>
      <c r="E37" s="5" t="s">
        <v>142</v>
      </c>
      <c r="F37" s="71">
        <v>300</v>
      </c>
      <c r="G37" s="43">
        <f>F37/H37</f>
        <v>0.3</v>
      </c>
      <c r="H37" s="65">
        <v>1000</v>
      </c>
      <c r="I37" s="5" t="s">
        <v>143</v>
      </c>
      <c r="J37" s="5"/>
      <c r="K37" s="4" t="s">
        <v>144</v>
      </c>
    </row>
    <row r="38" spans="1:11" s="4" customFormat="1" x14ac:dyDescent="0.25">
      <c r="A38" s="4" t="s">
        <v>139</v>
      </c>
      <c r="B38" s="4" t="s">
        <v>140</v>
      </c>
      <c r="C38" s="4" t="s">
        <v>145</v>
      </c>
      <c r="D38" s="5" t="s">
        <v>141</v>
      </c>
      <c r="E38" s="5" t="s">
        <v>146</v>
      </c>
      <c r="F38" s="65">
        <v>15000</v>
      </c>
      <c r="G38" s="43">
        <f>F38/H38</f>
        <v>0.45454545454545453</v>
      </c>
      <c r="H38" s="65">
        <v>33000</v>
      </c>
      <c r="I38" s="5" t="s">
        <v>143</v>
      </c>
      <c r="J38" s="5"/>
      <c r="K38" s="5" t="s">
        <v>147</v>
      </c>
    </row>
    <row r="39" spans="1:11" s="6" customFormat="1" x14ac:dyDescent="0.25">
      <c r="A39" s="4" t="s">
        <v>139</v>
      </c>
      <c r="B39" s="4" t="s">
        <v>140</v>
      </c>
      <c r="C39" s="4" t="s">
        <v>148</v>
      </c>
      <c r="D39" s="5" t="s">
        <v>149</v>
      </c>
      <c r="E39" s="5" t="s">
        <v>150</v>
      </c>
      <c r="F39" s="71">
        <v>300</v>
      </c>
      <c r="G39" s="43">
        <f>F39/H39</f>
        <v>0.3</v>
      </c>
      <c r="H39" s="65">
        <v>1000</v>
      </c>
      <c r="I39" s="5" t="s">
        <v>143</v>
      </c>
      <c r="J39" s="5"/>
      <c r="K39" s="5" t="s">
        <v>151</v>
      </c>
    </row>
    <row r="40" spans="1:11" s="25" customFormat="1" x14ac:dyDescent="0.25">
      <c r="E40" s="26"/>
      <c r="F40" s="66"/>
      <c r="G40" s="44"/>
      <c r="H40" s="66"/>
    </row>
    <row r="41" spans="1:11" s="4" customFormat="1" x14ac:dyDescent="0.25">
      <c r="A41" s="4" t="s">
        <v>139</v>
      </c>
      <c r="B41" s="4" t="s">
        <v>152</v>
      </c>
      <c r="C41" s="4" t="s">
        <v>75</v>
      </c>
      <c r="D41" s="5" t="s">
        <v>50</v>
      </c>
      <c r="E41" s="5" t="s">
        <v>153</v>
      </c>
      <c r="F41" s="65">
        <f xml:space="preserve"> H41*0.25</f>
        <v>59250000</v>
      </c>
      <c r="G41" s="43">
        <f>F41/H41</f>
        <v>0.25</v>
      </c>
      <c r="H41" s="65">
        <v>237000000</v>
      </c>
      <c r="I41" s="5" t="s">
        <v>52</v>
      </c>
      <c r="J41" s="5"/>
      <c r="K41" s="4" t="s">
        <v>154</v>
      </c>
    </row>
    <row r="42" spans="1:11" s="4" customFormat="1" x14ac:dyDescent="0.25">
      <c r="A42" s="4" t="s">
        <v>139</v>
      </c>
      <c r="B42" s="4" t="s">
        <v>152</v>
      </c>
      <c r="C42" s="4" t="s">
        <v>155</v>
      </c>
      <c r="D42" s="6" t="s">
        <v>55</v>
      </c>
      <c r="E42" s="5" t="s">
        <v>156</v>
      </c>
      <c r="F42" s="71">
        <f>H42*0.25</f>
        <v>20000</v>
      </c>
      <c r="G42" s="43">
        <f>F42/H42</f>
        <v>0.25</v>
      </c>
      <c r="H42" s="65">
        <v>80000</v>
      </c>
      <c r="I42" s="4" t="s">
        <v>47</v>
      </c>
      <c r="K42" s="4" t="s">
        <v>157</v>
      </c>
    </row>
    <row r="43" spans="1:11" s="4" customFormat="1" x14ac:dyDescent="0.25">
      <c r="A43" s="4" t="s">
        <v>139</v>
      </c>
      <c r="B43" s="4" t="s">
        <v>152</v>
      </c>
      <c r="C43" s="6" t="s">
        <v>216</v>
      </c>
      <c r="D43" s="16" t="s">
        <v>141</v>
      </c>
      <c r="E43" s="16" t="s">
        <v>158</v>
      </c>
      <c r="F43" s="67">
        <v>200000</v>
      </c>
      <c r="G43" s="43">
        <f>F43/H43</f>
        <v>0.38167938931297712</v>
      </c>
      <c r="H43" s="67">
        <v>524000</v>
      </c>
      <c r="I43" s="6" t="s">
        <v>47</v>
      </c>
      <c r="J43" s="6" t="s">
        <v>159</v>
      </c>
      <c r="K43" s="6" t="s">
        <v>210</v>
      </c>
    </row>
    <row r="44" spans="1:11" s="4" customFormat="1" x14ac:dyDescent="0.25">
      <c r="A44" s="4" t="s">
        <v>139</v>
      </c>
      <c r="B44" s="4" t="s">
        <v>152</v>
      </c>
      <c r="C44" s="6" t="s">
        <v>217</v>
      </c>
      <c r="D44" s="16" t="s">
        <v>55</v>
      </c>
      <c r="E44" s="16" t="s">
        <v>160</v>
      </c>
      <c r="F44" s="67">
        <v>400000</v>
      </c>
      <c r="G44" s="43">
        <f>F44/H44</f>
        <v>0.43907793633369924</v>
      </c>
      <c r="H44" s="67">
        <v>911000</v>
      </c>
      <c r="I44" s="6" t="s">
        <v>47</v>
      </c>
      <c r="J44" s="6"/>
      <c r="K44" s="6" t="s">
        <v>211</v>
      </c>
    </row>
    <row r="45" spans="1:11" s="25" customFormat="1" x14ac:dyDescent="0.25">
      <c r="E45" s="26"/>
      <c r="F45" s="66"/>
      <c r="G45" s="44"/>
      <c r="H45" s="66"/>
    </row>
    <row r="46" spans="1:11" s="6" customFormat="1" x14ac:dyDescent="0.25">
      <c r="A46" s="4" t="s">
        <v>139</v>
      </c>
      <c r="B46" s="4" t="s">
        <v>219</v>
      </c>
      <c r="C46" s="4" t="s">
        <v>44</v>
      </c>
      <c r="D46" s="5" t="s">
        <v>149</v>
      </c>
      <c r="E46" s="5" t="s">
        <v>161</v>
      </c>
      <c r="F46" s="71">
        <f>H46*0.25</f>
        <v>28000</v>
      </c>
      <c r="G46" s="43">
        <f>F46/H46</f>
        <v>0.25</v>
      </c>
      <c r="H46" s="65">
        <v>112000</v>
      </c>
      <c r="I46" s="5" t="s">
        <v>47</v>
      </c>
      <c r="J46" s="5"/>
      <c r="K46" s="4" t="s">
        <v>162</v>
      </c>
    </row>
    <row r="47" spans="1:11" s="4" customFormat="1" x14ac:dyDescent="0.25">
      <c r="A47" s="4" t="s">
        <v>139</v>
      </c>
      <c r="B47" s="4" t="s">
        <v>219</v>
      </c>
      <c r="C47" s="4" t="s">
        <v>106</v>
      </c>
      <c r="D47" s="5" t="s">
        <v>141</v>
      </c>
      <c r="E47" s="5" t="s">
        <v>163</v>
      </c>
      <c r="F47" s="71">
        <f>H47*0.25</f>
        <v>11250</v>
      </c>
      <c r="G47" s="43">
        <f>F47/H47</f>
        <v>0.25</v>
      </c>
      <c r="H47" s="65">
        <v>45000</v>
      </c>
      <c r="I47" s="5" t="s">
        <v>47</v>
      </c>
      <c r="J47" s="5"/>
      <c r="K47" s="4" t="s">
        <v>164</v>
      </c>
    </row>
  </sheetData>
  <sortState xmlns:xlrd2="http://schemas.microsoft.com/office/spreadsheetml/2017/richdata2" ref="A15:K22">
    <sortCondition ref="D1:D5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6C37-47B5-463B-A743-B7B49A4F65D8}">
  <dimension ref="A1:H24"/>
  <sheetViews>
    <sheetView topLeftCell="A12" zoomScale="120" zoomScaleNormal="120" workbookViewId="0">
      <selection activeCell="B24" sqref="B24"/>
    </sheetView>
  </sheetViews>
  <sheetFormatPr defaultColWidth="8.85546875" defaultRowHeight="15" x14ac:dyDescent="0.25"/>
  <cols>
    <col min="1" max="1" width="9.28515625" bestFit="1" customWidth="1"/>
    <col min="2" max="2" width="107.85546875" customWidth="1"/>
    <col min="3" max="3" width="19.28515625" customWidth="1"/>
    <col min="4" max="4" width="22.7109375" customWidth="1"/>
    <col min="5" max="5" width="19.42578125" customWidth="1"/>
    <col min="6" max="6" width="23.85546875" customWidth="1"/>
    <col min="8" max="8" width="27.7109375" customWidth="1"/>
  </cols>
  <sheetData>
    <row r="1" spans="1:8" s="3" customFormat="1" x14ac:dyDescent="0.25">
      <c r="A1" s="47" t="s">
        <v>29</v>
      </c>
      <c r="B1" s="47" t="s">
        <v>11</v>
      </c>
      <c r="C1" s="3" t="s">
        <v>15</v>
      </c>
      <c r="D1" s="47" t="s">
        <v>17</v>
      </c>
      <c r="E1" s="47" t="s">
        <v>19</v>
      </c>
      <c r="F1" s="47" t="s">
        <v>32</v>
      </c>
      <c r="G1" s="47" t="s">
        <v>21</v>
      </c>
      <c r="H1" s="47" t="s">
        <v>25</v>
      </c>
    </row>
    <row r="2" spans="1:8" x14ac:dyDescent="0.25">
      <c r="A2" s="1" t="s">
        <v>165</v>
      </c>
      <c r="B2" s="1" t="s">
        <v>166</v>
      </c>
      <c r="C2" s="52">
        <f>CA_strategy_outcomes!F24</f>
        <v>185329</v>
      </c>
      <c r="D2" s="49">
        <f>C2/E2</f>
        <v>0.25</v>
      </c>
      <c r="E2" s="52">
        <f>CA_strategy_outcomes!H24</f>
        <v>741316</v>
      </c>
      <c r="F2" s="48">
        <f>E2*0.404686</f>
        <v>300000.20677599998</v>
      </c>
      <c r="G2" t="s">
        <v>167</v>
      </c>
    </row>
    <row r="3" spans="1:8" x14ac:dyDescent="0.25">
      <c r="A3" s="1" t="s">
        <v>165</v>
      </c>
      <c r="B3" s="1" t="s">
        <v>168</v>
      </c>
      <c r="C3" s="52">
        <f>(CA_strategy_outcomes!F25 + CA_strategy_outcomes!F30 + CA_strategy_outcomes!F31)</f>
        <v>15460736</v>
      </c>
      <c r="D3" s="49">
        <f>C3/E3</f>
        <v>0.25017434914278508</v>
      </c>
      <c r="E3" s="52">
        <f>(CA_strategy_outcomes!H25 + CA_strategy_outcomes!H30 + CA_strategy_outcomes!H31)</f>
        <v>61799845</v>
      </c>
      <c r="F3" s="48">
        <f>E3*0.404686</f>
        <v>25009532.07367</v>
      </c>
      <c r="G3" t="s">
        <v>167</v>
      </c>
      <c r="H3" t="s">
        <v>169</v>
      </c>
    </row>
    <row r="4" spans="1:8" x14ac:dyDescent="0.25">
      <c r="A4" s="1" t="s">
        <v>165</v>
      </c>
      <c r="B4" s="1" t="s">
        <v>170</v>
      </c>
      <c r="F4" s="48"/>
    </row>
    <row r="5" spans="1:8" x14ac:dyDescent="0.25">
      <c r="A5" s="50"/>
      <c r="B5" s="50"/>
      <c r="C5" s="46"/>
      <c r="D5" s="46"/>
      <c r="E5" s="46"/>
      <c r="F5" s="51"/>
      <c r="G5" s="46"/>
      <c r="H5" s="46"/>
    </row>
    <row r="6" spans="1:8" x14ac:dyDescent="0.25">
      <c r="A6" s="1" t="s">
        <v>171</v>
      </c>
      <c r="B6" s="1" t="s">
        <v>172</v>
      </c>
      <c r="C6" t="s">
        <v>67</v>
      </c>
      <c r="D6" t="s">
        <v>67</v>
      </c>
      <c r="E6" t="s">
        <v>67</v>
      </c>
      <c r="F6" s="48" t="s">
        <v>67</v>
      </c>
    </row>
    <row r="7" spans="1:8" x14ac:dyDescent="0.25">
      <c r="A7" s="1" t="s">
        <v>171</v>
      </c>
      <c r="B7" s="1" t="s">
        <v>173</v>
      </c>
      <c r="C7" t="s">
        <v>67</v>
      </c>
      <c r="D7" t="s">
        <v>67</v>
      </c>
      <c r="E7" t="s">
        <v>67</v>
      </c>
      <c r="F7" s="48" t="s">
        <v>67</v>
      </c>
    </row>
    <row r="8" spans="1:8" x14ac:dyDescent="0.25">
      <c r="A8" s="1" t="s">
        <v>171</v>
      </c>
      <c r="B8" s="1" t="s">
        <v>174</v>
      </c>
      <c r="C8" s="48">
        <f>(CA_strategy_outcomes!F43 + CA_strategy_outcomes!F47)</f>
        <v>211250</v>
      </c>
      <c r="D8" s="49">
        <f t="shared" ref="D8:D11" si="0">C8/E8</f>
        <v>0.37126537785588754</v>
      </c>
      <c r="E8" s="48">
        <f>(CA_strategy_outcomes!H43 + CA_strategy_outcomes!H47)</f>
        <v>569000</v>
      </c>
      <c r="F8" s="48">
        <f t="shared" ref="F8:F10" si="1">E8*0.404686</f>
        <v>230266.334</v>
      </c>
      <c r="G8" t="s">
        <v>167</v>
      </c>
    </row>
    <row r="9" spans="1:8" x14ac:dyDescent="0.25">
      <c r="A9" s="1" t="s">
        <v>171</v>
      </c>
      <c r="B9" s="1" t="s">
        <v>175</v>
      </c>
      <c r="C9" s="48">
        <f>(CA_strategy_outcomes!F37 + CA_strategy_outcomes!F38)</f>
        <v>15300</v>
      </c>
      <c r="D9" s="49">
        <f t="shared" si="0"/>
        <v>0.45</v>
      </c>
      <c r="E9" s="48">
        <f>(CA_strategy_outcomes!H37 + CA_strategy_outcomes!H38)</f>
        <v>34000</v>
      </c>
      <c r="F9" s="48">
        <f>E9*1.609</f>
        <v>54706</v>
      </c>
      <c r="G9" t="s">
        <v>176</v>
      </c>
    </row>
    <row r="10" spans="1:8" x14ac:dyDescent="0.25">
      <c r="A10" s="1" t="s">
        <v>171</v>
      </c>
      <c r="B10" s="1" t="s">
        <v>177</v>
      </c>
      <c r="C10" s="48">
        <f>CA_strategy_outcomes!F46</f>
        <v>28000</v>
      </c>
      <c r="D10" s="49">
        <f t="shared" si="0"/>
        <v>0.25</v>
      </c>
      <c r="E10" s="48">
        <f>CA_strategy_outcomes!H46</f>
        <v>112000</v>
      </c>
      <c r="F10" s="48">
        <f t="shared" si="1"/>
        <v>45324.832000000002</v>
      </c>
      <c r="G10" t="s">
        <v>167</v>
      </c>
    </row>
    <row r="11" spans="1:8" x14ac:dyDescent="0.25">
      <c r="A11" s="1" t="s">
        <v>171</v>
      </c>
      <c r="B11" s="1" t="s">
        <v>178</v>
      </c>
      <c r="C11" s="48">
        <f>CA_strategy_outcomes!F39</f>
        <v>300</v>
      </c>
      <c r="D11" s="49">
        <f t="shared" si="0"/>
        <v>0.3</v>
      </c>
      <c r="E11" s="48">
        <f>CA_strategy_outcomes!H39</f>
        <v>1000</v>
      </c>
      <c r="F11" s="48">
        <f>E11*1.609</f>
        <v>1609</v>
      </c>
      <c r="G11" t="s">
        <v>176</v>
      </c>
    </row>
    <row r="12" spans="1:8" x14ac:dyDescent="0.25">
      <c r="A12" s="50"/>
      <c r="B12" s="50"/>
      <c r="C12" s="46"/>
      <c r="D12" s="53"/>
      <c r="E12" s="46"/>
      <c r="F12" s="51"/>
      <c r="G12" s="46"/>
      <c r="H12" s="46"/>
    </row>
    <row r="13" spans="1:8" x14ac:dyDescent="0.25">
      <c r="A13" s="1" t="s">
        <v>179</v>
      </c>
      <c r="B13" s="1" t="s">
        <v>180</v>
      </c>
      <c r="C13" s="52">
        <f>(CA_strategy_outcomes!F21 + CA_strategy_outcomes!F22)</f>
        <v>285000</v>
      </c>
      <c r="D13" s="49">
        <f>C13/E13</f>
        <v>0.39583333333333331</v>
      </c>
      <c r="E13" s="52">
        <f>(CA_strategy_outcomes!H21 + CA_strategy_outcomes!H22)</f>
        <v>720000</v>
      </c>
      <c r="F13" s="48">
        <f t="shared" ref="F13:F15" si="2">E13*0.404686</f>
        <v>291373.92</v>
      </c>
      <c r="G13" t="s">
        <v>167</v>
      </c>
    </row>
    <row r="14" spans="1:8" x14ac:dyDescent="0.25">
      <c r="A14" s="1" t="s">
        <v>179</v>
      </c>
      <c r="B14" s="1" t="s">
        <v>168</v>
      </c>
      <c r="C14" s="52">
        <f>(CA_strategy_outcomes!F18 + CA_strategy_outcomes!F19 + CA_strategy_outcomes!F16 + CA_strategy_outcomes!F42 + CA_strategy_outcomes!F44 + CA_strategy_outcomes!F13 + CA_strategy_outcomes!F27)</f>
        <v>2767300</v>
      </c>
      <c r="D14" s="49">
        <f>C14/E14</f>
        <v>0.42277384127915324</v>
      </c>
      <c r="E14" s="52">
        <f>(CA_strategy_outcomes!H18 + CA_strategy_outcomes!H19 + CA_strategy_outcomes!H16 + CA_strategy_outcomes!H42 + CA_strategy_outcomes!H44 + CA_strategy_outcomes!H13 + CA_strategy_outcomes!H27)</f>
        <v>6545580</v>
      </c>
      <c r="F14" s="48">
        <f t="shared" si="2"/>
        <v>2648904.58788</v>
      </c>
      <c r="G14" t="s">
        <v>167</v>
      </c>
      <c r="H14" t="s">
        <v>181</v>
      </c>
    </row>
    <row r="15" spans="1:8" x14ac:dyDescent="0.25">
      <c r="A15" s="1" t="s">
        <v>179</v>
      </c>
      <c r="B15" s="1" t="s">
        <v>182</v>
      </c>
      <c r="C15" s="52">
        <f>(CA_strategy_outcomes!F2 + CA_strategy_outcomes!F8)</f>
        <v>153000</v>
      </c>
      <c r="D15" s="49">
        <f>C15/E15</f>
        <v>0.29980013324450366</v>
      </c>
      <c r="E15" s="52">
        <f>(CA_strategy_outcomes!H2 + CA_strategy_outcomes!H8)</f>
        <v>510340</v>
      </c>
      <c r="F15" s="48">
        <f t="shared" si="2"/>
        <v>206527.45324</v>
      </c>
      <c r="G15" t="s">
        <v>167</v>
      </c>
    </row>
    <row r="16" spans="1:8" x14ac:dyDescent="0.25">
      <c r="A16" s="50"/>
      <c r="B16" s="50"/>
      <c r="C16" s="46"/>
      <c r="D16" s="53"/>
      <c r="E16" s="46"/>
      <c r="F16" s="46"/>
      <c r="G16" s="46"/>
      <c r="H16" s="46"/>
    </row>
    <row r="17" spans="1:8" x14ac:dyDescent="0.25">
      <c r="A17" s="1" t="s">
        <v>183</v>
      </c>
      <c r="B17" s="1" t="s">
        <v>184</v>
      </c>
      <c r="C17" s="48">
        <f>(CA_strategy_outcomes!F3 + CA_strategy_outcomes!F9 + CA_strategy_outcomes!F11 + CA_strategy_outcomes!F15 + CA_strategy_outcomes!F141)</f>
        <v>73425000</v>
      </c>
      <c r="D17" s="49">
        <f t="shared" ref="D17" si="3">C17/E17</f>
        <v>0.3003430844516895</v>
      </c>
      <c r="E17" s="48">
        <f>(CA_strategy_outcomes!H3 + CA_strategy_outcomes!H9 + CA_strategy_outcomes!H11 + CA_strategy_outcomes!H15 + CA_strategy_outcomes!H141)</f>
        <v>244470420</v>
      </c>
      <c r="F17" s="48">
        <f>(CA_strategy_outcomes!H3 + CA_strategy_outcomes!H9 + CA_strategy_outcomes!H11 + CA_strategy_outcomes!H15 + CA_strategy_outcomes!H141)</f>
        <v>244470420</v>
      </c>
      <c r="G17" t="s">
        <v>52</v>
      </c>
      <c r="H17" t="s">
        <v>185</v>
      </c>
    </row>
    <row r="18" spans="1:8" x14ac:dyDescent="0.25">
      <c r="A18" s="1" t="s">
        <v>183</v>
      </c>
      <c r="B18" s="1" t="s">
        <v>186</v>
      </c>
      <c r="C18" t="s">
        <v>187</v>
      </c>
      <c r="D18" t="s">
        <v>187</v>
      </c>
      <c r="E18" t="s">
        <v>187</v>
      </c>
      <c r="F18" t="s">
        <v>187</v>
      </c>
    </row>
    <row r="24" spans="1:8" x14ac:dyDescent="0.25">
      <c r="B24" s="3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D38FB-EBE8-2149-B921-33A0FF2374F4}">
  <dimension ref="A1:B20"/>
  <sheetViews>
    <sheetView zoomScale="120" zoomScaleNormal="120" workbookViewId="0">
      <selection activeCell="B4" sqref="B4"/>
    </sheetView>
  </sheetViews>
  <sheetFormatPr defaultColWidth="11.42578125" defaultRowHeight="15" x14ac:dyDescent="0.25"/>
  <cols>
    <col min="2" max="2" width="143.42578125" customWidth="1"/>
  </cols>
  <sheetData>
    <row r="1" spans="1:2" x14ac:dyDescent="0.25">
      <c r="A1" s="45" t="s">
        <v>38</v>
      </c>
      <c r="B1" s="45" t="s">
        <v>40</v>
      </c>
    </row>
    <row r="2" spans="1:2" x14ac:dyDescent="0.25">
      <c r="A2" t="s">
        <v>188</v>
      </c>
      <c r="B2" t="s">
        <v>189</v>
      </c>
    </row>
    <row r="3" spans="1:2" x14ac:dyDescent="0.25">
      <c r="B3" t="s">
        <v>190</v>
      </c>
    </row>
    <row r="4" spans="1:2" x14ac:dyDescent="0.25">
      <c r="B4" t="s">
        <v>191</v>
      </c>
    </row>
    <row r="5" spans="1:2" x14ac:dyDescent="0.25">
      <c r="B5" t="s">
        <v>192</v>
      </c>
    </row>
    <row r="6" spans="1:2" x14ac:dyDescent="0.25">
      <c r="B6" t="s">
        <v>193</v>
      </c>
    </row>
    <row r="7" spans="1:2" x14ac:dyDescent="0.25">
      <c r="B7" t="s">
        <v>194</v>
      </c>
    </row>
    <row r="8" spans="1:2" x14ac:dyDescent="0.25">
      <c r="B8" t="s">
        <v>195</v>
      </c>
    </row>
    <row r="9" spans="1:2" x14ac:dyDescent="0.25">
      <c r="B9" t="s">
        <v>196</v>
      </c>
    </row>
    <row r="13" spans="1:2" x14ac:dyDescent="0.25">
      <c r="A13" t="s">
        <v>42</v>
      </c>
      <c r="B13" t="s">
        <v>197</v>
      </c>
    </row>
    <row r="14" spans="1:2" x14ac:dyDescent="0.25">
      <c r="B14" t="s">
        <v>198</v>
      </c>
    </row>
    <row r="15" spans="1:2" x14ac:dyDescent="0.25">
      <c r="B15" t="s">
        <v>199</v>
      </c>
    </row>
    <row r="16" spans="1:2" x14ac:dyDescent="0.25">
      <c r="A16" t="s">
        <v>99</v>
      </c>
      <c r="B16" t="s">
        <v>200</v>
      </c>
    </row>
    <row r="17" spans="1:2" x14ac:dyDescent="0.25">
      <c r="B17" t="s">
        <v>201</v>
      </c>
    </row>
    <row r="18" spans="1:2" x14ac:dyDescent="0.25">
      <c r="B18" t="s">
        <v>202</v>
      </c>
    </row>
    <row r="19" spans="1:2" x14ac:dyDescent="0.25">
      <c r="A19" t="s">
        <v>139</v>
      </c>
      <c r="B19" t="s">
        <v>203</v>
      </c>
    </row>
    <row r="20" spans="1:2" x14ac:dyDescent="0.25">
      <c r="B20" t="s">
        <v>204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CA_strategy_outcomes</vt:lpstr>
      <vt:lpstr>CA_contribution_to_global</vt:lpstr>
      <vt:lpstr>process_log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Morrison</dc:creator>
  <cp:keywords/>
  <dc:description/>
  <cp:lastModifiedBy>Kirk R. Klausmeyer</cp:lastModifiedBy>
  <cp:revision/>
  <dcterms:created xsi:type="dcterms:W3CDTF">2021-09-26T17:47:29Z</dcterms:created>
  <dcterms:modified xsi:type="dcterms:W3CDTF">2022-04-05T00:21:55Z</dcterms:modified>
  <cp:category/>
  <cp:contentStatus/>
</cp:coreProperties>
</file>