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jrock\Documents\"/>
    </mc:Choice>
  </mc:AlternateContent>
  <xr:revisionPtr revIDLastSave="0" documentId="8_{DCAD4423-F5AC-4FA6-9FB5-8355E8F4297D}" xr6:coauthVersionLast="47" xr6:coauthVersionMax="47" xr10:uidLastSave="{00000000-0000-0000-0000-000000000000}"/>
  <bookViews>
    <workbookView xWindow="-120" yWindow="-120" windowWidth="24240" windowHeight="13020" tabRatio="436" xr2:uid="{00000000-000D-0000-FFFF-FFFF00000000}"/>
  </bookViews>
  <sheets>
    <sheet name="Crowdfunding" sheetId="1" r:id="rId1"/>
    <sheet name="summary statistics table" sheetId="7" r:id="rId2"/>
    <sheet name="Outcomes by Goal" sheetId="6" r:id="rId3"/>
    <sheet name="Parent Category" sheetId="2" r:id="rId4"/>
    <sheet name="sub-category" sheetId="3" r:id="rId5"/>
    <sheet name="by Month" sheetId="5" r:id="rId6"/>
  </sheets>
  <definedNames>
    <definedName name="_xlnm._FilterDatabase" localSheetId="0" hidden="1">Crowdfunding!$A$1:$U$1001</definedName>
    <definedName name="_xlnm._FilterDatabase" localSheetId="1" hidden="1">'summary statistics table'!$A$1:$E$1</definedName>
    <definedName name="Failed">'summary statistics table'!$E$2:$E$365</definedName>
    <definedName name="Goal">Crowdfunding!$D$1:$D$1001</definedName>
    <definedName name="Outcome">Crowdfunding!$G$1:$G$1001</definedName>
    <definedName name="Successful">'summary statistics table'!$B$2:$B$566</definedName>
  </definedNames>
  <calcPr calcId="191029"/>
  <pivotCaches>
    <pivotCache cacheId="7" r:id="rId7"/>
    <pivotCache cacheId="1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7" i="1" l="1"/>
  <c r="K3" i="7"/>
  <c r="M3" i="7"/>
  <c r="M2" i="7"/>
  <c r="L3" i="7"/>
  <c r="L2" i="7" l="1"/>
  <c r="J3" i="7"/>
  <c r="K2" i="7"/>
  <c r="J2" i="7"/>
  <c r="I3" i="7"/>
  <c r="I2" i="7"/>
  <c r="H2" i="7"/>
  <c r="H3" i="7"/>
  <c r="C13" i="6"/>
  <c r="D13" i="6"/>
  <c r="B13" i="6"/>
  <c r="D11" i="6"/>
  <c r="C11" i="6"/>
  <c r="B11" i="6"/>
  <c r="C9" i="6"/>
  <c r="D12" i="6"/>
  <c r="C12" i="6"/>
  <c r="B12" i="6"/>
  <c r="D10" i="6"/>
  <c r="C10" i="6"/>
  <c r="B10" i="6"/>
  <c r="D9" i="6"/>
  <c r="B9" i="6"/>
  <c r="D8" i="6"/>
  <c r="C8" i="6"/>
  <c r="B8" i="6"/>
  <c r="D7" i="6"/>
  <c r="C7" i="6"/>
  <c r="B7" i="6"/>
  <c r="D6" i="6"/>
  <c r="C6" i="6"/>
  <c r="B6" i="6"/>
  <c r="D5" i="6"/>
  <c r="C5" i="6"/>
  <c r="B5" i="6"/>
  <c r="B4" i="6"/>
  <c r="D4" i="6"/>
  <c r="C4" i="6"/>
  <c r="C3" i="6"/>
  <c r="D3" i="6"/>
  <c r="B3" i="6"/>
  <c r="B2" i="6"/>
  <c r="D2" i="6"/>
  <c r="C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T32" i="1"/>
  <c r="T74" i="1"/>
  <c r="T79" i="1"/>
  <c r="T221" i="1"/>
  <c r="T230" i="1"/>
  <c r="T235" i="1"/>
  <c r="T237" i="1"/>
  <c r="T239" i="1"/>
  <c r="T282" i="1"/>
  <c r="T328" i="1"/>
  <c r="T361" i="1"/>
  <c r="T400" i="1"/>
  <c r="T415" i="1"/>
  <c r="T430" i="1"/>
  <c r="T439" i="1"/>
  <c r="T452" i="1"/>
  <c r="T465" i="1"/>
  <c r="T498" i="1"/>
  <c r="T520" i="1"/>
  <c r="T529" i="1"/>
  <c r="T562" i="1"/>
  <c r="T571" i="1"/>
  <c r="T595" i="1"/>
  <c r="T635" i="1"/>
  <c r="T638" i="1"/>
  <c r="T706" i="1"/>
  <c r="T750" i="1"/>
  <c r="T780" i="1"/>
  <c r="T784" i="1"/>
  <c r="T787" i="1"/>
  <c r="T790" i="1"/>
  <c r="T922" i="1"/>
  <c r="T960" i="1"/>
  <c r="T8" i="1"/>
  <c r="T25" i="1"/>
  <c r="T34" i="1"/>
  <c r="T36" i="1"/>
  <c r="T97" i="1"/>
  <c r="T110" i="1"/>
  <c r="T121" i="1"/>
  <c r="T136" i="1"/>
  <c r="T142" i="1"/>
  <c r="T174" i="1"/>
  <c r="T210" i="1"/>
  <c r="T211" i="1"/>
  <c r="T270" i="1"/>
  <c r="T292" i="1"/>
  <c r="T303" i="1"/>
  <c r="T306" i="1"/>
  <c r="T316" i="1"/>
  <c r="T325" i="1"/>
  <c r="T332" i="1"/>
  <c r="T356" i="1"/>
  <c r="T370" i="1"/>
  <c r="T374" i="1"/>
  <c r="T376" i="1"/>
  <c r="T380" i="1"/>
  <c r="T386" i="1"/>
  <c r="T396" i="1"/>
  <c r="T408" i="1"/>
  <c r="T410" i="1"/>
  <c r="T418" i="1"/>
  <c r="T420" i="1"/>
  <c r="T435" i="1"/>
  <c r="T461" i="1"/>
  <c r="T501" i="1"/>
  <c r="T503" i="1"/>
  <c r="T539" i="1"/>
  <c r="T565" i="1"/>
  <c r="T585" i="1"/>
  <c r="T591" i="1"/>
  <c r="T601" i="1"/>
  <c r="T661" i="1"/>
  <c r="T667" i="1"/>
  <c r="T692" i="1"/>
  <c r="T693" i="1"/>
  <c r="T719" i="1"/>
  <c r="T724" i="1"/>
  <c r="T807" i="1"/>
  <c r="T811" i="1"/>
  <c r="T823" i="1"/>
  <c r="T841" i="1"/>
  <c r="T846" i="1"/>
  <c r="T893" i="1"/>
  <c r="T895" i="1"/>
  <c r="T900" i="1"/>
  <c r="T908" i="1"/>
  <c r="T939" i="1"/>
  <c r="T950" i="1"/>
  <c r="T954" i="1"/>
  <c r="T984" i="1"/>
  <c r="T985" i="1"/>
  <c r="T989" i="1"/>
  <c r="T12" i="1"/>
  <c r="T14" i="1"/>
  <c r="T22" i="1"/>
  <c r="T37" i="1"/>
  <c r="T55" i="1"/>
  <c r="T132" i="1"/>
  <c r="T138" i="1"/>
  <c r="T199" i="1"/>
  <c r="T255" i="1"/>
  <c r="T347" i="1"/>
  <c r="T398" i="1"/>
  <c r="T454" i="1"/>
  <c r="T456" i="1"/>
  <c r="T463" i="1"/>
  <c r="T471" i="1"/>
  <c r="T505" i="1"/>
  <c r="T512" i="1"/>
  <c r="T523" i="1"/>
  <c r="T536" i="1"/>
  <c r="T549" i="1"/>
  <c r="T598" i="1"/>
  <c r="T641" i="1"/>
  <c r="T680" i="1"/>
  <c r="T701" i="1"/>
  <c r="T709" i="1"/>
  <c r="T731" i="1"/>
  <c r="T759" i="1"/>
  <c r="T782" i="1"/>
  <c r="T797" i="1"/>
  <c r="T808" i="1"/>
  <c r="T829" i="1"/>
  <c r="T850" i="1"/>
  <c r="T871" i="1"/>
  <c r="T914" i="1"/>
  <c r="T915" i="1"/>
  <c r="T992" i="1"/>
  <c r="T994" i="1"/>
  <c r="T212" i="1"/>
  <c r="T219" i="1"/>
  <c r="T226" i="1"/>
  <c r="T441" i="1"/>
  <c r="T455" i="1"/>
  <c r="T479" i="1"/>
  <c r="T559" i="1"/>
  <c r="T580" i="1"/>
  <c r="T611" i="1"/>
  <c r="T659" i="1"/>
  <c r="T768" i="1"/>
  <c r="T874" i="1"/>
  <c r="T955" i="1"/>
  <c r="T958" i="1"/>
  <c r="T31" i="1"/>
  <c r="T171" i="1"/>
  <c r="T189" i="1"/>
  <c r="T220" i="1"/>
  <c r="T323" i="1"/>
  <c r="T404" i="1"/>
  <c r="T494" i="1"/>
  <c r="T524" i="1"/>
  <c r="T525" i="1"/>
  <c r="T573" i="1"/>
  <c r="T653" i="1"/>
  <c r="T827" i="1"/>
  <c r="T859" i="1"/>
  <c r="T866" i="1"/>
  <c r="T885" i="1"/>
  <c r="T919" i="1"/>
  <c r="T111" i="1"/>
  <c r="T119" i="1"/>
  <c r="T187" i="1"/>
  <c r="T271" i="1"/>
  <c r="T284" i="1"/>
  <c r="T371" i="1"/>
  <c r="T442" i="1"/>
  <c r="T449" i="1"/>
  <c r="T476" i="1"/>
  <c r="T515" i="1"/>
  <c r="T636" i="1"/>
  <c r="T637" i="1"/>
  <c r="T690" i="1"/>
  <c r="T865" i="1"/>
  <c r="T896" i="1"/>
  <c r="T917" i="1"/>
  <c r="T973" i="1"/>
  <c r="T2" i="1"/>
  <c r="T44" i="1"/>
  <c r="T99" i="1"/>
  <c r="T112" i="1"/>
  <c r="T115" i="1"/>
  <c r="T131" i="1"/>
  <c r="T180" i="1"/>
  <c r="T204" i="1"/>
  <c r="T223" i="1"/>
  <c r="T294" i="1"/>
  <c r="T301" i="1"/>
  <c r="T318" i="1"/>
  <c r="T333" i="1"/>
  <c r="T350" i="1"/>
  <c r="T385" i="1"/>
  <c r="T416" i="1"/>
  <c r="T425" i="1"/>
  <c r="T473" i="1"/>
  <c r="T481" i="1"/>
  <c r="T486" i="1"/>
  <c r="T493" i="1"/>
  <c r="T519" i="1"/>
  <c r="T541" i="1"/>
  <c r="T576" i="1"/>
  <c r="T589" i="1"/>
  <c r="T602" i="1"/>
  <c r="T609" i="1"/>
  <c r="T629" i="1"/>
  <c r="T650" i="1"/>
  <c r="T658" i="1"/>
  <c r="T681" i="1"/>
  <c r="T793" i="1"/>
  <c r="T810" i="1"/>
  <c r="T849" i="1"/>
  <c r="T858" i="1"/>
  <c r="T860" i="1"/>
  <c r="T869" i="1"/>
  <c r="T879" i="1"/>
  <c r="T898" i="1"/>
  <c r="T928" i="1"/>
  <c r="T945" i="1"/>
  <c r="T964" i="1"/>
  <c r="T970" i="1"/>
  <c r="T979" i="1"/>
  <c r="T997" i="1"/>
  <c r="T1001" i="1"/>
  <c r="T122" i="1"/>
  <c r="T140" i="1"/>
  <c r="T229" i="1"/>
  <c r="T231" i="1"/>
  <c r="T250" i="1"/>
  <c r="T412" i="1"/>
  <c r="T464" i="1"/>
  <c r="T540" i="1"/>
  <c r="T543" i="1"/>
  <c r="T682" i="1"/>
  <c r="T717" i="1"/>
  <c r="T727" i="1"/>
  <c r="T798" i="1"/>
  <c r="T27" i="1"/>
  <c r="T33" i="1"/>
  <c r="T59" i="1"/>
  <c r="T82" i="1"/>
  <c r="T84" i="1"/>
  <c r="T94" i="1"/>
  <c r="T100" i="1"/>
  <c r="T123" i="1"/>
  <c r="T232" i="1"/>
  <c r="T236" i="1"/>
  <c r="T272" i="1"/>
  <c r="T278" i="1"/>
  <c r="T312" i="1"/>
  <c r="T331" i="1"/>
  <c r="T346" i="1"/>
  <c r="T359" i="1"/>
  <c r="T450" i="1"/>
  <c r="T451" i="1"/>
  <c r="T504" i="1"/>
  <c r="T514" i="1"/>
  <c r="T531" i="1"/>
  <c r="T533" i="1"/>
  <c r="T545" i="1"/>
  <c r="T584" i="1"/>
  <c r="T593" i="1"/>
  <c r="T648" i="1"/>
  <c r="T762" i="1"/>
  <c r="T771" i="1"/>
  <c r="T813" i="1"/>
  <c r="T815" i="1"/>
  <c r="T821" i="1"/>
  <c r="T854" i="1"/>
  <c r="T910" i="1"/>
  <c r="T941" i="1"/>
  <c r="T980" i="1"/>
  <c r="T492" i="1"/>
  <c r="T575" i="1"/>
  <c r="T669" i="1"/>
  <c r="T677" i="1"/>
  <c r="T11" i="1"/>
  <c r="T85" i="1"/>
  <c r="T103" i="1"/>
  <c r="T105" i="1"/>
  <c r="T153" i="1"/>
  <c r="T197" i="1"/>
  <c r="T200" i="1"/>
  <c r="T289" i="1"/>
  <c r="T475" i="1"/>
  <c r="T568" i="1"/>
  <c r="T614" i="1"/>
  <c r="T699" i="1"/>
  <c r="T744" i="1"/>
  <c r="T752" i="1"/>
  <c r="T761" i="1"/>
  <c r="T853" i="1"/>
  <c r="T882" i="1"/>
  <c r="T891" i="1"/>
  <c r="T15" i="1"/>
  <c r="T16" i="1"/>
  <c r="T87" i="1"/>
  <c r="T106" i="1"/>
  <c r="T145" i="1"/>
  <c r="T151" i="1"/>
  <c r="T154" i="1"/>
  <c r="T156" i="1"/>
  <c r="T170" i="1"/>
  <c r="T172" i="1"/>
  <c r="T195" i="1"/>
  <c r="T215" i="1"/>
  <c r="T264" i="1"/>
  <c r="T305" i="1"/>
  <c r="T311" i="1"/>
  <c r="T343" i="1"/>
  <c r="T348" i="1"/>
  <c r="T366" i="1"/>
  <c r="T377" i="1"/>
  <c r="T390" i="1"/>
  <c r="T401" i="1"/>
  <c r="T426" i="1"/>
  <c r="T446" i="1"/>
  <c r="T458" i="1"/>
  <c r="T530" i="1"/>
  <c r="T535" i="1"/>
  <c r="T544" i="1"/>
  <c r="T552" i="1"/>
  <c r="T556" i="1"/>
  <c r="T618" i="1"/>
  <c r="T624" i="1"/>
  <c r="T630" i="1"/>
  <c r="T672" i="1"/>
  <c r="T675" i="1"/>
  <c r="T739" i="1"/>
  <c r="T741" i="1"/>
  <c r="T767" i="1"/>
  <c r="T774" i="1"/>
  <c r="T838" i="1"/>
  <c r="T851" i="1"/>
  <c r="T855" i="1"/>
  <c r="T888" i="1"/>
  <c r="T892" i="1"/>
  <c r="T976" i="1"/>
  <c r="T1000" i="1"/>
  <c r="T57" i="1"/>
  <c r="T75" i="1"/>
  <c r="T206" i="1"/>
  <c r="T268" i="1"/>
  <c r="T352" i="1"/>
  <c r="T395" i="1"/>
  <c r="T438" i="1"/>
  <c r="T579" i="1"/>
  <c r="T581" i="1"/>
  <c r="T610" i="1"/>
  <c r="T652" i="1"/>
  <c r="T663" i="1"/>
  <c r="T666" i="1"/>
  <c r="T764" i="1"/>
  <c r="T788" i="1"/>
  <c r="T839" i="1"/>
  <c r="T901" i="1"/>
  <c r="T52" i="1"/>
  <c r="T76" i="1"/>
  <c r="T196" i="1"/>
  <c r="T290" i="1"/>
  <c r="T656" i="1"/>
  <c r="T735" i="1"/>
  <c r="T880" i="1"/>
  <c r="T3" i="1"/>
  <c r="T5" i="1"/>
  <c r="T29" i="1"/>
  <c r="T43" i="1"/>
  <c r="T48" i="1"/>
  <c r="T51" i="1"/>
  <c r="T83" i="1"/>
  <c r="T89" i="1"/>
  <c r="T130" i="1"/>
  <c r="T152" i="1"/>
  <c r="T158" i="1"/>
  <c r="T160" i="1"/>
  <c r="T164" i="1"/>
  <c r="T185" i="1"/>
  <c r="T194" i="1"/>
  <c r="T201" i="1"/>
  <c r="T209" i="1"/>
  <c r="T216" i="1"/>
  <c r="T227" i="1"/>
  <c r="T238" i="1"/>
  <c r="T244" i="1"/>
  <c r="T252" i="1"/>
  <c r="T257" i="1"/>
  <c r="T258" i="1"/>
  <c r="T262" i="1"/>
  <c r="T263" i="1"/>
  <c r="T285" i="1"/>
  <c r="T300" i="1"/>
  <c r="T315" i="1"/>
  <c r="T320" i="1"/>
  <c r="T330" i="1"/>
  <c r="T336" i="1"/>
  <c r="T337" i="1"/>
  <c r="T338" i="1"/>
  <c r="T353" i="1"/>
  <c r="T364" i="1"/>
  <c r="T365" i="1"/>
  <c r="T378" i="1"/>
  <c r="T399" i="1"/>
  <c r="T411" i="1"/>
  <c r="T453" i="1"/>
  <c r="T474" i="1"/>
  <c r="T506" i="1"/>
  <c r="T516" i="1"/>
  <c r="T521" i="1"/>
  <c r="T546" i="1"/>
  <c r="T555" i="1"/>
  <c r="T557" i="1"/>
  <c r="T564" i="1"/>
  <c r="T569" i="1"/>
  <c r="T572" i="1"/>
  <c r="T574" i="1"/>
  <c r="T588" i="1"/>
  <c r="T600" i="1"/>
  <c r="T608" i="1"/>
  <c r="T647" i="1"/>
  <c r="T660" i="1"/>
  <c r="T694" i="1"/>
  <c r="T697" i="1"/>
  <c r="T716" i="1"/>
  <c r="T723" i="1"/>
  <c r="T734" i="1"/>
  <c r="T760" i="1"/>
  <c r="T763" i="1"/>
  <c r="T766" i="1"/>
  <c r="T777" i="1"/>
  <c r="T785" i="1"/>
  <c r="T789" i="1"/>
  <c r="T796" i="1"/>
  <c r="T802" i="1"/>
  <c r="T806" i="1"/>
  <c r="T816" i="1"/>
  <c r="T817" i="1"/>
  <c r="T822" i="1"/>
  <c r="T824" i="1"/>
  <c r="T825" i="1"/>
  <c r="T852" i="1"/>
  <c r="T877" i="1"/>
  <c r="T903" i="1"/>
  <c r="T934" i="1"/>
  <c r="T953" i="1"/>
  <c r="T967" i="1"/>
  <c r="T987" i="1"/>
  <c r="T988" i="1"/>
  <c r="T993" i="1"/>
  <c r="T135" i="1"/>
  <c r="T924" i="1"/>
  <c r="T969" i="1"/>
  <c r="T40" i="1"/>
  <c r="T77" i="1"/>
  <c r="T120" i="1"/>
  <c r="T126" i="1"/>
  <c r="T159" i="1"/>
  <c r="T165" i="1"/>
  <c r="T168" i="1"/>
  <c r="T224" i="1"/>
  <c r="T228" i="1"/>
  <c r="T261" i="1"/>
  <c r="T265" i="1"/>
  <c r="T273" i="1"/>
  <c r="T342" i="1"/>
  <c r="T360" i="1"/>
  <c r="T384" i="1"/>
  <c r="T392" i="1"/>
  <c r="T402" i="1"/>
  <c r="T427" i="1"/>
  <c r="T431" i="1"/>
  <c r="T482" i="1"/>
  <c r="T495" i="1"/>
  <c r="T542" i="1"/>
  <c r="T622" i="1"/>
  <c r="T626" i="1"/>
  <c r="T657" i="1"/>
  <c r="T676" i="1"/>
  <c r="T678" i="1"/>
  <c r="T737" i="1"/>
  <c r="T755" i="1"/>
  <c r="T803" i="1"/>
  <c r="T804" i="1"/>
  <c r="T833" i="1"/>
  <c r="T845" i="1"/>
  <c r="T868" i="1"/>
  <c r="T875" i="1"/>
  <c r="T876" i="1"/>
  <c r="T878" i="1"/>
  <c r="T918" i="1"/>
  <c r="T946" i="1"/>
  <c r="T947" i="1"/>
  <c r="T965" i="1"/>
  <c r="T995" i="1"/>
  <c r="T39" i="1"/>
  <c r="T46" i="1"/>
  <c r="T117" i="1"/>
  <c r="T124" i="1"/>
  <c r="T208" i="1"/>
  <c r="T249" i="1"/>
  <c r="T309" i="1"/>
  <c r="T322" i="1"/>
  <c r="T414" i="1"/>
  <c r="T478" i="1"/>
  <c r="T484" i="1"/>
  <c r="T532" i="1"/>
  <c r="T538" i="1"/>
  <c r="T679" i="1"/>
  <c r="T721" i="1"/>
  <c r="T856" i="1"/>
  <c r="T940" i="1"/>
  <c r="T18" i="1"/>
  <c r="T139" i="1"/>
  <c r="T243" i="1"/>
  <c r="T256" i="1"/>
  <c r="T302" i="1"/>
  <c r="T387" i="1"/>
  <c r="T393" i="1"/>
  <c r="T518" i="1"/>
  <c r="T607" i="1"/>
  <c r="T620" i="1"/>
  <c r="T686" i="1"/>
  <c r="T707" i="1"/>
  <c r="T738" i="1"/>
  <c r="T753" i="1"/>
  <c r="T795" i="1"/>
  <c r="T814" i="1"/>
  <c r="T819" i="1"/>
  <c r="T826" i="1"/>
  <c r="T881" i="1"/>
  <c r="T905" i="1"/>
  <c r="T982" i="1"/>
  <c r="T45" i="1"/>
  <c r="T113" i="1"/>
  <c r="T507" i="1"/>
  <c r="T592" i="1"/>
  <c r="T715" i="1"/>
  <c r="T906" i="1"/>
  <c r="T920" i="1"/>
  <c r="T990" i="1"/>
  <c r="T80" i="1"/>
  <c r="T90" i="1"/>
  <c r="T93" i="1"/>
  <c r="T173" i="1"/>
  <c r="T251" i="1"/>
  <c r="T277" i="1"/>
  <c r="T467" i="1"/>
  <c r="T477" i="1"/>
  <c r="T488" i="1"/>
  <c r="T558" i="1"/>
  <c r="T587" i="1"/>
  <c r="T649" i="1"/>
  <c r="T705" i="1"/>
  <c r="T769" i="1"/>
  <c r="T834" i="1"/>
  <c r="T835" i="1"/>
  <c r="T894" i="1"/>
  <c r="T961" i="1"/>
  <c r="T963" i="1"/>
  <c r="T991" i="1"/>
  <c r="T996" i="1"/>
  <c r="T17" i="1"/>
  <c r="T26" i="1"/>
  <c r="T42" i="1"/>
  <c r="T53" i="1"/>
  <c r="T56" i="1"/>
  <c r="T58" i="1"/>
  <c r="T69" i="1"/>
  <c r="T86" i="1"/>
  <c r="T104" i="1"/>
  <c r="T116" i="1"/>
  <c r="T141" i="1"/>
  <c r="T147" i="1"/>
  <c r="T150" i="1"/>
  <c r="T162" i="1"/>
  <c r="T176" i="1"/>
  <c r="T182" i="1"/>
  <c r="T198" i="1"/>
  <c r="T241" i="1"/>
  <c r="T334" i="1"/>
  <c r="T357" i="1"/>
  <c r="T389" i="1"/>
  <c r="T394" i="1"/>
  <c r="T423" i="1"/>
  <c r="T443" i="1"/>
  <c r="T448" i="1"/>
  <c r="T468" i="1"/>
  <c r="T472" i="1"/>
  <c r="T480" i="1"/>
  <c r="T491" i="1"/>
  <c r="T496" i="1"/>
  <c r="T499" i="1"/>
  <c r="T527" i="1"/>
  <c r="T551" i="1"/>
  <c r="T603" i="1"/>
  <c r="T644" i="1"/>
  <c r="T688" i="1"/>
  <c r="T700" i="1"/>
  <c r="T702" i="1"/>
  <c r="T704" i="1"/>
  <c r="T720" i="1"/>
  <c r="T732" i="1"/>
  <c r="T747" i="1"/>
  <c r="T751" i="1"/>
  <c r="T844" i="1"/>
  <c r="T862" i="1"/>
  <c r="T4" i="1"/>
  <c r="T64" i="1"/>
  <c r="T66" i="1"/>
  <c r="T96" i="1"/>
  <c r="T107" i="1"/>
  <c r="T114" i="1"/>
  <c r="T133" i="1"/>
  <c r="T143" i="1"/>
  <c r="T144" i="1"/>
  <c r="T163" i="1"/>
  <c r="T167" i="1"/>
  <c r="T183" i="1"/>
  <c r="T203" i="1"/>
  <c r="T248" i="1"/>
  <c r="T280" i="1"/>
  <c r="T286" i="1"/>
  <c r="T293" i="1"/>
  <c r="T321" i="1"/>
  <c r="T349" i="1"/>
  <c r="T421" i="1"/>
  <c r="T469" i="1"/>
  <c r="T500" i="1"/>
  <c r="T509" i="1"/>
  <c r="T553" i="1"/>
  <c r="T583" i="1"/>
  <c r="T586" i="1"/>
  <c r="T654" i="1"/>
  <c r="T655" i="1"/>
  <c r="T691" i="1"/>
  <c r="T708" i="1"/>
  <c r="T729" i="1"/>
  <c r="T733" i="1"/>
  <c r="T748" i="1"/>
  <c r="T776" i="1"/>
  <c r="T786" i="1"/>
  <c r="T799" i="1"/>
  <c r="T837" i="1"/>
  <c r="T843" i="1"/>
  <c r="T847" i="1"/>
  <c r="T848" i="1"/>
  <c r="T902" i="1"/>
  <c r="T904" i="1"/>
  <c r="T913" i="1"/>
  <c r="T923" i="1"/>
  <c r="T930" i="1"/>
  <c r="T942" i="1"/>
  <c r="T951" i="1"/>
  <c r="T956" i="1"/>
  <c r="T962" i="1"/>
  <c r="T974" i="1"/>
  <c r="T983" i="1"/>
  <c r="T6" i="1"/>
  <c r="T7" i="1"/>
  <c r="T9" i="1"/>
  <c r="T10" i="1"/>
  <c r="T13" i="1"/>
  <c r="T20" i="1"/>
  <c r="T21" i="1"/>
  <c r="T23" i="1"/>
  <c r="T24" i="1"/>
  <c r="T28" i="1"/>
  <c r="T30" i="1"/>
  <c r="T35" i="1"/>
  <c r="T38" i="1"/>
  <c r="T41" i="1"/>
  <c r="T47" i="1"/>
  <c r="T49" i="1"/>
  <c r="T50" i="1"/>
  <c r="T54" i="1"/>
  <c r="T60" i="1"/>
  <c r="T61" i="1"/>
  <c r="T62" i="1"/>
  <c r="T63" i="1"/>
  <c r="T65" i="1"/>
  <c r="T67" i="1"/>
  <c r="T68" i="1"/>
  <c r="T70" i="1"/>
  <c r="T71" i="1"/>
  <c r="T72" i="1"/>
  <c r="T73" i="1"/>
  <c r="T78" i="1"/>
  <c r="T81" i="1"/>
  <c r="T88" i="1"/>
  <c r="T91" i="1"/>
  <c r="T92" i="1"/>
  <c r="T95" i="1"/>
  <c r="T98" i="1"/>
  <c r="T101" i="1"/>
  <c r="T102" i="1"/>
  <c r="T108" i="1"/>
  <c r="T109" i="1"/>
  <c r="T118" i="1"/>
  <c r="T125" i="1"/>
  <c r="T127" i="1"/>
  <c r="T128" i="1"/>
  <c r="T129" i="1"/>
  <c r="T134" i="1"/>
  <c r="T137" i="1"/>
  <c r="T146" i="1"/>
  <c r="T148" i="1"/>
  <c r="T149" i="1"/>
  <c r="T155" i="1"/>
  <c r="T157" i="1"/>
  <c r="T161" i="1"/>
  <c r="T166" i="1"/>
  <c r="T169" i="1"/>
  <c r="T175" i="1"/>
  <c r="T177" i="1"/>
  <c r="T178" i="1"/>
  <c r="T179" i="1"/>
  <c r="T181" i="1"/>
  <c r="T184" i="1"/>
  <c r="T186" i="1"/>
  <c r="T188" i="1"/>
  <c r="T190" i="1"/>
  <c r="T191" i="1"/>
  <c r="T192" i="1"/>
  <c r="T193" i="1"/>
  <c r="T202" i="1"/>
  <c r="T205" i="1"/>
  <c r="T207" i="1"/>
  <c r="T213" i="1"/>
  <c r="T214" i="1"/>
  <c r="T217" i="1"/>
  <c r="T218" i="1"/>
  <c r="T222" i="1"/>
  <c r="T225" i="1"/>
  <c r="T233" i="1"/>
  <c r="T234" i="1"/>
  <c r="T240" i="1"/>
  <c r="T242" i="1"/>
  <c r="T245" i="1"/>
  <c r="T246" i="1"/>
  <c r="T247" i="1"/>
  <c r="T253" i="1"/>
  <c r="T254" i="1"/>
  <c r="T259" i="1"/>
  <c r="T260" i="1"/>
  <c r="T266" i="1"/>
  <c r="T267" i="1"/>
  <c r="T269" i="1"/>
  <c r="T274" i="1"/>
  <c r="T275" i="1"/>
  <c r="T276" i="1"/>
  <c r="T279" i="1"/>
  <c r="T281" i="1"/>
  <c r="T283" i="1"/>
  <c r="T287" i="1"/>
  <c r="T288" i="1"/>
  <c r="T291" i="1"/>
  <c r="T295" i="1"/>
  <c r="T296" i="1"/>
  <c r="T297" i="1"/>
  <c r="T298" i="1"/>
  <c r="T299" i="1"/>
  <c r="T304" i="1"/>
  <c r="T307" i="1"/>
  <c r="T308" i="1"/>
  <c r="T310" i="1"/>
  <c r="T313" i="1"/>
  <c r="T314" i="1"/>
  <c r="T317" i="1"/>
  <c r="T319" i="1"/>
  <c r="T324" i="1"/>
  <c r="T326" i="1"/>
  <c r="T327" i="1"/>
  <c r="T329" i="1"/>
  <c r="T335" i="1"/>
  <c r="T339" i="1"/>
  <c r="T340" i="1"/>
  <c r="T341" i="1"/>
  <c r="T344" i="1"/>
  <c r="T345" i="1"/>
  <c r="T351" i="1"/>
  <c r="T354" i="1"/>
  <c r="T355" i="1"/>
  <c r="T358" i="1"/>
  <c r="T362" i="1"/>
  <c r="T363" i="1"/>
  <c r="T367" i="1"/>
  <c r="T368" i="1"/>
  <c r="T369" i="1"/>
  <c r="T372" i="1"/>
  <c r="T373" i="1"/>
  <c r="T375" i="1"/>
  <c r="T379" i="1"/>
  <c r="T381" i="1"/>
  <c r="T382" i="1"/>
  <c r="T383" i="1"/>
  <c r="T388" i="1"/>
  <c r="T391" i="1"/>
  <c r="T397" i="1"/>
  <c r="T403" i="1"/>
  <c r="T405" i="1"/>
  <c r="T406" i="1"/>
  <c r="T407" i="1"/>
  <c r="T409" i="1"/>
  <c r="T413" i="1"/>
  <c r="T417" i="1"/>
  <c r="T419" i="1"/>
  <c r="T422" i="1"/>
  <c r="T424" i="1"/>
  <c r="T428" i="1"/>
  <c r="T429" i="1"/>
  <c r="T432" i="1"/>
  <c r="T433" i="1"/>
  <c r="T434" i="1"/>
  <c r="T436" i="1"/>
  <c r="T437" i="1"/>
  <c r="T440" i="1"/>
  <c r="T444" i="1"/>
  <c r="T445" i="1"/>
  <c r="T447" i="1"/>
  <c r="T457" i="1"/>
  <c r="T459" i="1"/>
  <c r="T460" i="1"/>
  <c r="T462" i="1"/>
  <c r="T466" i="1"/>
  <c r="T470" i="1"/>
  <c r="T483" i="1"/>
  <c r="T485" i="1"/>
  <c r="T487" i="1"/>
  <c r="T489" i="1"/>
  <c r="T490" i="1"/>
  <c r="T497" i="1"/>
  <c r="T502" i="1"/>
  <c r="T508" i="1"/>
  <c r="T510" i="1"/>
  <c r="T511" i="1"/>
  <c r="T513" i="1"/>
  <c r="T517" i="1"/>
  <c r="T522" i="1"/>
  <c r="T526" i="1"/>
  <c r="T528" i="1"/>
  <c r="T534" i="1"/>
  <c r="T537" i="1"/>
  <c r="T547" i="1"/>
  <c r="T548" i="1"/>
  <c r="T550" i="1"/>
  <c r="T554" i="1"/>
  <c r="T560" i="1"/>
  <c r="T561" i="1"/>
  <c r="T563" i="1"/>
  <c r="T566" i="1"/>
  <c r="T567" i="1"/>
  <c r="T570" i="1"/>
  <c r="T577" i="1"/>
  <c r="T578" i="1"/>
  <c r="T582" i="1"/>
  <c r="T590" i="1"/>
  <c r="T594" i="1"/>
  <c r="T596" i="1"/>
  <c r="T597" i="1"/>
  <c r="T599" i="1"/>
  <c r="T604" i="1"/>
  <c r="T605" i="1"/>
  <c r="T606" i="1"/>
  <c r="T612" i="1"/>
  <c r="T613" i="1"/>
  <c r="T615" i="1"/>
  <c r="T616" i="1"/>
  <c r="T617" i="1"/>
  <c r="T619" i="1"/>
  <c r="T621" i="1"/>
  <c r="T623" i="1"/>
  <c r="T625" i="1"/>
  <c r="T627" i="1"/>
  <c r="T628" i="1"/>
  <c r="T631" i="1"/>
  <c r="T632" i="1"/>
  <c r="T633" i="1"/>
  <c r="T634" i="1"/>
  <c r="T639" i="1"/>
  <c r="T640" i="1"/>
  <c r="T642" i="1"/>
  <c r="T643" i="1"/>
  <c r="T645" i="1"/>
  <c r="T646" i="1"/>
  <c r="T651" i="1"/>
  <c r="T662" i="1"/>
  <c r="T664" i="1"/>
  <c r="T665" i="1"/>
  <c r="T668" i="1"/>
  <c r="T670" i="1"/>
  <c r="T671" i="1"/>
  <c r="T673" i="1"/>
  <c r="T674" i="1"/>
  <c r="T683" i="1"/>
  <c r="T684" i="1"/>
  <c r="T685" i="1"/>
  <c r="T687" i="1"/>
  <c r="T689" i="1"/>
  <c r="T695" i="1"/>
  <c r="T696" i="1"/>
  <c r="T698" i="1"/>
  <c r="T703" i="1"/>
  <c r="T710" i="1"/>
  <c r="T711" i="1"/>
  <c r="T712" i="1"/>
  <c r="T713" i="1"/>
  <c r="T714" i="1"/>
  <c r="T718" i="1"/>
  <c r="T722" i="1"/>
  <c r="T725" i="1"/>
  <c r="T726" i="1"/>
  <c r="T728" i="1"/>
  <c r="T730" i="1"/>
  <c r="T736" i="1"/>
  <c r="T740" i="1"/>
  <c r="T742" i="1"/>
  <c r="T743" i="1"/>
  <c r="T745" i="1"/>
  <c r="T746" i="1"/>
  <c r="T749" i="1"/>
  <c r="T754" i="1"/>
  <c r="T756" i="1"/>
  <c r="T757" i="1"/>
  <c r="T758" i="1"/>
  <c r="T765" i="1"/>
  <c r="T770" i="1"/>
  <c r="T772" i="1"/>
  <c r="T773" i="1"/>
  <c r="T775" i="1"/>
  <c r="T778" i="1"/>
  <c r="T779" i="1"/>
  <c r="T781" i="1"/>
  <c r="T783" i="1"/>
  <c r="T791" i="1"/>
  <c r="T792" i="1"/>
  <c r="T794" i="1"/>
  <c r="T800" i="1"/>
  <c r="T801" i="1"/>
  <c r="T805" i="1"/>
  <c r="T809" i="1"/>
  <c r="T812" i="1"/>
  <c r="T818" i="1"/>
  <c r="T820" i="1"/>
  <c r="T828" i="1"/>
  <c r="T830" i="1"/>
  <c r="T831" i="1"/>
  <c r="T832" i="1"/>
  <c r="T836" i="1"/>
  <c r="T840" i="1"/>
  <c r="T842" i="1"/>
  <c r="T857" i="1"/>
  <c r="T861" i="1"/>
  <c r="T863" i="1"/>
  <c r="T864" i="1"/>
  <c r="T867" i="1"/>
  <c r="T870" i="1"/>
  <c r="T872" i="1"/>
  <c r="T873" i="1"/>
  <c r="T883" i="1"/>
  <c r="T884" i="1"/>
  <c r="T886" i="1"/>
  <c r="T887" i="1"/>
  <c r="T889" i="1"/>
  <c r="T890" i="1"/>
  <c r="T897" i="1"/>
  <c r="T899" i="1"/>
  <c r="T907" i="1"/>
  <c r="T909" i="1"/>
  <c r="T911" i="1"/>
  <c r="T912" i="1"/>
  <c r="T916" i="1"/>
  <c r="T921" i="1"/>
  <c r="T925" i="1"/>
  <c r="T926" i="1"/>
  <c r="T927" i="1"/>
  <c r="T929" i="1"/>
  <c r="T931" i="1"/>
  <c r="T932" i="1"/>
  <c r="T933" i="1"/>
  <c r="T935" i="1"/>
  <c r="T936" i="1"/>
  <c r="T937" i="1"/>
  <c r="T938" i="1"/>
  <c r="T943" i="1"/>
  <c r="T944" i="1"/>
  <c r="T948" i="1"/>
  <c r="T949" i="1"/>
  <c r="T952" i="1"/>
  <c r="T957" i="1"/>
  <c r="T959" i="1"/>
  <c r="T966" i="1"/>
  <c r="T968" i="1"/>
  <c r="T971" i="1"/>
  <c r="T972" i="1"/>
  <c r="T975" i="1"/>
  <c r="T977" i="1"/>
  <c r="T978" i="1"/>
  <c r="T981" i="1"/>
  <c r="T986" i="1"/>
  <c r="T998" i="1"/>
  <c r="T999" i="1"/>
  <c r="T19"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4" i="1"/>
  <c r="S3" i="1"/>
  <c r="S2"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6" i="1"/>
  <c r="I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3" i="1"/>
  <c r="E4" i="6" l="1"/>
  <c r="F4" i="6" s="1"/>
  <c r="E2" i="6"/>
  <c r="H2" i="6" s="1"/>
  <c r="E3" i="6"/>
  <c r="G3" i="6" s="1"/>
  <c r="E13" i="6"/>
  <c r="H13" i="6" s="1"/>
  <c r="E12" i="6"/>
  <c r="G12" i="6" s="1"/>
  <c r="E11" i="6"/>
  <c r="G11" i="6" s="1"/>
  <c r="E10" i="6"/>
  <c r="F10" i="6" s="1"/>
  <c r="E9" i="6"/>
  <c r="H9" i="6" s="1"/>
  <c r="E8" i="6"/>
  <c r="G8" i="6" s="1"/>
  <c r="E7" i="6"/>
  <c r="G7" i="6" s="1"/>
  <c r="E6" i="6"/>
  <c r="G6" i="6" s="1"/>
  <c r="E5" i="6"/>
  <c r="G5" i="6" s="1"/>
  <c r="H5" i="6" l="1"/>
  <c r="F13" i="6"/>
  <c r="H4" i="6"/>
  <c r="H10" i="6"/>
  <c r="F5" i="6"/>
  <c r="F2" i="6"/>
  <c r="G13" i="6"/>
  <c r="G2" i="6"/>
  <c r="G4" i="6"/>
  <c r="F3" i="6"/>
  <c r="F11" i="6"/>
  <c r="F9" i="6"/>
  <c r="G9" i="6"/>
  <c r="H12" i="6"/>
  <c r="F12" i="6"/>
  <c r="H11" i="6"/>
  <c r="H6" i="6"/>
  <c r="F8" i="6"/>
  <c r="G10" i="6"/>
  <c r="H8" i="6"/>
  <c r="F6" i="6"/>
  <c r="H7" i="6"/>
  <c r="F7" i="6"/>
  <c r="H3" i="6"/>
</calcChain>
</file>

<file path=xl/sharedStrings.xml><?xml version="1.0" encoding="utf-8"?>
<sst xmlns="http://schemas.openxmlformats.org/spreadsheetml/2006/main" count="7062" uniqueCount="2117">
  <si>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</si>
  <si>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</si>
  <si>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</si>
  <si>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</si>
  <si>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</si>
  <si>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</si>
  <si>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</si>
  <si>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</si>
  <si>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</si>
  <si>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</si>
  <si>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</si>
  <si>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</si>
  <si>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</si>
  <si>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</si>
  <si>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</si>
  <si>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</si>
  <si>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</si>
  <si>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</si>
  <si>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</si>
  <si>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</si>
  <si>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</si>
  <si>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</si>
  <si>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</si>
  <si>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</si>
  <si>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</si>
  <si>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</si>
  <si>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</si>
  <si>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</si>
  <si>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</si>
  <si>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</si>
  <si>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</si>
  <si>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</si>
  <si>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</si>
  <si>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</si>
  <si>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</si>
  <si>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</si>
  <si>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</si>
  <si>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</si>
  <si>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</si>
  <si>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</si>
  <si>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</si>
  <si>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</si>
  <si>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</si>
  <si>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</si>
  <si>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</si>
  <si>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</si>
  <si>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</si>
  <si>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</si>
  <si>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</si>
  <si>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</si>
  <si>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</si>
  <si>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</si>
  <si>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</si>
  <si>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</si>
  <si>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</si>
  <si>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</si>
  <si>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</si>
  <si>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</si>
  <si>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</si>
  <si>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</si>
  <si>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</si>
  <si>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</si>
  <si>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</si>
  <si>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</si>
  <si>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</si>
  <si>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</si>
  <si>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</si>
  <si>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</si>
  <si>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</si>
  <si>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</si>
  <si>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</si>
  <si>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</si>
  <si>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</si>
  <si>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</si>
  <si>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</si>
  <si>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</si>
  <si>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</si>
  <si>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</si>
  <si>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</si>
  <si>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</si>
  <si>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</si>
  <si>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</si>
  <si>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</si>
  <si>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</si>
  <si>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</si>
  <si>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</si>
  <si>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</si>
  <si>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</si>
  <si>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</si>
  <si>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</si>
  <si>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</si>
  <si>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</si>
  <si>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</si>
  <si>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</si>
  <si>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</si>
  <si>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</si>
  <si>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</si>
  <si>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</si>
  <si>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</si>
  <si>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</si>
  <si>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</si>
  <si>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</si>
  <si>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</si>
  <si>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</si>
  <si>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</si>
  <si>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</si>
  <si>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</si>
  <si>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</si>
  <si>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</si>
  <si>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</si>
  <si>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</si>
  <si>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</si>
  <si>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</si>
  <si>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</si>
  <si>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</si>
  <si>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</si>
  <si>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</si>
  <si>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</si>
  <si>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</si>
  <si>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</si>
  <si>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</si>
  <si>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</si>
  <si>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</si>
  <si>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</si>
  <si>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</si>
  <si>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</si>
  <si>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</si>
  <si>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</si>
  <si>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</si>
  <si>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</si>
  <si>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</si>
  <si>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</si>
  <si>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</si>
  <si>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</si>
  <si>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</si>
  <si>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</si>
  <si>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</si>
  <si>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</si>
  <si>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</si>
  <si>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</si>
  <si>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</si>
  <si>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</si>
  <si>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</si>
  <si>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</si>
  <si>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</si>
  <si>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</si>
  <si>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</si>
  <si>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</si>
  <si>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</si>
  <si>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</si>
  <si>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</si>
  <si>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</si>
  <si>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</si>
  <si>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</si>
  <si>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</si>
  <si>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</si>
  <si>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</si>
  <si>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</si>
  <si>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</si>
  <si>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</si>
  <si>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</si>
  <si>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</si>
  <si>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</si>
  <si>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</si>
  <si>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</si>
  <si>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</si>
  <si>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</si>
  <si>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</si>
  <si>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</si>
  <si>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</si>
  <si>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</si>
  <si>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</si>
  <si>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</si>
  <si>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</si>
  <si>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</si>
  <si>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</si>
  <si>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</si>
  <si>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</si>
  <si>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</si>
  <si>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</si>
  <si>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</si>
  <si>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</si>
  <si>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</si>
  <si>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</si>
  <si>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</si>
  <si>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</si>
  <si>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</si>
  <si>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</si>
  <si>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</si>
  <si>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</si>
  <si>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</si>
  <si>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</si>
  <si>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</si>
  <si>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</si>
  <si>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</si>
  <si>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</si>
  <si>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</si>
  <si>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</si>
  <si>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</si>
  <si>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</si>
  <si>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</si>
  <si>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</si>
  <si>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</si>
  <si>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</si>
  <si>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</si>
  <si>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</si>
  <si>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</si>
  <si>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</si>
  <si>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</si>
  <si>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</si>
  <si>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</si>
  <si>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</si>
  <si>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</si>
  <si>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</si>
  <si>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</si>
  <si>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</si>
  <si>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</si>
  <si>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</si>
  <si>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</si>
  <si>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</si>
  <si>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</si>
  <si>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</si>
  <si>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</si>
  <si>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</si>
  <si>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</si>
  <si>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</si>
  <si>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</si>
  <si>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</si>
  <si>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</si>
  <si>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</si>
  <si>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</si>
  <si>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</si>
  <si>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</si>
  <si>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</si>
  <si>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</si>
  <si>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</si>
  <si>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</si>
  <si>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</si>
  <si>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</si>
  <si>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</si>
  <si>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</si>
  <si>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</si>
  <si>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</si>
  <si>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</si>
  <si>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</si>
  <si>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</si>
  <si>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</si>
  <si>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</si>
  <si>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</si>
  <si>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</si>
  <si>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</si>
  <si>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</si>
  <si>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</si>
  <si>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</si>
  <si>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</si>
  <si>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</si>
  <si>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</si>
  <si>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</si>
  <si>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</si>
  <si>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</si>
  <si>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</si>
  <si>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</si>
  <si>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</si>
  <si>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</si>
  <si>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</si>
  <si>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</si>
  <si>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</si>
  <si>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</si>
  <si>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</si>
  <si>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</si>
  <si>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</si>
  <si>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</si>
  <si>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</si>
  <si>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</si>
  <si>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</si>
  <si>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</si>
  <si>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</si>
  <si>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</si>
  <si>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</si>
  <si>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</si>
  <si>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</si>
  <si>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</si>
  <si>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</si>
  <si>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</si>
  <si>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</si>
  <si>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</si>
  <si>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</si>
  <si>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</si>
  <si>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</si>
  <si>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</si>
  <si>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</si>
  <si>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</si>
  <si>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</si>
  <si>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</si>
  <si>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</si>
  <si>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</si>
  <si>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</si>
  <si>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</si>
  <si>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</si>
  <si>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</si>
  <si>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</si>
  <si>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</si>
  <si>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</si>
  <si>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</si>
  <si>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</si>
  <si>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</si>
  <si>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</si>
  <si>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</si>
  <si>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</si>
  <si>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</si>
  <si>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</si>
  <si>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</si>
  <si>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</si>
  <si>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</si>
  <si>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</si>
  <si>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</si>
  <si>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</si>
  <si>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</si>
  <si>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</si>
  <si>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</si>
  <si>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</si>
  <si>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</si>
  <si>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</si>
  <si>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</si>
  <si>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</si>
  <si>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</si>
  <si>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</si>
  <si>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</si>
  <si>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</si>
  <si>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</si>
  <si>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</si>
  <si>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</si>
  <si>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</si>
  <si>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</si>
  <si>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</si>
  <si>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</si>
  <si>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</si>
  <si>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</si>
  <si>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</si>
  <si>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</si>
  <si>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</si>
  <si>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</si>
  <si>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</si>
  <si>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</si>
  <si>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</si>
  <si>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</si>
  <si>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</si>
  <si>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</si>
  <si>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</si>
  <si>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</si>
  <si>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</si>
  <si>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</si>
  <si>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</si>
  <si>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</si>
  <si>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</si>
  <si>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</si>
  <si>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</si>
  <si>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</si>
  <si>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</si>
  <si>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</si>
  <si>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</si>
  <si>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</si>
  <si>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</si>
  <si>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</si>
  <si>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</si>
  <si>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</si>
  <si>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</si>
  <si>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</si>
  <si>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</si>
  <si>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</si>
  <si>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</si>
  <si>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</si>
  <si>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</si>
  <si>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</si>
  <si>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</si>
  <si>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</si>
  <si>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</si>
  <si>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</si>
  <si>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</si>
  <si>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</si>
  <si>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</si>
  <si>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</si>
  <si>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</si>
  <si>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</si>
  <si>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</si>
  <si>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</si>
  <si>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</si>
  <si>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</si>
  <si>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</si>
  <si>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</si>
  <si>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</si>
  <si>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</si>
  <si>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</si>
  <si>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</si>
  <si>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</si>
  <si>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</si>
  <si>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</si>
  <si>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</si>
  <si>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</si>
  <si>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</si>
  <si>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</si>
  <si>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</si>
  <si>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</si>
  <si>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</si>
  <si>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</si>
  <si>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</si>
  <si>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</si>
  <si>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</si>
  <si>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</si>
  <si>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</si>
  <si>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</si>
  <si>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</si>
  <si>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</si>
  <si>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</si>
  <si>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</si>
  <si>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</si>
  <si>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</si>
  <si>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</si>
  <si>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</si>
  <si>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</si>
  <si>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</si>
  <si>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</si>
  <si>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</si>
  <si>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</si>
  <si>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</si>
  <si>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</si>
  <si>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</si>
  <si>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</si>
  <si>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</si>
  <si>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</si>
  <si>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</si>
  <si>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</si>
  <si>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</si>
  <si>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</si>
  <si>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</si>
  <si>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</si>
  <si>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</si>
  <si>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</si>
  <si>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</si>
  <si>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</si>
  <si>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</si>
  <si>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</si>
  <si>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</si>
  <si>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</si>
  <si>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</si>
  <si>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</si>
  <si>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</si>
  <si>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</si>
  <si>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</si>
  <si>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</si>
  <si>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</si>
  <si>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</si>
  <si>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</si>
  <si>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</si>
  <si>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</si>
  <si>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</si>
  <si>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</si>
  <si>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</si>
  <si>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</si>
  <si>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</si>
  <si>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</si>
  <si>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</si>
  <si>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</si>
  <si>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</si>
  <si>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</si>
  <si>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</si>
  <si>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</si>
  <si>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</si>
  <si>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</si>
  <si>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</si>
  <si>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</si>
  <si>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</si>
  <si>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</si>
  <si>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</si>
  <si>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</si>
  <si>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</si>
  <si>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</si>
  <si>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</si>
  <si>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</si>
  <si>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</si>
  <si>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</si>
  <si>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</si>
  <si>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</si>
  <si>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</si>
  <si>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</si>
  <si>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</si>
  <si>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</si>
  <si>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</si>
  <si>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</si>
  <si>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</si>
  <si>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</si>
  <si>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</si>
  <si>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</si>
  <si>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</si>
  <si>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</si>
  <si>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</si>
  <si>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</si>
  <si>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</si>
  <si>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</si>
  <si>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</si>
  <si>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</si>
  <si>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</si>
  <si>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</si>
  <si>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</si>
  <si>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</si>
  <si>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</si>
  <si>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</si>
  <si>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</si>
  <si>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</si>
  <si>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</si>
  <si>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</si>
  <si>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</si>
  <si>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</si>
  <si>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</si>
  <si>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</si>
  <si>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</si>
  <si>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</si>
  <si>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</si>
  <si>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</si>
  <si>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</si>
  <si>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</si>
  <si>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</si>
  <si>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</si>
  <si>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</si>
  <si>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</si>
  <si>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</si>
  <si>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</si>
  <si>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</si>
  <si>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</si>
  <si>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</si>
  <si>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</si>
  <si>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</si>
  <si>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</si>
  <si>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</si>
  <si>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</si>
  <si>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</si>
  <si>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</si>
  <si>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</si>
  <si>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</si>
  <si>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</si>
  <si>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</si>
  <si>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</si>
  <si>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</si>
  <si>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</si>
  <si>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</si>
  <si>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</si>
  <si>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</si>
  <si>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</si>
  <si>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</si>
  <si>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</si>
  <si>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</si>
  <si>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</si>
  <si>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</si>
  <si>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</si>
  <si>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</si>
  <si>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</si>
  <si>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</si>
  <si>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</si>
  <si>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</si>
  <si>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</si>
  <si>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</si>
  <si>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</si>
  <si>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</si>
  <si>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</si>
  <si>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</si>
  <si>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</si>
  <si>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</si>
  <si>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</si>
  <si>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</si>
  <si>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</si>
  <si>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</si>
  <si>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</si>
  <si>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</si>
  <si>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</si>
  <si>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</si>
  <si>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</si>
  <si>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</si>
  <si>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</si>
  <si>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</si>
  <si>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</si>
  <si>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</si>
  <si>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</si>
  <si>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</si>
  <si>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</si>
  <si>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</si>
  <si>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</si>
  <si>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</si>
  <si>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</si>
  <si>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</si>
  <si>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</si>
  <si>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</si>
  <si>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</si>
  <si>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</si>
  <si>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</si>
  <si>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</si>
  <si>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</si>
  <si>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</si>
  <si>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</si>
  <si>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</si>
  <si>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</si>
  <si>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</si>
  <si>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</si>
  <si>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</si>
  <si>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</si>
  <si>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</si>
  <si>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</si>
  <si>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</si>
  <si>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</si>
  <si>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</si>
  <si>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</si>
  <si>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</si>
  <si>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</si>
  <si>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</si>
  <si>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</si>
  <si>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</si>
  <si>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</si>
  <si>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</si>
  <si>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</si>
  <si>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</si>
  <si>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</si>
  <si>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</si>
  <si>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</si>
  <si>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</si>
  <si>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</si>
  <si>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</si>
  <si>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</si>
  <si>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</si>
  <si>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</si>
  <si>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</si>
  <si>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</si>
  <si>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</si>
  <si>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</si>
  <si>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</si>
  <si>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</si>
  <si>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</si>
  <si>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</si>
  <si>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</si>
  <si>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</si>
  <si>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</si>
  <si>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</si>
  <si>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</si>
  <si>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</si>
  <si>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</si>
  <si>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</si>
  <si>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</si>
  <si>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</si>
  <si>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</si>
  <si>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</si>
  <si>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</si>
  <si>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</si>
  <si>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</si>
  <si>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</si>
  <si>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</si>
  <si>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</si>
  <si>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</si>
  <si>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</si>
  <si>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</si>
  <si>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</si>
  <si>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</si>
  <si>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</si>
  <si>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</si>
  <si>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</si>
  <si>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</si>
  <si>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</si>
  <si>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</si>
  <si>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</si>
  <si>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</si>
  <si>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</si>
  <si>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</si>
  <si>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</si>
  <si>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</si>
  <si>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</si>
  <si>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</si>
  <si>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</si>
  <si>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</si>
  <si>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</si>
  <si>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</si>
  <si>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</si>
  <si>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</si>
  <si>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</si>
  <si>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</si>
  <si>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</si>
  <si>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</si>
  <si>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</si>
  <si>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</si>
  <si>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</si>
  <si>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</si>
  <si>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</si>
  <si>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</si>
  <si>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</si>
  <si>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</si>
  <si>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</si>
  <si>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</si>
  <si>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</si>
  <si>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</si>
  <si>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</si>
  <si>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</si>
  <si>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</si>
  <si>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</si>
  <si>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</si>
  <si>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</si>
  <si>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</si>
  <si>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</si>
  <si>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</si>
  <si>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</si>
  <si>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</si>
  <si>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</si>
  <si>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</si>
  <si>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</si>
  <si>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</si>
  <si>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</si>
  <si>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</si>
  <si>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</si>
  <si>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</si>
  <si>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</si>
  <si>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</si>
  <si>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</si>
  <si>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</si>
  <si>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</si>
  <si>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</si>
  <si>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</si>
  <si>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</si>
  <si>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</si>
  <si>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</si>
  <si>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</si>
  <si>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</si>
  <si>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</si>
  <si>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</si>
  <si>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</si>
  <si>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</si>
  <si>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</si>
  <si>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</si>
  <si>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</si>
  <si>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</si>
  <si>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</si>
  <si>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</si>
  <si>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</si>
  <si>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</si>
  <si>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</si>
  <si>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</si>
  <si>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</si>
  <si>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</si>
  <si>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</si>
  <si>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</si>
  <si>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</si>
  <si>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</si>
  <si>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</si>
  <si>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</si>
  <si>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</si>
  <si>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</si>
  <si>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</si>
  <si>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</si>
  <si>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</si>
  <si>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</si>
  <si>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</si>
  <si>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</si>
  <si>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</si>
  <si>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</si>
  <si>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</si>
  <si>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</si>
  <si>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</si>
  <si>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</si>
  <si>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</si>
  <si>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</si>
  <si>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</si>
  <si>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</si>
  <si>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</si>
  <si>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</si>
  <si>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</si>
  <si>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</si>
  <si>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</si>
  <si>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</si>
  <si>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</si>
  <si>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</si>
  <si>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</si>
  <si>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</si>
  <si>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</si>
  <si>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</si>
  <si>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</si>
  <si>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</si>
  <si>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</si>
  <si>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</si>
  <si>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</si>
  <si>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</si>
  <si>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</si>
  <si>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</si>
  <si>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</si>
  <si>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</si>
  <si>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</si>
  <si>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</si>
  <si>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</si>
  <si>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</si>
  <si>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</si>
  <si>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</si>
  <si>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</si>
  <si>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</si>
  <si>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</si>
  <si>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</si>
  <si>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</si>
  <si>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</si>
  <si>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</si>
  <si>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</si>
  <si>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</si>
  <si>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</si>
  <si>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</si>
  <si>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</si>
  <si>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</si>
  <si>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</si>
  <si>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</si>
  <si>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</si>
  <si>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</si>
  <si>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</si>
  <si>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</si>
  <si>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</si>
  <si>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</si>
  <si>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</si>
  <si>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</si>
  <si>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</si>
  <si>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</si>
  <si>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</si>
  <si>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</si>
  <si>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</si>
  <si>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</si>
  <si>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</si>
  <si>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</si>
  <si>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</si>
  <si>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</si>
  <si>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</si>
  <si>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</si>
  <si>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</si>
  <si>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</si>
  <si>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</si>
  <si>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</si>
  <si>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</si>
  <si>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</si>
  <si>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</si>
  <si>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</si>
  <si>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</si>
  <si>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</si>
  <si>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</si>
  <si>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</si>
  <si>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</si>
  <si>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</si>
  <si>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</si>
  <si>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</si>
  <si>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</si>
  <si>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</si>
  <si>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</si>
  <si>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</si>
  <si>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</si>
  <si>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</si>
  <si>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</si>
  <si>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</si>
  <si>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</si>
  <si>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</si>
  <si>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</si>
  <si>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</si>
  <si>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</si>
  <si>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</si>
  <si>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</si>
  <si>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</si>
  <si>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</si>
  <si>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</si>
  <si>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</si>
  <si>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</si>
  <si>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</si>
  <si>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</si>
  <si>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</si>
  <si>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</si>
  <si>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</si>
  <si>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</si>
  <si>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</si>
  <si>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</si>
  <si>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</si>
  <si>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</si>
  <si>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</si>
  <si>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</si>
  <si>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</si>
  <si>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</si>
  <si>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</si>
  <si>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</si>
  <si>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</si>
  <si>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</si>
  <si>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</si>
  <si>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</si>
  <si>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</si>
  <si>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</si>
  <si>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</si>
  <si>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</si>
  <si>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</si>
  <si>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</si>
  <si>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</si>
  <si>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</si>
  <si>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</si>
  <si>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</si>
  <si>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</si>
  <si>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</si>
  <si>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</si>
  <si>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</si>
  <si>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</si>
  <si>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</si>
  <si>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</si>
  <si>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</si>
  <si>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</si>
  <si>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</si>
  <si>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</si>
  <si>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</si>
  <si>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</si>
  <si>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</si>
  <si>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</si>
  <si>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</si>
  <si>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</si>
  <si>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</si>
  <si>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</si>
  <si>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</si>
  <si>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</si>
  <si>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</si>
  <si>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</si>
  <si>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</si>
  <si>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</si>
  <si>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</si>
  <si>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</si>
  <si>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</si>
  <si>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</si>
  <si>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</si>
  <si>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</si>
  <si>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</si>
  <si>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</si>
  <si>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</si>
  <si>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</si>
  <si>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</si>
  <si>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</si>
  <si>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</si>
  <si>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</si>
  <si>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</si>
  <si>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</si>
  <si>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</si>
  <si>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</si>
  <si>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</si>
  <si>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</si>
  <si>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</si>
  <si>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</si>
  <si>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</si>
  <si>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</si>
  <si>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</si>
  <si>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</si>
  <si>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</si>
  <si>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</si>
  <si>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</si>
  <si>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</si>
  <si>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</si>
  <si>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</si>
  <si>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</si>
  <si>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</si>
  <si>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</si>
  <si>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</si>
  <si>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</si>
  <si>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</si>
  <si>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</si>
  <si>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</si>
  <si>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</si>
  <si>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</si>
  <si>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</si>
  <si>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</si>
  <si>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</si>
  <si>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</si>
  <si>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</si>
  <si>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</si>
  <si>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</si>
  <si>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</si>
  <si>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</si>
  <si>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</si>
  <si>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</si>
  <si>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</si>
  <si>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</si>
  <si>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</si>
  <si>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</si>
  <si>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</si>
  <si>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</si>
  <si>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</si>
  <si>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</si>
  <si>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</si>
  <si>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</si>
  <si>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</si>
  <si>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</si>
  <si>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</si>
  <si>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</si>
  <si>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</si>
  <si>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</si>
  <si>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</si>
  <si>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</si>
  <si>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</si>
  <si>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</si>
  <si>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</si>
  <si>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</si>
  <si>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</si>
  <si>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</si>
  <si>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</si>
  <si>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</si>
  <si>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</si>
  <si>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</si>
  <si>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</si>
  <si>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</si>
  <si>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</si>
  <si>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</si>
  <si>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</si>
  <si>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</si>
  <si>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</si>
  <si>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</si>
  <si>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</si>
  <si>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</si>
  <si>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</si>
  <si>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</si>
  <si>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</si>
  <si>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</si>
  <si>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</si>
  <si>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</si>
  <si>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</si>
  <si>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</si>
  <si>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</si>
  <si>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</si>
  <si>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</si>
  <si>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</si>
  <si>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</si>
  <si>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</si>
  <si>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</si>
  <si>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</si>
  <si>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</si>
  <si>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</si>
  <si>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</si>
  <si>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</si>
  <si>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</si>
  <si>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</si>
  <si>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</si>
  <si>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</si>
  <si>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</si>
  <si>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</si>
  <si>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</si>
  <si>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</si>
  <si>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</si>
  <si>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</si>
  <si>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</si>
  <si>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</si>
  <si>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</si>
  <si>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</si>
  <si>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</si>
  <si>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</si>
  <si>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</si>
  <si>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</si>
  <si>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</si>
  <si>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</si>
  <si>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</si>
  <si>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</si>
  <si>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</si>
  <si>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</si>
  <si>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</si>
  <si>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</si>
  <si>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</si>
  <si>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</si>
  <si>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</si>
  <si>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</si>
  <si>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</si>
  <si>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</si>
  <si>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</si>
  <si>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</si>
  <si>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</si>
  <si>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</si>
  <si>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</si>
  <si>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</si>
  <si>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</si>
  <si>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</si>
  <si>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</si>
  <si>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</si>
  <si>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</si>
  <si>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</si>
  <si>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</si>
  <si>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</si>
  <si>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</si>
  <si>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</si>
  <si>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</si>
  <si>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</si>
  <si>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</si>
  <si>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</si>
  <si>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</si>
  <si>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</si>
  <si>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</si>
  <si>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</si>
  <si>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</si>
  <si>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</si>
  <si>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</si>
  <si>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</si>
  <si>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</si>
  <si>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</si>
  <si>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</si>
  <si>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</si>
  <si>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</si>
  <si>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</si>
  <si>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</si>
  <si>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</si>
  <si>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</si>
  <si>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</si>
  <si>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</si>
  <si>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</si>
  <si>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</si>
  <si>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</si>
  <si>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</si>
  <si>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</si>
  <si>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</si>
  <si>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</si>
  <si>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</si>
  <si>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</si>
  <si>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</si>
  <si>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</si>
  <si>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</si>
  <si>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</si>
  <si>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</si>
  <si>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</si>
  <si>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</si>
  <si>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</si>
  <si>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</si>
  <si>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</si>
  <si>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</si>
  <si>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</si>
  <si>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</si>
  <si>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</si>
  <si>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</si>
  <si>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</si>
  <si>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</si>
  <si>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</si>
  <si>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</si>
  <si>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</si>
  <si>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</si>
  <si>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</si>
  <si>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</si>
  <si>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</si>
  <si>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</si>
  <si>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</si>
  <si>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</si>
  <si>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</si>
  <si>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</si>
  <si>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</si>
  <si>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</si>
  <si>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</si>
  <si>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</si>
  <si>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</si>
  <si>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</si>
  <si>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</si>
  <si>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</si>
  <si>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</si>
  <si>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</si>
  <si>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</si>
  <si>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</si>
  <si>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</si>
  <si>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</si>
  <si>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</si>
  <si>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</si>
  <si>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</si>
  <si>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</si>
  <si>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</si>
  <si>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</si>
  <si>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</si>
  <si>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</si>
  <si>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</si>
  <si>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</si>
  <si>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</si>
  <si>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</si>
  <si>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</si>
  <si>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</si>
  <si>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</si>
  <si>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</si>
  <si>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</si>
  <si>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</si>
  <si>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</si>
  <si>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</si>
  <si>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</si>
  <si>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</si>
  <si>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</si>
  <si>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</si>
  <si>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</si>
  <si>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</si>
  <si>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</si>
  <si>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</si>
  <si>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</si>
  <si>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</si>
  <si>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</si>
  <si>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</si>
  <si>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</si>
  <si>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</si>
  <si>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</si>
  <si>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</si>
  <si>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</si>
  <si>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</si>
  <si>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</si>
  <si>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</si>
  <si>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</si>
  <si>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</si>
  <si>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</si>
  <si>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</si>
  <si>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</si>
  <si>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</si>
  <si>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</si>
  <si>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</si>
  <si>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</si>
  <si>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</si>
  <si>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</si>
  <si>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</si>
  <si>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</si>
  <si>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</si>
  <si>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</si>
  <si>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</si>
  <si>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</si>
  <si>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</si>
  <si>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</si>
  <si>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</si>
  <si>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</si>
  <si>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</si>
  <si>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</si>
  <si>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</si>
  <si>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</si>
  <si>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</si>
  <si>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</si>
  <si>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</si>
  <si>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</si>
  <si>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</si>
  <si>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</si>
  <si>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</si>
  <si>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</si>
  <si>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</si>
  <si>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</si>
  <si>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</si>
  <si>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</si>
  <si>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</si>
  <si>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</si>
  <si>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</si>
  <si>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</si>
  <si>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</si>
  <si>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</si>
  <si>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</si>
  <si>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</si>
  <si>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</si>
  <si>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</si>
  <si>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</si>
  <si>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</si>
  <si>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</si>
  <si>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</si>
  <si>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</si>
  <si>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</si>
  <si>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</si>
  <si>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</si>
  <si>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</si>
  <si>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</si>
  <si>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</si>
  <si>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</si>
  <si>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</si>
  <si>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</si>
  <si>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</si>
  <si>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</si>
  <si>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</si>
  <si>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</si>
  <si>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</si>
  <si>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</si>
  <si>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</si>
  <si>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</si>
  <si>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</si>
  <si>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</si>
  <si>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</si>
  <si>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</si>
  <si>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</si>
  <si>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</si>
  <si>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</si>
  <si>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</si>
  <si>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</si>
  <si>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</si>
  <si>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</si>
  <si>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</si>
  <si>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</si>
  <si>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</si>
  <si>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</si>
  <si>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</si>
  <si>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</si>
  <si>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</si>
  <si>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</si>
  <si>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</si>
  <si>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</si>
  <si>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</si>
  <si>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</si>
  <si>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</si>
  <si>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</si>
  <si>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</si>
  <si>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</si>
  <si>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</si>
  <si>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</si>
  <si>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</si>
  <si>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</si>
  <si>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</si>
  <si>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</si>
  <si>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</si>
  <si>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</si>
  <si>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</si>
  <si>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</si>
  <si>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</si>
  <si>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</si>
  <si>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</si>
  <si>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</si>
  <si>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</si>
  <si>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</si>
  <si>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</si>
  <si>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</si>
  <si>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</si>
  <si>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</si>
  <si>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</si>
  <si>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</si>
  <si>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</si>
  <si>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</si>
  <si>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</si>
  <si>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</si>
  <si>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</si>
  <si>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</si>
  <si>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</si>
  <si>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</si>
  <si>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</si>
  <si>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</si>
  <si>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</si>
  <si>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</si>
  <si>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</si>
  <si>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</si>
  <si>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</si>
  <si>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</si>
  <si>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</si>
  <si>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</si>
  <si>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</si>
  <si>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</si>
  <si>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</si>
  <si>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</si>
  <si>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</si>
  <si>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</si>
  <si>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</si>
  <si>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</si>
  <si>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</si>
  <si>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</si>
  <si>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</si>
  <si>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</si>
  <si>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</si>
  <si>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</si>
  <si>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</si>
  <si>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</si>
  <si>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</si>
  <si>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</si>
  <si>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</si>
  <si>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</si>
  <si>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</si>
  <si>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</si>
  <si>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</si>
  <si>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</si>
  <si>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</si>
  <si>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</si>
  <si>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</si>
  <si>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</si>
  <si>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</si>
  <si>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</si>
  <si>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</si>
  <si>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</si>
  <si>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</si>
  <si>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</si>
  <si>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</si>
  <si>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</si>
  <si>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</si>
  <si>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</si>
  <si>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</si>
  <si>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</si>
  <si>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</si>
  <si>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</si>
  <si>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</si>
  <si>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</si>
  <si>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</si>
  <si>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</si>
  <si>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</si>
  <si>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</si>
  <si>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</si>
  <si>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</si>
  <si>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</si>
  <si>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</si>
  <si>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</si>
  <si>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</si>
  <si>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</si>
  <si>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</si>
  <si>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</si>
  <si>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</si>
  <si>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</si>
  <si>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</si>
  <si>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</si>
  <si>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</si>
  <si>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</si>
  <si>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</si>
  <si>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</si>
  <si>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</si>
  <si>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</si>
  <si>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</si>
  <si>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</si>
  <si>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</si>
  <si>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</si>
  <si>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</si>
  <si>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</si>
  <si>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</si>
  <si>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</si>
  <si>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</si>
  <si>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</si>
  <si>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</si>
  <si>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</si>
  <si>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</si>
  <si>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</si>
  <si>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</si>
  <si>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</si>
  <si>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</si>
  <si>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</si>
  <si>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</si>
  <si>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</si>
  <si>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</si>
  <si>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</si>
  <si>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</si>
  <si>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</si>
  <si>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</si>
  <si>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</si>
  <si>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</si>
  <si>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</si>
  <si>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</si>
  <si>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</si>
  <si>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</si>
  <si>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</si>
  <si>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</si>
  <si>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</si>
  <si>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</si>
  <si>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</si>
  <si>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</si>
  <si>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</si>
  <si>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</si>
  <si>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</si>
  <si>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</si>
  <si>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</si>
  <si>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</si>
  <si>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</si>
  <si>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</si>
  <si>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</si>
  <si>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</si>
  <si>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</si>
  <si>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</si>
  <si>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</si>
  <si>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</si>
  <si>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</si>
  <si>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</si>
  <si>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</si>
  <si>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</si>
  <si>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</si>
  <si>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</si>
  <si>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</si>
  <si>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</si>
  <si>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</si>
  <si>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</si>
  <si>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</si>
  <si>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</si>
  <si>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</si>
  <si>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</si>
  <si>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</si>
  <si>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</si>
  <si>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</si>
  <si>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</si>
  <si>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</si>
  <si>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</si>
  <si>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</si>
  <si>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</si>
  <si>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</si>
  <si>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</si>
  <si>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</si>
  <si>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</si>
  <si>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</si>
  <si>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</si>
  <si>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</si>
  <si>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</si>
  <si>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</si>
  <si>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</si>
  <si>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</si>
  <si>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</si>
  <si>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</si>
  <si>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</si>
  <si>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</si>
  <si>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</si>
  <si>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</si>
  <si>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</si>
  <si>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</si>
  <si>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</si>
  <si>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</si>
  <si>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</si>
  <si>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</si>
  <si>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</si>
  <si>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</si>
  <si>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</si>
  <si>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</si>
  <si>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</si>
  <si>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</si>
  <si>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</si>
  <si>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</si>
  <si>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</si>
  <si>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</si>
  <si>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</si>
  <si>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</si>
  <si>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</si>
  <si>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</si>
  <si>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</si>
  <si>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</si>
  <si>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</si>
  <si>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</si>
  <si>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</si>
  <si>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</si>
  <si>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</si>
  <si>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</si>
  <si>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</si>
  <si>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</si>
  <si>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</si>
  <si>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</si>
  <si>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</si>
  <si>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</si>
  <si>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</si>
  <si>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</si>
  <si>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</si>
  <si>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</si>
  <si>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</si>
  <si>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</si>
  <si>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</si>
  <si>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</si>
  <si>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</si>
  <si>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</si>
  <si>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</si>
  <si>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</si>
  <si>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</si>
  <si>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</si>
  <si>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</si>
  <si>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</si>
  <si>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</si>
  <si>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</si>
  <si>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</si>
  <si>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</si>
  <si>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</si>
  <si>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</si>
  <si>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</si>
  <si>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</si>
  <si>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</si>
  <si>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</si>
  <si>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</si>
  <si>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</si>
  <si>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</si>
  <si>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</si>
  <si>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</si>
  <si>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</si>
  <si>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</si>
  <si>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</si>
  <si>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</si>
  <si>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</si>
  <si>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</si>
  <si>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</si>
  <si>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</si>
  <si>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</si>
  <si>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</si>
  <si>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</si>
  <si>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</si>
  <si>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</si>
  <si>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</si>
  <si>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</si>
  <si>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</si>
  <si>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</si>
  <si>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</si>
  <si>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</si>
  <si>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</si>
  <si>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</si>
  <si>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</si>
  <si>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</si>
  <si>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</si>
  <si>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</si>
  <si>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</si>
  <si>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</si>
  <si>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</si>
  <si>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</si>
  <si>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</si>
  <si>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</si>
  <si>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</si>
  <si>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</si>
  <si>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</si>
  <si>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</si>
  <si>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</si>
  <si>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</si>
  <si>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</si>
  <si>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</si>
  <si>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</si>
  <si>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</si>
  <si>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</si>
  <si>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</si>
  <si>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</si>
  <si>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</si>
  <si>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</si>
  <si>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</si>
  <si>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</si>
  <si>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</si>
  <si>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</si>
  <si>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</si>
  <si>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</si>
  <si>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</si>
  <si>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</si>
  <si>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</si>
  <si>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</si>
  <si>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</si>
  <si>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</si>
  <si>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</si>
  <si>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</si>
  <si>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</si>
  <si>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</si>
  <si>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</si>
  <si>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</si>
  <si>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</si>
  <si>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</si>
  <si>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</si>
  <si>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</si>
  <si>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</si>
  <si>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</si>
  <si>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</si>
  <si>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</si>
  <si>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</si>
  <si>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</si>
  <si>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</si>
  <si>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</si>
  <si>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</si>
  <si>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</si>
  <si>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</si>
  <si>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</si>
  <si>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</si>
  <si>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</si>
  <si>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</si>
  <si>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</si>
  <si>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</si>
  <si>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</si>
  <si>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</si>
  <si>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</si>
  <si>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</si>
  <si>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</si>
  <si>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</si>
  <si>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</si>
  <si>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</si>
  <si>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</si>
  <si>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</si>
  <si>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</si>
  <si>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</si>
  <si>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</si>
  <si>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</si>
  <si>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</si>
  <si>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</si>
  <si>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</si>
  <si>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</si>
  <si>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</si>
  <si>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</si>
  <si>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</si>
  <si>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</si>
  <si>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</si>
  <si>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</si>
  <si>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</si>
  <si>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</si>
  <si>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</si>
  <si>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</si>
  <si>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</si>
  <si>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</si>
  <si>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</si>
  <si>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</si>
  <si>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</si>
  <si>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</si>
  <si>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</si>
  <si>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</si>
  <si>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</si>
  <si>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</si>
  <si>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</si>
  <si>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</si>
  <si>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</si>
  <si>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</si>
  <si>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</si>
  <si>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</si>
  <si>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</si>
  <si>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</si>
  <si>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</si>
  <si>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</si>
  <si>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</si>
  <si>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</si>
  <si>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</si>
  <si>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</si>
  <si>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</si>
  <si>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</si>
  <si>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</si>
  <si>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</si>
  <si>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</si>
  <si>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</si>
  <si>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</si>
  <si>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</si>
  <si>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</si>
  <si>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</si>
  <si>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</si>
  <si>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</si>
  <si>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</si>
  <si>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</si>
  <si>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</si>
  <si>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</si>
  <si>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</si>
  <si>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</si>
  <si>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</si>
  <si>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</si>
  <si>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</si>
  <si>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</si>
  <si>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</si>
  <si>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</si>
  <si>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</si>
  <si>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</si>
  <si>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</si>
  <si>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</si>
  <si>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</si>
  <si>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</si>
  <si>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</si>
  <si>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</si>
  <si>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</si>
  <si>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</si>
  <si>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</si>
  <si>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</si>
  <si>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</si>
  <si>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</si>
  <si>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</si>
  <si>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</si>
  <si>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</si>
  <si>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</si>
  <si>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</si>
  <si>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</si>
  <si>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</si>
  <si>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</si>
  <si>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</si>
  <si>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</si>
  <si>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</si>
  <si>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</si>
  <si>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</si>
  <si>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</si>
  <si>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</si>
  <si>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</si>
  <si>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</si>
  <si>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</si>
  <si>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</si>
  <si>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</si>
  <si>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</si>
  <si>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</si>
  <si>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</si>
  <si>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</si>
  <si>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</si>
  <si>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</si>
  <si>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</si>
  <si>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</si>
  <si>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</si>
  <si>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</si>
  <si>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</si>
  <si>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</si>
  <si>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</si>
  <si>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</si>
  <si>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</si>
  <si>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</si>
  <si>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</si>
  <si>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</si>
  <si>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</si>
  <si>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</si>
  <si>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</si>
  <si>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</si>
  <si>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</si>
  <si>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</si>
  <si>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</si>
  <si>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</si>
  <si>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</si>
  <si>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</si>
  <si>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</si>
  <si>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</si>
  <si>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</si>
  <si>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</si>
  <si>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</si>
  <si>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</si>
  <si>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</si>
  <si>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</si>
  <si>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</si>
  <si>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</si>
  <si>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</si>
  <si>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</si>
  <si>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</si>
  <si>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</si>
  <si>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</si>
  <si>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</si>
  <si>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</si>
  <si>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</si>
  <si>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</si>
  <si>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</si>
  <si>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</si>
  <si>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</si>
  <si>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</si>
  <si>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</si>
  <si>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</si>
  <si>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</si>
  <si>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</si>
  <si>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</si>
  <si>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</si>
  <si>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</si>
  <si>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</si>
  <si>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</si>
  <si>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</si>
  <si>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</si>
  <si>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</si>
  <si>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</si>
  <si>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</si>
  <si>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</si>
  <si>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</si>
  <si>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</si>
  <si>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</si>
  <si>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</si>
  <si>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</si>
  <si>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</si>
  <si>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</si>
  <si>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</si>
  <si>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</si>
  <si>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</si>
  <si>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</si>
  <si>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</si>
  <si>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</si>
  <si>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</si>
  <si>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</si>
  <si>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</si>
  <si>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</si>
  <si>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</si>
  <si>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</si>
  <si>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</si>
  <si>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</si>
  <si>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</si>
  <si>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</si>
  <si>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</si>
  <si>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</si>
  <si>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</si>
  <si>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</si>
  <si>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</si>
  <si>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</si>
  <si>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</si>
  <si>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</si>
  <si>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</si>
  <si>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</si>
  <si>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</si>
  <si>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</si>
  <si>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</si>
  <si>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</si>
  <si>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</si>
  <si>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</si>
  <si>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</si>
  <si>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</si>
  <si>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</si>
  <si>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</si>
  <si>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</si>
  <si>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</si>
  <si>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</si>
  <si>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</si>
  <si>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</si>
  <si>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</si>
  <si>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</si>
  <si>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</si>
  <si>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</si>
  <si>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</si>
  <si>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</si>
  <si>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</si>
  <si>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</si>
  <si>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</si>
  <si>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</si>
  <si>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</si>
  <si>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</si>
  <si>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</si>
  <si>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</si>
  <si>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</si>
  <si>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</si>
  <si>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</si>
  <si>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</si>
  <si>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</si>
  <si>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</si>
  <si>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</si>
  <si>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</si>
  <si>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</si>
  <si>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</si>
  <si>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</si>
  <si>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</si>
  <si>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</si>
  <si>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</si>
  <si>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</si>
  <si>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</si>
  <si>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</si>
  <si>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</si>
  <si>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</si>
  <si>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</si>
  <si>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</si>
  <si>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</si>
  <si>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</si>
  <si>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</si>
  <si>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</si>
  <si>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</si>
  <si>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</si>
  <si>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</si>
  <si>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</si>
  <si>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</si>
  <si>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</si>
  <si>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</si>
  <si>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</si>
  <si>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</si>
  <si>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</si>
  <si>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</si>
  <si>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</si>
  <si>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</si>
  <si>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</si>
  <si>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</si>
  <si>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</si>
  <si>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</si>
  <si>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</si>
  <si>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</si>
  <si>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</si>
  <si>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</si>
  <si>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</si>
  <si>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</si>
  <si>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</si>
  <si>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</si>
  <si>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</si>
  <si>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</si>
  <si>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</si>
  <si>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</si>
  <si>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</si>
  <si>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</si>
  <si>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</si>
  <si>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</si>
  <si>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</si>
  <si>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</si>
  <si>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</si>
  <si>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</si>
  <si>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</si>
  <si>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</si>
  <si>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</si>
  <si>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</si>
  <si>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</si>
  <si>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</si>
  <si>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</si>
  <si>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</si>
  <si>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</si>
  <si>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</si>
  <si>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</si>
  <si>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</si>
  <si>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</si>
  <si>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</si>
  <si>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</si>
  <si>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</si>
  <si>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</si>
  <si>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</si>
  <si>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</si>
  <si>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</si>
  <si>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</si>
  <si>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</si>
  <si>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</si>
  <si>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</si>
  <si>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</si>
  <si>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</si>
  <si>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</si>
  <si>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</si>
  <si>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</si>
  <si>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</si>
  <si>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</si>
  <si>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</si>
  <si>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</si>
  <si>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</si>
  <si>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</si>
  <si>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</si>
  <si>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</si>
  <si>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</si>
  <si>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</si>
  <si>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</si>
  <si>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</si>
  <si>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</si>
  <si>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</si>
  <si>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</si>
  <si>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</si>
  <si>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</si>
  <si>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</si>
  <si>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</si>
  <si>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</si>
  <si>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</si>
  <si>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</si>
  <si>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</si>
  <si>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</si>
  <si>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</si>
  <si>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</si>
  <si>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</si>
  <si>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</si>
  <si>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</si>
  <si>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</si>
  <si>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</si>
  <si>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</si>
  <si>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</si>
  <si>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</si>
  <si>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</si>
  <si>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</si>
  <si>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</si>
  <si>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</si>
  <si>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</si>
  <si>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</si>
  <si>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</si>
  <si>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</si>
  <si>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</si>
  <si>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</si>
  <si>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</si>
  <si>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</si>
  <si>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</si>
  <si>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</si>
  <si>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</si>
  <si>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</si>
  <si>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</si>
  <si>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</si>
  <si>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</si>
  <si>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</si>
  <si>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</si>
  <si>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</si>
  <si>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</si>
  <si>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</si>
  <si>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</si>
  <si>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</si>
  <si>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</si>
  <si>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</si>
  <si>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</si>
  <si>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</si>
  <si>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</si>
  <si>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</si>
  <si>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</si>
  <si>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Count of outcome</t>
  </si>
  <si>
    <t>Row Labels</t>
  </si>
  <si>
    <t>Film &amp; Video</t>
  </si>
  <si>
    <t>Food</t>
  </si>
  <si>
    <t>Games</t>
  </si>
  <si>
    <t>Journalism</t>
  </si>
  <si>
    <t>Music</t>
  </si>
  <si>
    <t>Photography</t>
  </si>
  <si>
    <t>Publishing</t>
  </si>
  <si>
    <t>Technology</t>
  </si>
  <si>
    <t>Theater</t>
  </si>
  <si>
    <t>Grand Total</t>
  </si>
  <si>
    <t>Column Labels</t>
  </si>
  <si>
    <t>(All)</t>
  </si>
  <si>
    <t>Animation</t>
  </si>
  <si>
    <t>Audio</t>
  </si>
  <si>
    <t>Documentary</t>
  </si>
  <si>
    <t>Drama</t>
  </si>
  <si>
    <t>Electric Music</t>
  </si>
  <si>
    <t>Ficton</t>
  </si>
  <si>
    <t>Food Trucks</t>
  </si>
  <si>
    <t>Indie Rock</t>
  </si>
  <si>
    <t>Jazz</t>
  </si>
  <si>
    <t>Metal</t>
  </si>
  <si>
    <t>Mobile Games</t>
  </si>
  <si>
    <t>Nonfiction</t>
  </si>
  <si>
    <t>Photography Books</t>
  </si>
  <si>
    <t>Plays</t>
  </si>
  <si>
    <t>Radio &amp; Podcasts</t>
  </si>
  <si>
    <t>Rock</t>
  </si>
  <si>
    <t>Science Ficton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</si>
  <si>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</si>
  <si>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</si>
  <si>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</si>
  <si>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</si>
  <si>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</si>
  <si>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</si>
  <si>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</si>
  <si>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</si>
  <si>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</si>
  <si>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</si>
  <si>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</si>
  <si>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</si>
  <si>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</si>
  <si>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</si>
  <si>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</si>
  <si>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</si>
  <si>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</si>
  <si>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</si>
  <si>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</si>
  <si>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</si>
  <si>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</si>
  <si>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</si>
  <si>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</si>
  <si>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</si>
  <si>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</si>
  <si>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</si>
  <si>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</si>
  <si>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</si>
  <si>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</si>
  <si>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Percentaged Canceled</t>
  </si>
  <si>
    <t>Less than 1000</t>
  </si>
  <si>
    <t>Greater than 50000</t>
  </si>
  <si>
    <t>1000 to 4999</t>
  </si>
  <si>
    <t>5000 to 9999</t>
  </si>
  <si>
    <t>10000 to 14999</t>
  </si>
  <si>
    <t>15000 to 19999</t>
  </si>
  <si>
    <t>20000 to 24999</t>
  </si>
  <si>
    <t>25000 to 29999</t>
  </si>
  <si>
    <t>30000 to 34999</t>
  </si>
  <si>
    <t>35000 to 39999</t>
  </si>
  <si>
    <t>40000 to 44999</t>
  </si>
  <si>
    <t>45000 to 49999</t>
  </si>
  <si>
    <t>Outcome</t>
  </si>
  <si>
    <t xml:space="preserve">Backers </t>
  </si>
  <si>
    <t>Backers</t>
  </si>
  <si>
    <t>Mean</t>
  </si>
  <si>
    <t>Median</t>
  </si>
  <si>
    <t>Max</t>
  </si>
  <si>
    <t>Min</t>
  </si>
  <si>
    <t>Variance</t>
  </si>
  <si>
    <t>Standard Deviation</t>
  </si>
  <si>
    <t>Successful</t>
  </si>
  <si>
    <t>Unsuccessful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</si>
</sst>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1" fontId="0" fillId="0" borderId="0" xfId="0" applyNumberFormat="1"/>
    <xf numFmtId="0" fontId="0" fillId="0" borderId="0" xfId="0" applyNumberFormat="1"/>
    <xf numFmtId="2" fontId="0" fillId="0" borderId="0" xfId="0" applyNumberFormat="1" applyAlignment="1">
      <alignment horizontal="right"/>
    </xf>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6" fillId="0" borderId="0" xfId="0" applyFont="1"/>
    <xf numFmtId="2" fontId="16" fillId="0" borderId="0" xfId="0" applyNumberFormat="1" applyFont="1"/>
    <xf numFmtId="2" fontId="0" fillId="0" borderId="0" xfId="0" applyNumberFormat="1" applyAlignment="1">
      <alignment wrapText="1"/>
    </xf>
    <xf numFmtId="1" fontId="0" fillId="33" borderId="0" xfId="0" applyNumberFormat="1" applyFill="1"/>
    <xf numFmtId="2" fontId="0" fillId="33"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92D050"/>
        </patternFill>
      </fill>
    </dxf>
    <dxf>
      <fill>
        <patternFill>
          <bgColor theme="4" tint="0.59996337778862885"/>
        </patternFill>
      </fill>
    </dxf>
    <dxf>
      <fill>
        <patternFill>
          <bgColor theme="7" tint="0.39994506668294322"/>
        </patternFill>
      </fill>
    </dxf>
    <dxf>
      <fill>
        <patternFill>
          <bgColor rgb="FFFF0066"/>
        </patternFill>
      </fill>
    </dxf>
    <dxf>
      <fill>
        <patternFill>
          <bgColor rgb="FF92D050"/>
        </patternFill>
      </fill>
    </dxf>
    <dxf>
      <fill>
        <patternFill>
          <bgColor theme="4" tint="0.59996337778862885"/>
        </patternFill>
      </fill>
    </dxf>
    <dxf>
      <fill>
        <patternFill>
          <bgColor theme="7" tint="0.39994506668294322"/>
        </patternFill>
      </fill>
    </dxf>
    <dxf>
      <fill>
        <patternFill>
          <bgColor rgb="FFFF0000"/>
        </patternFill>
      </fill>
    </dxf>
    <dxf>
      <fill>
        <patternFill>
          <bgColor rgb="FF92D050"/>
        </patternFill>
      </fill>
    </dxf>
    <dxf>
      <fill>
        <patternFill>
          <bgColor theme="4" tint="0.59996337778862885"/>
        </patternFill>
      </fill>
    </dxf>
    <dxf>
      <fill>
        <patternFill>
          <bgColor theme="7" tint="0.39994506668294322"/>
        </patternFill>
      </fill>
    </dxf>
  </dxfs>
  <tableStyles count="0" defaultTableStyle="TableStyleMedium2" defaultPivotStyle="PivotStyleLight16"/>
  <colors>
    <mruColors>
      <color rgb="FFE8202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'Outcomes by Goal'!$F$1</c:f>
              <c:strCache>
                <c:ptCount val="1"/>
                <c:pt idx="0">
                  <c:v>Percentage Successful</c:v>
                </c:pt>
              </c:strCache>
            </c:strRef>
          </c:tx>
          <c:spPr>
            <a:ln w="28575" cap="rnd">
              <a:solidFill>
                <a:schemeClr val="accent5"/>
              </a:solidFill>
              <a:round/>
            </a:ln>
            <a:effectLst/>
          </c:spPr>
          <c:marker>
            <c:symbol val="none"/>
          </c:marker>
          <c:cat>
            <c:strRef>
              <c:f>'Outcomes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2BBB-48F2-A05A-9BB8FA59A9DE}"/>
            </c:ext>
          </c:extLst>
        </c:ser>
        <c:ser>
          <c:idx val="5"/>
          <c:order val="5"/>
          <c:tx>
            <c:strRef>
              <c:f>'Outcomes by Goal'!$G$1</c:f>
              <c:strCache>
                <c:ptCount val="1"/>
                <c:pt idx="0">
                  <c:v>Percentage Failed</c:v>
                </c:pt>
              </c:strCache>
            </c:strRef>
          </c:tx>
          <c:spPr>
            <a:ln w="28575" cap="rnd">
              <a:solidFill>
                <a:schemeClr val="accent6"/>
              </a:solidFill>
              <a:round/>
            </a:ln>
            <a:effectLst/>
          </c:spPr>
          <c:marker>
            <c:symbol val="none"/>
          </c:marker>
          <c:cat>
            <c:strRef>
              <c:f>'Outcomes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2BBB-48F2-A05A-9BB8FA59A9DE}"/>
            </c:ext>
          </c:extLst>
        </c:ser>
        <c:ser>
          <c:idx val="6"/>
          <c:order val="6"/>
          <c:tx>
            <c:strRef>
              <c:f>'Outcomes by Goal'!$H$1</c:f>
              <c:strCache>
                <c:ptCount val="1"/>
                <c:pt idx="0">
                  <c:v>Percentaged Canceled</c:v>
                </c:pt>
              </c:strCache>
            </c:strRef>
          </c:tx>
          <c:spPr>
            <a:ln w="28575" cap="rnd">
              <a:solidFill>
                <a:schemeClr val="accent1">
                  <a:lumMod val="60000"/>
                </a:schemeClr>
              </a:solidFill>
              <a:round/>
            </a:ln>
            <a:effectLst/>
          </c:spPr>
          <c:marker>
            <c:symbol val="none"/>
          </c:marker>
          <c:cat>
            <c:strRef>
              <c:f>'Outcomes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2BBB-48F2-A05A-9BB8FA59A9DE}"/>
            </c:ext>
          </c:extLst>
        </c:ser>
        <c:dLbls>
          <c:showLegendKey val="0"/>
          <c:showVal val="0"/>
          <c:showCatName val="0"/>
          <c:showSerName val="0"/>
          <c:showPercent val="0"/>
          <c:showBubbleSize val="0"/>
        </c:dLbls>
        <c:smooth val="0"/>
        <c:axId val="789097144"/>
        <c:axId val="789097464"/>
        <c:extLst>
          <c:ext xmlns:c15="http://schemas.microsoft.com/office/drawing/2012/chart" uri="{02D57815-91ED-43cb-92C2-25804820EDAC}">
            <c15:filteredLineSeries>
              <c15:ser>
                <c:idx val="0"/>
                <c:order val="0"/>
                <c:tx>
                  <c:strRef>
                    <c:extLst>
                      <c:ext uri="{02D57815-91ED-43cb-92C2-25804820EDAC}">
                        <c15:formulaRef>
                          <c15:sqref>'Outcomes by Goal'!$B$1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'Outcomes by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'Outcomes by Goal'!$B$2:$B$13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2BBB-48F2-A05A-9BB8FA59A9DE}"/>
                  </c:ext>
                </c:extLst>
              </c15:ser>
            </c15:filteredLineSeries>
            <c15:filteredLineSeries>
              <c15:ser>
                <c:idx val="1"/>
                <c:order val="1"/>
                <c:tx>
                  <c:strRef>
                    <c:extLst>
                      <c:ext xmlns:c15="http://schemas.microsoft.com/office/drawing/2012/chart" uri="{02D57815-91ED-43cb-92C2-25804820EDAC}">
                        <c15:formulaRef>
                          <c15:sqref>'Outcomes by Goal'!$C$1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'Outcomes by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'Outcomes by Goal'!$C$2:$C$13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2BBB-48F2-A05A-9BB8FA59A9DE}"/>
                  </c:ext>
                </c:extLst>
              </c15:ser>
            </c15:filteredLineSeries>
            <c15:filteredLineSeries>
              <c15:ser>
                <c:idx val="2"/>
                <c:order val="2"/>
                <c:tx>
                  <c:strRef>
                    <c:extLst>
                      <c:ext xmlns:c15="http://schemas.microsoft.com/office/drawing/2012/chart" uri="{02D57815-91ED-43cb-92C2-25804820EDAC}">
                        <c15:formulaRef>
                          <c15:sqref>'Outcomes by Goal'!$D$1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'Outcomes by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'Outcomes by Goal'!$D$2:$D$13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2BBB-48F2-A05A-9BB8FA59A9DE}"/>
                  </c:ext>
                </c:extLst>
              </c15:ser>
            </c15:filteredLineSeries>
            <c15:filteredLineSeries>
              <c15:ser>
                <c:idx val="3"/>
                <c:order val="3"/>
                <c:tx>
                  <c:strRef>
                    <c:extLst>
                      <c:ext xmlns:c15="http://schemas.microsoft.com/office/drawing/2012/chart" uri="{02D57815-91ED-43cb-92C2-25804820EDAC}">
                        <c15:formulaRef>
                          <c15:sqref>'Outcomes by Goal'!$E$1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'Outcomes by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'Outcomes by Goal'!$E$2:$E$13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2BBB-48F2-A05A-9BB8FA59A9DE}"/>
                  </c:ext>
                </c:extLst>
              </c15:ser>
            </c15:filteredLineSeries>
          </c:ext>
        </c:extLst>
      </c:lineChart>
      <c:catAx>
        <c:axId val="78909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97464"/>
        <c:crosses val="autoZero"/>
        <c:auto val="1"/>
        <c:lblAlgn val="ctr"/>
        <c:lblOffset val="100"/>
        <c:noMultiLvlLbl val="0"/>
      </c:catAx>
      <c:valAx>
        <c:axId val="789097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97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CrowdfundingBook.xlsx]Parent Category!PivotTable1</c:name>
    <c:fmtId val="12"/>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chemeClr val="accent6"/>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3EB-4DB7-A556-C7E2B5FDDC73}"/>
            </c:ext>
          </c:extLst>
        </c:ser>
        <c:ser>
          <c:idx val="1"/>
          <c:order val="1"/>
          <c:tx>
            <c:strRef>
              <c:f>'Parent Category'!$C$3:$C$4</c:f>
              <c:strCache>
                <c:ptCount val="1"/>
                <c:pt idx="0">
                  <c:v>failed</c:v>
                </c:pt>
              </c:strCache>
            </c:strRef>
          </c:tx>
          <c:spPr>
            <a:solidFill>
              <a:schemeClr val="accent5"/>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3EB-4DB7-A556-C7E2B5FDDC73}"/>
            </c:ext>
          </c:extLst>
        </c:ser>
        <c:ser>
          <c:idx val="2"/>
          <c:order val="2"/>
          <c:tx>
            <c:strRef>
              <c:f>'Parent Category'!$D$3:$D$4</c:f>
              <c:strCache>
                <c:ptCount val="1"/>
                <c:pt idx="0">
                  <c:v>live</c:v>
                </c:pt>
              </c:strCache>
            </c:strRef>
          </c:tx>
          <c:spPr>
            <a:solidFill>
              <a:schemeClr val="accent4"/>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3EB-4DB7-A556-C7E2B5FDDC73}"/>
            </c:ext>
          </c:extLst>
        </c:ser>
        <c:ser>
          <c:idx val="3"/>
          <c:order val="3"/>
          <c:tx>
            <c:strRef>
              <c:f>'Parent Category'!$E$3:$E$4</c:f>
              <c:strCache>
                <c:ptCount val="1"/>
                <c:pt idx="0">
                  <c:v>successful</c:v>
                </c:pt>
              </c:strCache>
            </c:strRef>
          </c:tx>
          <c:spPr>
            <a:solidFill>
              <a:schemeClr val="accent6">
                <a:lumMod val="60000"/>
              </a:schemeClr>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3EB-4DB7-A556-C7E2B5FDDC73}"/>
            </c:ext>
          </c:extLst>
        </c:ser>
        <c:dLbls>
          <c:dLblPos val="ctr"/>
          <c:showLegendKey val="0"/>
          <c:showVal val="0"/>
          <c:showCatName val="0"/>
          <c:showSerName val="0"/>
          <c:showPercent val="0"/>
          <c:showBubbleSize val="0"/>
        </c:dLbls>
        <c:gapWidth val="150"/>
        <c:overlap val="100"/>
        <c:axId val="533117328"/>
        <c:axId val="533117648"/>
      </c:barChart>
      <c:catAx>
        <c:axId val="53311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17648"/>
        <c:crosses val="autoZero"/>
        <c:auto val="1"/>
        <c:lblAlgn val="ctr"/>
        <c:lblOffset val="100"/>
        <c:noMultiLvlLbl val="0"/>
      </c:catAx>
      <c:valAx>
        <c:axId val="533117648"/>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1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CrowdfundingBook.xlsx]sub-category!PivotTable2</c:name>
    <c:fmtId val="1"/>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6"/>
            </a:solidFill>
            <a:ln>
              <a:noFill/>
            </a:ln>
            <a:effectLst/>
          </c:spPr>
          <c:invertIfNegative val="0"/>
          <c:cat>
            <c:strRef>
              <c:f>'sub-category'!$A$6:$A$30</c:f>
              <c:strCache>
                <c:ptCount val="24"/>
                <c:pt idx="0">
                  <c:v>Animation</c:v>
                </c:pt>
                <c:pt idx="1">
                  <c:v>Audio</c:v>
                </c:pt>
                <c:pt idx="2">
                  <c:v>Documentary</c:v>
                </c:pt>
                <c:pt idx="3">
                  <c:v>Drama</c:v>
                </c:pt>
                <c:pt idx="4">
                  <c:v>Electric Music</c:v>
                </c:pt>
                <c:pt idx="5">
                  <c:v>Ficton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72B-464D-A84C-C202132FEE1A}"/>
            </c:ext>
          </c:extLst>
        </c:ser>
        <c:ser>
          <c:idx val="1"/>
          <c:order val="1"/>
          <c:tx>
            <c:strRef>
              <c:f>'sub-category'!$C$4:$C$5</c:f>
              <c:strCache>
                <c:ptCount val="1"/>
                <c:pt idx="0">
                  <c:v>failed</c:v>
                </c:pt>
              </c:strCache>
            </c:strRef>
          </c:tx>
          <c:spPr>
            <a:solidFill>
              <a:schemeClr val="accent5"/>
            </a:solidFill>
            <a:ln>
              <a:noFill/>
            </a:ln>
            <a:effectLst/>
          </c:spPr>
          <c:invertIfNegative val="0"/>
          <c:cat>
            <c:strRef>
              <c:f>'sub-category'!$A$6:$A$30</c:f>
              <c:strCache>
                <c:ptCount val="24"/>
                <c:pt idx="0">
                  <c:v>Animation</c:v>
                </c:pt>
                <c:pt idx="1">
                  <c:v>Audio</c:v>
                </c:pt>
                <c:pt idx="2">
                  <c:v>Documentary</c:v>
                </c:pt>
                <c:pt idx="3">
                  <c:v>Drama</c:v>
                </c:pt>
                <c:pt idx="4">
                  <c:v>Electric Music</c:v>
                </c:pt>
                <c:pt idx="5">
                  <c:v>Ficton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72B-464D-A84C-C202132FEE1A}"/>
            </c:ext>
          </c:extLst>
        </c:ser>
        <c:ser>
          <c:idx val="2"/>
          <c:order val="2"/>
          <c:tx>
            <c:strRef>
              <c:f>'sub-category'!$D$4:$D$5</c:f>
              <c:strCache>
                <c:ptCount val="1"/>
                <c:pt idx="0">
                  <c:v>live</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72B-464D-A84C-C202132FEE1A}"/>
            </c:ext>
          </c:extLst>
        </c:ser>
        <c:ser>
          <c:idx val="3"/>
          <c:order val="3"/>
          <c:tx>
            <c:strRef>
              <c:f>'sub-category'!$E$4:$E$5</c:f>
              <c:strCache>
                <c:ptCount val="1"/>
                <c:pt idx="0">
                  <c:v>successful</c:v>
                </c:pt>
              </c:strCache>
            </c:strRef>
          </c:tx>
          <c:spPr>
            <a:solidFill>
              <a:schemeClr val="accent6">
                <a:lumMod val="60000"/>
              </a:schemeClr>
            </a:solidFill>
            <a:ln>
              <a:noFill/>
            </a:ln>
            <a:effectLst/>
          </c:spPr>
          <c:invertIfNegative val="0"/>
          <c:cat>
            <c:strRef>
              <c:f>'sub-category'!$A$6:$A$30</c:f>
              <c:strCache>
                <c:ptCount val="24"/>
                <c:pt idx="0">
                  <c:v>Animation</c:v>
                </c:pt>
                <c:pt idx="1">
                  <c:v>Audio</c:v>
                </c:pt>
                <c:pt idx="2">
                  <c:v>Documentary</c:v>
                </c:pt>
                <c:pt idx="3">
                  <c:v>Drama</c:v>
                </c:pt>
                <c:pt idx="4">
                  <c:v>Electric Music</c:v>
                </c:pt>
                <c:pt idx="5">
                  <c:v>Ficton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E72B-464D-A84C-C202132FEE1A}"/>
            </c:ext>
          </c:extLst>
        </c:ser>
        <c:dLbls>
          <c:showLegendKey val="0"/>
          <c:showVal val="0"/>
          <c:showCatName val="0"/>
          <c:showSerName val="0"/>
          <c:showPercent val="0"/>
          <c:showBubbleSize val="0"/>
        </c:dLbls>
        <c:gapWidth val="150"/>
        <c:overlap val="100"/>
        <c:axId val="533138768"/>
        <c:axId val="357474096"/>
      </c:barChart>
      <c:catAx>
        <c:axId val="5331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74096"/>
        <c:crosses val="autoZero"/>
        <c:auto val="1"/>
        <c:lblAlgn val="ctr"/>
        <c:lblOffset val="100"/>
        <c:noMultiLvlLbl val="0"/>
      </c:catAx>
      <c:valAx>
        <c:axId val="35747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CrowdfundingBook.xlsx]by Month!PivotTable4</c:name>
    <c:fmtId val="1"/>
  </c:pivotSource>
  <c:chart>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Month'!$B$4:$B$5</c:f>
              <c:strCache>
                <c:ptCount val="1"/>
                <c:pt idx="0">
                  <c:v>canceled</c:v>
                </c:pt>
              </c:strCache>
            </c:strRef>
          </c:tx>
          <c:spPr>
            <a:ln w="28575" cap="rnd">
              <a:solidFill>
                <a:srgbClr val="00B0F0"/>
              </a:solidFill>
              <a:round/>
            </a:ln>
            <a:effectLst/>
          </c:spPr>
          <c:marker>
            <c:symbol val="none"/>
          </c:marker>
          <c:cat>
            <c:strRef>
              <c:f>'by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B1A-4979-99A0-6D1F38B8421E}"/>
            </c:ext>
          </c:extLst>
        </c:ser>
        <c:ser>
          <c:idx val="1"/>
          <c:order val="1"/>
          <c:tx>
            <c:strRef>
              <c:f>'by Month'!$C$4:$C$5</c:f>
              <c:strCache>
                <c:ptCount val="1"/>
                <c:pt idx="0">
                  <c:v>failed</c:v>
                </c:pt>
              </c:strCache>
            </c:strRef>
          </c:tx>
          <c:spPr>
            <a:ln w="28575" cap="rnd">
              <a:solidFill>
                <a:srgbClr val="FF0000"/>
              </a:solidFill>
              <a:round/>
            </a:ln>
            <a:effectLst/>
          </c:spPr>
          <c:marker>
            <c:symbol val="none"/>
          </c:marker>
          <c:cat>
            <c:strRef>
              <c:f>'by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7B1A-4979-99A0-6D1F38B8421E}"/>
            </c:ext>
          </c:extLst>
        </c:ser>
        <c:ser>
          <c:idx val="2"/>
          <c:order val="2"/>
          <c:tx>
            <c:strRef>
              <c:f>'by Month'!$D$4:$D$5</c:f>
              <c:strCache>
                <c:ptCount val="1"/>
                <c:pt idx="0">
                  <c:v>successful</c:v>
                </c:pt>
              </c:strCache>
            </c:strRef>
          </c:tx>
          <c:spPr>
            <a:ln w="28575" cap="rnd">
              <a:solidFill>
                <a:srgbClr val="00B050"/>
              </a:solidFill>
              <a:round/>
            </a:ln>
            <a:effectLst/>
          </c:spPr>
          <c:marker>
            <c:symbol val="none"/>
          </c:marker>
          <c:cat>
            <c:strRef>
              <c:f>'by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7B1A-4979-99A0-6D1F38B8421E}"/>
            </c:ext>
          </c:extLst>
        </c:ser>
        <c:dLbls>
          <c:showLegendKey val="0"/>
          <c:showVal val="0"/>
          <c:showCatName val="0"/>
          <c:showSerName val="0"/>
          <c:showPercent val="0"/>
          <c:showBubbleSize val="0"/>
        </c:dLbls>
        <c:smooth val="0"/>
        <c:axId val="688971216"/>
        <c:axId val="688968656"/>
      </c:lineChart>
      <c:catAx>
        <c:axId val="68897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68656"/>
        <c:crosses val="autoZero"/>
        <c:auto val="1"/>
        <c:lblAlgn val="ctr"/>
        <c:lblOffset val="100"/>
        <c:noMultiLvlLbl val="0"/>
      </c:catAx>
      <c:valAx>
        <c:axId val="688968656"/>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7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323850</xdr:colOff>
      <xdr:row>14</xdr:row>
      <xdr:rowOff>9524</xdr:rowOff>
    </xdr:from>
    <xdr:to>
      <xdr:col>7</xdr:col>
      <xdr:colOff>1257299</xdr:colOff>
      <xdr:row>31</xdr:row>
      <xdr:rowOff>133350</xdr:rowOff>
    </xdr:to>
    <xdr:graphicFrame macro="">
      <xdr:nvGraphicFramePr>
        <xdr:cNvPr id="4" name="Chart 3">
          <a:extLst>
            <a:ext uri="{FF2B5EF4-FFF2-40B4-BE49-F238E27FC236}">
              <a16:creationId xmlns:a16="http://schemas.microsoft.com/office/drawing/2014/main" id="{5EE7831F-D02B-A40C-0A21-98BEC072E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361950</xdr:colOff>
      <xdr:row>1</xdr:row>
      <xdr:rowOff>123825</xdr:rowOff>
    </xdr:from>
    <xdr:to>
      <xdr:col>15</xdr:col>
      <xdr:colOff>180975</xdr:colOff>
      <xdr:row>19</xdr:row>
      <xdr:rowOff>0</xdr:rowOff>
    </xdr:to>
    <xdr:graphicFrame macro="">
      <xdr:nvGraphicFramePr>
        <xdr:cNvPr id="5" name="Chart 4">
          <a:extLst>
            <a:ext uri="{FF2B5EF4-FFF2-40B4-BE49-F238E27FC236}">
              <a16:creationId xmlns:a16="http://schemas.microsoft.com/office/drawing/2014/main" id="{44BD16A0-03CD-F1EF-ED4D-6BD1F11D0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61911</xdr:colOff>
      <xdr:row>3</xdr:row>
      <xdr:rowOff>85724</xdr:rowOff>
    </xdr:from>
    <xdr:to>
      <xdr:col>17</xdr:col>
      <xdr:colOff>47624</xdr:colOff>
      <xdr:row>25</xdr:row>
      <xdr:rowOff>171449</xdr:rowOff>
    </xdr:to>
    <xdr:graphicFrame macro="">
      <xdr:nvGraphicFramePr>
        <xdr:cNvPr id="2" name="Chart 1">
          <a:extLst>
            <a:ext uri="{FF2B5EF4-FFF2-40B4-BE49-F238E27FC236}">
              <a16:creationId xmlns:a16="http://schemas.microsoft.com/office/drawing/2014/main" id="{66505F04-6576-093E-ED66-CA1B3C98C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538161</xdr:colOff>
      <xdr:row>3</xdr:row>
      <xdr:rowOff>47624</xdr:rowOff>
    </xdr:from>
    <xdr:to>
      <xdr:col>14</xdr:col>
      <xdr:colOff>180974</xdr:colOff>
      <xdr:row>17</xdr:row>
      <xdr:rowOff>19049</xdr:rowOff>
    </xdr:to>
    <xdr:graphicFrame macro="">
      <xdr:nvGraphicFramePr>
        <xdr:cNvPr id="2" name="Chart 1">
          <a:extLst>
            <a:ext uri="{FF2B5EF4-FFF2-40B4-BE49-F238E27FC236}">
              <a16:creationId xmlns:a16="http://schemas.microsoft.com/office/drawing/2014/main" id="{411E92B1-A140-7FF3-0636-0DE3B8853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Munoz" refreshedDate="44907.595719560188" createdVersion="8" refreshedVersion="8" minRefreshableVersion="3" recordCount="1000" xr:uid="{93214E32-60E2-445B-AF52-6261CFE1FC09}">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on"/>
        <s v="Photography Books"/>
        <s v="Radio &amp; Podcasts"/>
        <s v="Metal"/>
        <s v="Jazz"/>
        <s v="translations"/>
        <s v="Television"/>
        <s v="Mobile Games"/>
        <s v="World Music"/>
        <s v="Science Fict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Munoz" refreshedDate="44907.61274409722" createdVersion="8" refreshedVersion="8" minRefreshableVersion="3" recordCount="1002" xr:uid="{116E911A-0F00-4810-873D-965A6FB07BDA}">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1"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s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0"/>
    <s v="Baldwin, Riley and Jackson"/>
    <s v="Pre-emptive tertiary standardization"/>
    <n v="100"/>
    <n v="0"/>
    <n v="0"/>
    <x v="0"/>
    <n v="0"/>
    <s v="0"/>
    <s v="CA"/>
    <s v="CAD"/>
    <n v="1448690400"/>
    <x v="0"/>
    <n v="1450159200"/>
    <d v="2015-12-15T06:00:00"/>
    <b v="0"/>
    <b v="0"/>
    <s v="food/food trucks"/>
    <x v="0"/>
    <s v="Food Trucks"/>
  </r>
  <r>
    <n v="1"/>
    <s v="Odom Inc"/>
    <s v="Managed bottom-line architecture"/>
    <n v="1400"/>
    <n v="14560"/>
    <n v="1040"/>
    <x v="1"/>
    <n v="158"/>
    <n v="92.151898734177209"/>
    <s v="US"/>
    <s v="USD"/>
    <n v="1408424400"/>
    <x v="1"/>
    <n v="1408597200"/>
    <d v="2014-08-21T05:00:00"/>
    <b v="0"/>
    <b v="1"/>
    <s v="music/rock"/>
    <x v="1"/>
    <s v="Rock"/>
  </r>
  <r>
    <n v="2"/>
    <s v="Melton, Robinson and Fritz"/>
    <s v="Function-based leadingedge pricing structure"/>
    <n v="108400"/>
    <n v="142523"/>
    <n v="131.4787822878229"/>
    <x v="1"/>
    <n v="1425"/>
    <n v="100.01614035087719"/>
    <s v="AU"/>
    <s v="AUD"/>
    <n v="1384668000"/>
    <x v="2"/>
    <n v="1384840800"/>
    <d v="2013-11-19T06:00:00"/>
    <b v="0"/>
    <b v="0"/>
    <s v="technology/web"/>
    <x v="2"/>
    <s v="Web"/>
  </r>
  <r>
    <n v="3"/>
    <s v="Mcdonald, Gonzalez and Ross"/>
    <s v="Vision-oriented fresh-thinking conglomeration"/>
    <n v="4200"/>
    <n v="2477"/>
    <n v="58.976190476190467"/>
    <x v="0"/>
    <n v="24"/>
    <n v="103.20833333333333"/>
    <s v="US"/>
    <s v="USD"/>
    <n v="1565499600"/>
    <x v="3"/>
    <n v="1568955600"/>
    <d v="2019-09-20T05:00:00"/>
    <b v="0"/>
    <b v="0"/>
    <s v="music/rock"/>
    <x v="1"/>
    <s v="Rock"/>
  </r>
  <r>
    <n v="4"/>
    <s v="Larson-Little"/>
    <s v="Proactive foreground core"/>
    <n v="7600"/>
    <n v="5265"/>
    <n v="69.276315789473685"/>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20.961538461538463"/>
    <x v="0"/>
    <n v="18"/>
    <n v="60.555555555555557"/>
    <s v="GB"/>
    <s v="GBP"/>
    <n v="1505278800"/>
    <x v="6"/>
    <n v="1505365200"/>
    <d v="2017-09-14T05:00:00"/>
    <b v="0"/>
    <b v="0"/>
    <s v="film &amp; video/documentary"/>
    <x v="4"/>
    <s v="Documentary"/>
  </r>
  <r>
    <n v="7"/>
    <s v="Carter-Guzman"/>
    <s v="Centralized cohesive challenge"/>
    <n v="4500"/>
    <n v="14741"/>
    <n v="327.57777777777778"/>
    <x v="1"/>
    <n v="227"/>
    <n v="64.93832599118943"/>
    <s v="DK"/>
    <s v="DKK"/>
    <n v="1439442000"/>
    <x v="7"/>
    <n v="1439614800"/>
    <d v="2015-08-15T05:00:00"/>
    <b v="0"/>
    <b v="0"/>
    <s v="theater/plays"/>
    <x v="3"/>
    <s v="Plays"/>
  </r>
  <r>
    <n v="8"/>
    <s v="Nunez-Richards"/>
    <s v="Exclusive attitude-oriented intranet"/>
    <n v="110100"/>
    <n v="21946"/>
    <n v="19.932788374205266"/>
    <x v="2"/>
    <n v="708"/>
    <n v="30.997175141242938"/>
    <s v="DK"/>
    <s v="DKK"/>
    <n v="1281330000"/>
    <x v="8"/>
    <n v="1281502800"/>
    <d v="2010-08-11T05:00:00"/>
    <b v="0"/>
    <b v="0"/>
    <s v="theater/plays"/>
    <x v="3"/>
    <s v="Plays"/>
  </r>
  <r>
    <n v="9"/>
    <s v="Rangel, Holt and Jones"/>
    <s v="Open-source fresh-thinking model"/>
    <n v="6200"/>
    <n v="3208"/>
    <n v="51.741935483870968"/>
    <x v="0"/>
    <n v="44"/>
    <n v="72.909090909090907"/>
    <s v="US"/>
    <s v="USD"/>
    <n v="1379566800"/>
    <x v="9"/>
    <n v="1383804000"/>
    <d v="2013-11-07T06:00:00"/>
    <b v="0"/>
    <b v="0"/>
    <s v="music/electric music"/>
    <x v="1"/>
    <s v="Electric Music"/>
  </r>
  <r>
    <n v="10"/>
    <s v="Green Ltd"/>
    <s v="Monitored empowering installation"/>
    <n v="5200"/>
    <n v="13838"/>
    <n v="266.11538461538464"/>
    <x v="1"/>
    <n v="220"/>
    <n v="62.9"/>
    <s v="US"/>
    <s v="USD"/>
    <n v="1281762000"/>
    <x v="10"/>
    <n v="1285909200"/>
    <d v="2010-10-01T05:00:00"/>
    <b v="0"/>
    <b v="0"/>
    <s v="film &amp; video/drama"/>
    <x v="4"/>
    <s v="Drama"/>
  </r>
  <r>
    <n v="11"/>
    <s v="Perez, Johnson and Gardner"/>
    <s v="Grass-roots zero administration system engine"/>
    <n v="6300"/>
    <n v="3030"/>
    <n v="48.095238095238095"/>
    <x v="0"/>
    <n v="27"/>
    <n v="112.22222222222223"/>
    <s v="US"/>
    <s v="USD"/>
    <n v="1285045200"/>
    <x v="11"/>
    <n v="1285563600"/>
    <d v="2010-09-27T05:00:00"/>
    <b v="0"/>
    <b v="1"/>
    <s v="theater/plays"/>
    <x v="3"/>
    <s v="Plays"/>
  </r>
  <r>
    <n v="12"/>
    <s v="Kim Ltd"/>
    <s v="Assimilated hybrid intranet"/>
    <n v="6300"/>
    <n v="5629"/>
    <n v="89.349206349206341"/>
    <x v="0"/>
    <n v="55"/>
    <n v="102.34545454545454"/>
    <s v="US"/>
    <s v="USD"/>
    <n v="1571720400"/>
    <x v="12"/>
    <n v="1572411600"/>
    <d v="2019-10-30T05:00:00"/>
    <b v="0"/>
    <b v="0"/>
    <s v="film &amp; video/drama"/>
    <x v="4"/>
    <s v="Drama"/>
  </r>
  <r>
    <n v="13"/>
    <s v="Walker, Taylor and Coleman"/>
    <s v="Multi-tiered directional open architecture"/>
    <n v="4200"/>
    <n v="10295"/>
    <n v="245.11904761904765"/>
    <x v="1"/>
    <n v="98"/>
    <n v="105.05102040816327"/>
    <s v="US"/>
    <s v="USD"/>
    <n v="1465621200"/>
    <x v="13"/>
    <n v="1466658000"/>
    <d v="2016-06-23T05:00:00"/>
    <b v="0"/>
    <b v="0"/>
    <s v="music/indie rock"/>
    <x v="1"/>
    <s v="Indie Rock"/>
  </r>
  <r>
    <n v="14"/>
    <s v="Rodriguez, Rose and Stewart"/>
    <s v="Cloned directional synergy"/>
    <n v="28200"/>
    <n v="18829"/>
    <n v="66.769503546099301"/>
    <x v="0"/>
    <n v="200"/>
    <n v="94.144999999999996"/>
    <s v="US"/>
    <s v="USD"/>
    <n v="1331013600"/>
    <x v="14"/>
    <n v="1333342800"/>
    <d v="2012-04-02T05:00:00"/>
    <b v="0"/>
    <b v="0"/>
    <s v="music/indie rock"/>
    <x v="1"/>
    <s v="Indie Rock"/>
  </r>
  <r>
    <n v="15"/>
    <s v="Wright, Hunt and Rowe"/>
    <s v="Extended eco-centric pricing structure"/>
    <n v="81200"/>
    <n v="38414"/>
    <n v="47.307881773399011"/>
    <x v="0"/>
    <n v="452"/>
    <n v="84.986725663716811"/>
    <s v="US"/>
    <s v="USD"/>
    <n v="1575957600"/>
    <x v="15"/>
    <n v="1576303200"/>
    <d v="2019-12-14T06:00:00"/>
    <b v="0"/>
    <b v="0"/>
    <s v="technology/wearables"/>
    <x v="2"/>
    <s v="Wearables"/>
  </r>
  <r>
    <n v="16"/>
    <s v="Hines Inc"/>
    <s v="Cross-platform systemic adapter"/>
    <n v="1700"/>
    <n v="11041"/>
    <n v="649.47058823529414"/>
    <x v="1"/>
    <n v="100"/>
    <n v="110.41"/>
    <s v="US"/>
    <s v="USD"/>
    <n v="1390370400"/>
    <x v="16"/>
    <n v="1392271200"/>
    <d v="2014-02-13T06:00:00"/>
    <b v="0"/>
    <b v="0"/>
    <s v="publishing/nonfiction"/>
    <x v="5"/>
    <s v="Nonfiction"/>
  </r>
  <r>
    <n v="17"/>
    <s v="Cochran-Nguyen"/>
    <s v="Seamless 4thgeneration methodology"/>
    <n v="84600"/>
    <n v="134845"/>
    <n v="159.39125295508273"/>
    <x v="1"/>
    <n v="1249"/>
    <n v="107.96236989591674"/>
    <s v="US"/>
    <s v="USD"/>
    <n v="1294812000"/>
    <x v="17"/>
    <n v="1294898400"/>
    <d v="2011-01-13T06:00:00"/>
    <b v="0"/>
    <b v="0"/>
    <s v="film &amp; video/animation"/>
    <x v="4"/>
    <s v="Animation"/>
  </r>
  <r>
    <n v="18"/>
    <s v="Johnson-Gould"/>
    <s v="Exclusive needs-based adapter"/>
    <n v="9100"/>
    <n v="6089"/>
    <n v="66.912087912087912"/>
    <x v="3"/>
    <n v="135"/>
    <n v="45.103703703703701"/>
    <s v="US"/>
    <s v="USD"/>
    <n v="1536382800"/>
    <x v="18"/>
    <n v="1537074000"/>
    <d v="2018-09-16T05:00:00"/>
    <b v="0"/>
    <b v="0"/>
    <s v="theater/plays"/>
    <x v="3"/>
    <s v="Plays"/>
  </r>
  <r>
    <n v="19"/>
    <s v="Perez-Hess"/>
    <s v="Down-sized cohesive archive"/>
    <n v="62500"/>
    <n v="30331"/>
    <n v="48.529600000000002"/>
    <x v="0"/>
    <n v="674"/>
    <n v="45.001483679525222"/>
    <s v="US"/>
    <s v="USD"/>
    <n v="1551679200"/>
    <x v="19"/>
    <n v="1553490000"/>
    <d v="2019-03-25T05:00:00"/>
    <b v="0"/>
    <b v="1"/>
    <s v="theater/plays"/>
    <x v="3"/>
    <s v="Plays"/>
  </r>
  <r>
    <n v="20"/>
    <s v="Reeves, Thompson and Richardson"/>
    <s v="Proactive composite alliance"/>
    <n v="131800"/>
    <n v="147936"/>
    <n v="112.24279210925646"/>
    <x v="1"/>
    <n v="1396"/>
    <n v="105.97134670487107"/>
    <s v="US"/>
    <s v="USD"/>
    <n v="1406523600"/>
    <x v="20"/>
    <n v="1406523600"/>
    <d v="2014-07-28T05:00:00"/>
    <b v="0"/>
    <b v="0"/>
    <s v="film &amp; video/drama"/>
    <x v="4"/>
    <s v="Drama"/>
  </r>
  <r>
    <n v="21"/>
    <s v="Simmons-Reynolds"/>
    <s v="Re-engineered intangible definition"/>
    <n v="94000"/>
    <n v="38533"/>
    <n v="40.992553191489364"/>
    <x v="0"/>
    <n v="558"/>
    <n v="69.055555555555557"/>
    <s v="US"/>
    <s v="USD"/>
    <n v="1313384400"/>
    <x v="21"/>
    <n v="1316322000"/>
    <d v="2011-09-18T05:00:00"/>
    <b v="0"/>
    <b v="0"/>
    <s v="theater/plays"/>
    <x v="3"/>
    <s v="Plays"/>
  </r>
  <r>
    <n v="22"/>
    <s v="Collier Inc"/>
    <s v="Enhanced dynamic definition"/>
    <n v="59100"/>
    <n v="75690"/>
    <n v="128.07106598984771"/>
    <x v="1"/>
    <n v="890"/>
    <n v="85.044943820224717"/>
    <s v="US"/>
    <s v="USD"/>
    <n v="1522731600"/>
    <x v="22"/>
    <n v="1524027600"/>
    <d v="2018-04-18T05:00:00"/>
    <b v="0"/>
    <b v="0"/>
    <s v="theater/plays"/>
    <x v="3"/>
    <s v="Plays"/>
  </r>
  <r>
    <n v="23"/>
    <s v="Gray-Jenkins"/>
    <s v="Devolved next generation adapter"/>
    <n v="4500"/>
    <n v="14942"/>
    <n v="332.04444444444448"/>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4"/>
    <x v="1"/>
    <n v="163"/>
    <n v="73.030674846625772"/>
    <s v="US"/>
    <s v="USD"/>
    <n v="1305694800"/>
    <x v="25"/>
    <n v="1307422800"/>
    <d v="2011-06-07T05:00:00"/>
    <b v="0"/>
    <b v="1"/>
    <s v="games/video games"/>
    <x v="6"/>
    <s v="Video Games"/>
  </r>
  <r>
    <n v="26"/>
    <s v="Spencer-Bates"/>
    <s v="Optional responsive customer loyalty"/>
    <n v="107500"/>
    <n v="51814"/>
    <n v="48.199069767441863"/>
    <x v="3"/>
    <n v="1480"/>
    <n v="35.009459459459457"/>
    <s v="US"/>
    <s v="USD"/>
    <n v="1533013200"/>
    <x v="26"/>
    <n v="1535346000"/>
    <d v="2018-08-27T05:00:00"/>
    <b v="0"/>
    <b v="0"/>
    <s v="theater/plays"/>
    <x v="3"/>
    <s v="Plays"/>
  </r>
  <r>
    <n v="27"/>
    <s v="Best, Carr and Williams"/>
    <s v="Diverse transitional migration"/>
    <n v="2000"/>
    <n v="1599"/>
    <n v="79.95"/>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9"/>
    <x v="1"/>
    <n v="1606"/>
    <n v="94.000622665006233"/>
    <s v="CH"/>
    <s v="CHF"/>
    <n v="1532062800"/>
    <x v="29"/>
    <n v="1535518800"/>
    <d v="2018-08-29T05:00:00"/>
    <b v="0"/>
    <b v="0"/>
    <s v="film &amp; video/shorts"/>
    <x v="4"/>
    <s v="Shorts"/>
  </r>
  <r>
    <n v="30"/>
    <s v="Clark-Cooke"/>
    <s v="Down-sized analyzing challenge"/>
    <n v="9000"/>
    <n v="14455"/>
    <n v="160.61111111111111"/>
    <x v="1"/>
    <n v="129"/>
    <n v="112.05426356589147"/>
    <s v="US"/>
    <s v="USD"/>
    <n v="1558674000"/>
    <x v="30"/>
    <n v="1559106000"/>
    <d v="2019-05-29T05:00:00"/>
    <b v="0"/>
    <b v="0"/>
    <s v="film &amp; video/animation"/>
    <x v="4"/>
    <s v="Animation"/>
  </r>
  <r>
    <n v="31"/>
    <s v="Schroeder Ltd"/>
    <s v="Progressive needs-based focus group"/>
    <n v="3500"/>
    <n v="10850"/>
    <n v="310"/>
    <x v="1"/>
    <n v="226"/>
    <n v="48.008849557522126"/>
    <s v="GB"/>
    <s v="GBP"/>
    <n v="1451973600"/>
    <x v="31"/>
    <n v="1454392800"/>
    <d v="2016-02-02T06:00:00"/>
    <b v="0"/>
    <b v="0"/>
    <s v="games/video games"/>
    <x v="6"/>
    <s v="Video Games"/>
  </r>
  <r>
    <n v="32"/>
    <s v="Jackson PLC"/>
    <s v="Ergonomic 6thgeneration success"/>
    <n v="101000"/>
    <n v="87676"/>
    <n v="86.807920792079202"/>
    <x v="0"/>
    <n v="2307"/>
    <n v="38.004334633723452"/>
    <s v="IT"/>
    <s v="EUR"/>
    <n v="1515564000"/>
    <x v="32"/>
    <n v="1517896800"/>
    <d v="2018-02-06T06:00:00"/>
    <b v="0"/>
    <b v="0"/>
    <s v="film &amp; video/documentary"/>
    <x v="4"/>
    <s v="Documentary"/>
  </r>
  <r>
    <n v="33"/>
    <s v="Blair, Collins and Carter"/>
    <s v="Exclusive interactive approach"/>
    <n v="50200"/>
    <n v="189666"/>
    <n v="377.82071713147411"/>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1"/>
    <x v="1"/>
    <n v="16"/>
    <n v="68.8125"/>
    <s v="US"/>
    <s v="USD"/>
    <n v="1298700000"/>
    <x v="36"/>
    <n v="1300856400"/>
    <d v="2011-03-23T05:00:00"/>
    <b v="0"/>
    <b v="0"/>
    <s v="theater/plays"/>
    <x v="3"/>
    <s v="Plays"/>
  </r>
  <r>
    <n v="37"/>
    <s v="Black, Armstrong and Anderson"/>
    <s v="Profound attitude-oriented functionalities"/>
    <n v="8100"/>
    <n v="11339"/>
    <n v="139.98765432098764"/>
    <x v="1"/>
    <n v="107"/>
    <n v="105.97196261682242"/>
    <s v="US"/>
    <s v="USD"/>
    <n v="1570338000"/>
    <x v="37"/>
    <n v="1573192800"/>
    <d v="2019-11-08T06:00:00"/>
    <b v="0"/>
    <b v="1"/>
    <s v="publishing/fiction"/>
    <x v="5"/>
    <s v="Ficton"/>
  </r>
  <r>
    <n v="38"/>
    <s v="Maldonado-Gonzalez"/>
    <s v="Digitized client-driven database"/>
    <n v="3100"/>
    <n v="10085"/>
    <n v="325.32258064516128"/>
    <x v="1"/>
    <n v="134"/>
    <n v="75.261194029850742"/>
    <s v="US"/>
    <s v="USD"/>
    <n v="1287378000"/>
    <x v="38"/>
    <n v="1287810000"/>
    <d v="2010-10-23T05:00:00"/>
    <b v="0"/>
    <b v="0"/>
    <s v="photography/photography books"/>
    <x v="7"/>
    <s v="Photography Books"/>
  </r>
  <r>
    <n v="39"/>
    <s v="Kim-Rice"/>
    <s v="Organized bi-directional function"/>
    <n v="9900"/>
    <n v="5027"/>
    <n v="50.777777777777779"/>
    <x v="0"/>
    <n v="88"/>
    <n v="57.125"/>
    <s v="DK"/>
    <s v="DKK"/>
    <n v="1361772000"/>
    <x v="39"/>
    <n v="1362978000"/>
    <d v="2013-03-11T05:00:00"/>
    <b v="0"/>
    <b v="0"/>
    <s v="theater/plays"/>
    <x v="3"/>
    <s v="Plays"/>
  </r>
  <r>
    <n v="40"/>
    <s v="Garcia, Garcia and Lopez"/>
    <s v="Reduced stable middleware"/>
    <n v="8800"/>
    <n v="14878"/>
    <n v="169.06818181818181"/>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6"/>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5"/>
    <x v="1"/>
    <n v="98"/>
    <n v="107.56122448979592"/>
    <s v="DK"/>
    <s v="DKK"/>
    <n v="1552798800"/>
    <x v="44"/>
    <n v="1552885200"/>
    <d v="2019-03-18T05:00:00"/>
    <b v="0"/>
    <b v="0"/>
    <s v="publishing/fiction"/>
    <x v="5"/>
    <s v="Ficton"/>
  </r>
  <r>
    <n v="45"/>
    <s v="Woods-Clark"/>
    <s v="Networked tertiary Graphical User Interface"/>
    <n v="9500"/>
    <n v="4530"/>
    <n v="47.684210526315788"/>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5"/>
    <x v="1"/>
    <n v="149"/>
    <n v="47.845637583892618"/>
    <s v="US"/>
    <s v="USD"/>
    <n v="1396069200"/>
    <x v="47"/>
    <n v="1398661200"/>
    <d v="2014-04-28T05:00:00"/>
    <b v="0"/>
    <b v="0"/>
    <s v="theater/plays"/>
    <x v="3"/>
    <s v="Plays"/>
  </r>
  <r>
    <n v="48"/>
    <s v="Lamb Inc"/>
    <s v="Optimized leadingedge concept"/>
    <n v="33300"/>
    <n v="128862"/>
    <n v="386.97297297297297"/>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867805186590772"/>
    <x v="0"/>
    <n v="1467"/>
    <n v="99.006816632583508"/>
    <s v="GB"/>
    <s v="GBP"/>
    <n v="1332824400"/>
    <x v="51"/>
    <n v="1334206800"/>
    <d v="2012-04-12T05:00:00"/>
    <b v="0"/>
    <b v="1"/>
    <s v="technology/wearables"/>
    <x v="2"/>
    <s v="Wearables"/>
  </r>
  <r>
    <n v="52"/>
    <s v="Hernandez, Rodriguez and Clark"/>
    <s v="Organic foreground leverage"/>
    <n v="7200"/>
    <n v="2459"/>
    <n v="34.152777777777779"/>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89.86666666666666"/>
    <x v="0"/>
    <n v="120"/>
    <n v="44.93333333333333"/>
    <s v="US"/>
    <s v="USD"/>
    <n v="1520748000"/>
    <x v="54"/>
    <n v="1521262800"/>
    <d v="2018-03-17T05:00:00"/>
    <b v="0"/>
    <b v="0"/>
    <s v="technology/wearables"/>
    <x v="2"/>
    <s v="Wearables"/>
  </r>
  <r>
    <n v="55"/>
    <s v="Wright, Brooks and Villarreal"/>
    <s v="Reverse-engineered bifurcated strategy"/>
    <n v="6600"/>
    <n v="11746"/>
    <n v="177.96969696969697"/>
    <x v="1"/>
    <n v="131"/>
    <n v="89.664122137404576"/>
    <s v="US"/>
    <s v="USD"/>
    <n v="1532926800"/>
    <x v="55"/>
    <n v="1533358800"/>
    <d v="2018-08-04T05:00:00"/>
    <b v="0"/>
    <b v="0"/>
    <s v="music/jazz"/>
    <x v="1"/>
    <s v="Jazz"/>
  </r>
  <r>
    <n v="56"/>
    <s v="Flores, Miller and Johnson"/>
    <s v="Horizontal context-sensitive knowledge user"/>
    <n v="8000"/>
    <n v="11493"/>
    <n v="143.66249999999999"/>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4"/>
    <x v="1"/>
    <n v="211"/>
    <n v="29.061611374407583"/>
    <s v="US"/>
    <s v="USD"/>
    <n v="1442811600"/>
    <x v="58"/>
    <n v="1443934800"/>
    <d v="2015-10-04T05:00:00"/>
    <b v="0"/>
    <b v="0"/>
    <s v="theater/plays"/>
    <x v="3"/>
    <s v="Plays"/>
  </r>
  <r>
    <n v="59"/>
    <s v="Wright, Fox and Marks"/>
    <s v="Assimilated real-time support"/>
    <n v="1400"/>
    <n v="3851"/>
    <n v="275.07142857142861"/>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92.74598393574297"/>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11.851063829787234"/>
    <x v="0"/>
    <n v="5"/>
    <n v="111.4"/>
    <s v="US"/>
    <s v="USD"/>
    <n v="1493355600"/>
    <x v="63"/>
    <n v="1493874000"/>
    <d v="2017-05-04T05:00:00"/>
    <b v="0"/>
    <b v="0"/>
    <s v="theater/plays"/>
    <x v="3"/>
    <s v="Plays"/>
  </r>
  <r>
    <n v="64"/>
    <s v="Mosley-Gilbert"/>
    <s v="Vision-oriented logistical intranet"/>
    <n v="2800"/>
    <n v="2734"/>
    <n v="97.642857142857139"/>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45.068965517241381"/>
    <x v="0"/>
    <n v="12"/>
    <n v="108.91666666666667"/>
    <s v="US"/>
    <s v="USD"/>
    <n v="1428469200"/>
    <x v="66"/>
    <n v="1428901200"/>
    <d v="2015-04-13T05:00:00"/>
    <b v="0"/>
    <b v="1"/>
    <s v="theater/plays"/>
    <x v="3"/>
    <s v="Plays"/>
  </r>
  <r>
    <n v="67"/>
    <s v="Lopez Inc"/>
    <s v="Team-oriented 6thgeneration middleware"/>
    <n v="72600"/>
    <n v="117892"/>
    <n v="162.38567493112947"/>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24.063291139240505"/>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6"/>
    <x v="1"/>
    <n v="76"/>
    <n v="85.315789473684205"/>
    <s v="US"/>
    <s v="USD"/>
    <n v="1575093600"/>
    <x v="71"/>
    <n v="1575439200"/>
    <d v="2019-12-04T06:00:00"/>
    <b v="0"/>
    <b v="0"/>
    <s v="theater/plays"/>
    <x v="3"/>
    <s v="Plays"/>
  </r>
  <r>
    <n v="72"/>
    <s v="Hampton, Lewis and Ray"/>
    <s v="Seamless coherent parallelism"/>
    <n v="600"/>
    <n v="4022"/>
    <n v="670.33333333333326"/>
    <x v="1"/>
    <n v="54"/>
    <n v="74.481481481481481"/>
    <s v="US"/>
    <s v="USD"/>
    <n v="1435726800"/>
    <x v="72"/>
    <n v="1438837200"/>
    <d v="2015-08-06T05:00:00"/>
    <b v="0"/>
    <b v="0"/>
    <s v="film &amp; video/animation"/>
    <x v="4"/>
    <s v="Animation"/>
  </r>
  <r>
    <n v="73"/>
    <s v="Collins-Goodman"/>
    <s v="Cross-platform even-keeled initiative"/>
    <n v="1400"/>
    <n v="9253"/>
    <n v="660.9285714285714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78.106590724165997"/>
    <x v="0"/>
    <n v="1684"/>
    <n v="57.00296912114014"/>
    <s v="US"/>
    <s v="USD"/>
    <n v="1421992800"/>
    <x v="76"/>
    <n v="1426222800"/>
    <d v="2015-03-13T05:00:00"/>
    <b v="1"/>
    <b v="1"/>
    <s v="theater/plays"/>
    <x v="3"/>
    <s v="Plays"/>
  </r>
  <r>
    <n v="77"/>
    <s v="Acevedo-Huffman"/>
    <s v="Pre-emptive impactful model"/>
    <n v="9500"/>
    <n v="4460"/>
    <n v="46.94736842105263"/>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69.598615916955026"/>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69"/>
    <x v="1"/>
    <n v="411"/>
    <n v="92.109489051094897"/>
    <s v="US"/>
    <s v="USD"/>
    <n v="1511416800"/>
    <x v="81"/>
    <n v="1513576800"/>
    <d v="2017-12-18T06:00:00"/>
    <b v="0"/>
    <b v="0"/>
    <s v="music/rock"/>
    <x v="1"/>
    <s v="Rock"/>
  </r>
  <r>
    <n v="82"/>
    <s v="Porter-George"/>
    <s v="Reactive content-based framework"/>
    <n v="1000"/>
    <n v="14973"/>
    <n v="1497.3000000000002"/>
    <x v="1"/>
    <n v="180"/>
    <n v="83.183333333333337"/>
    <s v="GB"/>
    <s v="GBP"/>
    <n v="1547704800"/>
    <x v="82"/>
    <n v="1548309600"/>
    <d v="2019-01-24T06:00:00"/>
    <b v="0"/>
    <b v="1"/>
    <s v="games/video games"/>
    <x v="6"/>
    <s v="Video Games"/>
  </r>
  <r>
    <n v="83"/>
    <s v="Fitzgerald PLC"/>
    <s v="Realigned user-facing concept"/>
    <n v="106400"/>
    <n v="39996"/>
    <n v="37.590225563909776"/>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7"/>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61.984886649874063"/>
    <x v="0"/>
    <n v="1482"/>
    <n v="83.022941970310384"/>
    <s v="AU"/>
    <s v="AUD"/>
    <n v="1299564000"/>
    <x v="87"/>
    <n v="1300510800"/>
    <d v="2011-03-19T05:00:00"/>
    <b v="0"/>
    <b v="1"/>
    <s v="music/rock"/>
    <x v="1"/>
    <s v="Rock"/>
  </r>
  <r>
    <n v="88"/>
    <s v="Clark Group"/>
    <s v="Grass-roots fault-tolerant policy"/>
    <n v="4800"/>
    <n v="12516"/>
    <n v="260.75"/>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78.615384615384613"/>
    <x v="0"/>
    <n v="106"/>
    <n v="57.849056603773583"/>
    <s v="US"/>
    <s v="USD"/>
    <n v="1456380000"/>
    <x v="90"/>
    <n v="1456380000"/>
    <d v="2016-02-25T06:00:00"/>
    <b v="0"/>
    <b v="1"/>
    <s v="theater/plays"/>
    <x v="3"/>
    <s v="Plays"/>
  </r>
  <r>
    <n v="91"/>
    <s v="Frazier, Patrick and Smith"/>
    <s v="Enhanced systemic analyzer"/>
    <n v="154300"/>
    <n v="74688"/>
    <n v="48.404406999351913"/>
    <x v="0"/>
    <n v="679"/>
    <n v="109.99705449189985"/>
    <s v="IT"/>
    <s v="EUR"/>
    <n v="1470459600"/>
    <x v="91"/>
    <n v="1472878800"/>
    <d v="2016-09-03T05:00:00"/>
    <b v="0"/>
    <b v="0"/>
    <s v="publishing/translations"/>
    <x v="5"/>
    <s v="translations"/>
  </r>
  <r>
    <n v="92"/>
    <s v="Santos, Bell and Lloyd"/>
    <s v="Object-based analyzing knowledge user"/>
    <n v="20000"/>
    <n v="51775"/>
    <n v="258.875"/>
    <x v="1"/>
    <n v="498"/>
    <n v="103.96586345381526"/>
    <s v="CH"/>
    <s v="CHF"/>
    <n v="1277269200"/>
    <x v="92"/>
    <n v="1277355600"/>
    <d v="2010-06-24T05:00:00"/>
    <b v="0"/>
    <b v="1"/>
    <s v="games/video games"/>
    <x v="6"/>
    <s v="Video Games"/>
  </r>
  <r>
    <n v="93"/>
    <s v="Hall and Sons"/>
    <s v="Pre-emptive radical architecture"/>
    <n v="108800"/>
    <n v="65877"/>
    <n v="60.548713235294116"/>
    <x v="3"/>
    <n v="610"/>
    <n v="107.99508196721311"/>
    <s v="US"/>
    <s v="USD"/>
    <n v="1350709200"/>
    <x v="93"/>
    <n v="1351054800"/>
    <d v="2012-10-24T05:00:00"/>
    <b v="0"/>
    <b v="1"/>
    <s v="theater/plays"/>
    <x v="3"/>
    <s v="Plays"/>
  </r>
  <r>
    <n v="94"/>
    <s v="Hanson Inc"/>
    <s v="Grass-roots web-enabled contingency"/>
    <n v="2900"/>
    <n v="8807"/>
    <n v="303.6896551724137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8"/>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33.692229038854805"/>
    <x v="0"/>
    <n v="1220"/>
    <n v="27.009016393442622"/>
    <s v="AU"/>
    <s v="AUD"/>
    <n v="1437973200"/>
    <x v="97"/>
    <n v="1438318800"/>
    <d v="2015-07-31T05:00:00"/>
    <b v="0"/>
    <b v="0"/>
    <s v="games/video games"/>
    <x v="6"/>
    <s v="Video Games"/>
  </r>
  <r>
    <n v="99"/>
    <s v="Baker-Morris"/>
    <s v="Fully-configurable motivating approach"/>
    <n v="7600"/>
    <n v="14951"/>
    <n v="196.7236842105263"/>
    <x v="1"/>
    <n v="164"/>
    <n v="91.16463414634147"/>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164"/>
    <n v="56.054878048780488"/>
    <s v="US"/>
    <s v="USD"/>
    <n v="1424498400"/>
    <x v="100"/>
    <n v="1425103200"/>
    <d v="2015-02-28T06:00:00"/>
    <b v="0"/>
    <b v="1"/>
    <s v="music/electric music"/>
    <x v="1"/>
    <s v="Electric Music"/>
  </r>
  <r>
    <n v="102"/>
    <s v="Garcia Inc"/>
    <s v="Front-line web-enabled model"/>
    <n v="3700"/>
    <n v="10422"/>
    <n v="281.67567567567568"/>
    <x v="1"/>
    <n v="336"/>
    <n v="31.017857142857142"/>
    <s v="US"/>
    <s v="USD"/>
    <n v="1526274000"/>
    <x v="101"/>
    <n v="1526878800"/>
    <d v="2018-05-21T05:00:00"/>
    <b v="0"/>
    <b v="1"/>
    <s v="technology/wearables"/>
    <x v="2"/>
    <s v="Wearables"/>
  </r>
  <r>
    <n v="103"/>
    <s v="Frye, Hunt and Powell"/>
    <s v="Polarized incremental emulation"/>
    <n v="10000"/>
    <n v="2461"/>
    <n v="24.610000000000003"/>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4"/>
    <x v="1"/>
    <n v="95"/>
    <n v="103.46315789473684"/>
    <s v="US"/>
    <s v="USD"/>
    <n v="1364878800"/>
    <x v="104"/>
    <n v="1366434000"/>
    <d v="2013-04-20T05:00:00"/>
    <b v="0"/>
    <b v="0"/>
    <s v="technology/web"/>
    <x v="2"/>
    <s v="Web"/>
  </r>
  <r>
    <n v="106"/>
    <s v="Brandt, Carter and Wood"/>
    <s v="Ameliorated clear-thinking circuit"/>
    <n v="3900"/>
    <n v="14006"/>
    <n v="359.12820512820514"/>
    <x v="1"/>
    <n v="147"/>
    <n v="95.278911564625844"/>
    <s v="US"/>
    <s v="USD"/>
    <n v="1567918800"/>
    <x v="105"/>
    <n v="1568350800"/>
    <d v="2019-09-13T05:00:00"/>
    <b v="0"/>
    <b v="0"/>
    <s v="theater/plays"/>
    <x v="3"/>
    <s v="Plays"/>
  </r>
  <r>
    <n v="107"/>
    <s v="Tucker, Schmidt and Reid"/>
    <s v="Multi-layered encompassing installation"/>
    <n v="3500"/>
    <n v="6527"/>
    <n v="186.48571428571427"/>
    <x v="1"/>
    <n v="86"/>
    <n v="75.895348837209298"/>
    <s v="US"/>
    <s v="USD"/>
    <n v="1524459600"/>
    <x v="106"/>
    <n v="1525928400"/>
    <d v="2018-05-10T05:00:00"/>
    <b v="0"/>
    <b v="1"/>
    <s v="theater/plays"/>
    <x v="3"/>
    <s v="Plays"/>
  </r>
  <r>
    <n v="108"/>
    <s v="Decker Inc"/>
    <s v="Universal encompassing implementation"/>
    <n v="1500"/>
    <n v="8929"/>
    <n v="595.26666666666665"/>
    <x v="1"/>
    <n v="83"/>
    <n v="107.57831325301204"/>
    <s v="US"/>
    <s v="USD"/>
    <n v="1333688400"/>
    <x v="107"/>
    <n v="1336885200"/>
    <d v="2012-05-13T05:00:00"/>
    <b v="0"/>
    <b v="0"/>
    <s v="film &amp; video/documentary"/>
    <x v="4"/>
    <s v="Documentary"/>
  </r>
  <r>
    <n v="109"/>
    <s v="Romero and Sons"/>
    <s v="Object-based client-server application"/>
    <n v="5200"/>
    <n v="3079"/>
    <n v="59.21153846153846"/>
    <x v="0"/>
    <n v="60"/>
    <n v="51.31666666666667"/>
    <s v="US"/>
    <s v="USD"/>
    <n v="1389506400"/>
    <x v="108"/>
    <n v="1389679200"/>
    <d v="2014-01-14T06:00:00"/>
    <b v="0"/>
    <b v="0"/>
    <s v="film &amp; video/television"/>
    <x v="4"/>
    <s v="Television"/>
  </r>
  <r>
    <n v="110"/>
    <s v="Castillo-Carey"/>
    <s v="Cross-platform solution-oriented process improvement"/>
    <n v="142400"/>
    <n v="21307"/>
    <n v="14.962780898876405"/>
    <x v="0"/>
    <n v="296"/>
    <n v="71.983108108108112"/>
    <s v="US"/>
    <s v="USD"/>
    <n v="1536642000"/>
    <x v="109"/>
    <n v="1538283600"/>
    <d v="2018-09-30T05:00:00"/>
    <b v="0"/>
    <b v="0"/>
    <s v="food/food trucks"/>
    <x v="0"/>
    <s v="Food Trucks"/>
  </r>
  <r>
    <n v="111"/>
    <s v="Hart-Briggs"/>
    <s v="Re-engineered user-facing approach"/>
    <n v="61400"/>
    <n v="73653"/>
    <n v="119.95602605863192"/>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8"/>
    <x v="1"/>
    <n v="131"/>
    <n v="94.938931297709928"/>
    <s v="US"/>
    <s v="USD"/>
    <n v="1505192400"/>
    <x v="112"/>
    <n v="1505797200"/>
    <d v="2017-09-19T05:00:00"/>
    <b v="0"/>
    <b v="0"/>
    <s v="food/food trucks"/>
    <x v="0"/>
    <s v="Food Trucks"/>
  </r>
  <r>
    <n v="114"/>
    <s v="Harper-Davis"/>
    <s v="Robust heuristic encoding"/>
    <n v="1900"/>
    <n v="13816"/>
    <n v="727.15789473684208"/>
    <x v="1"/>
    <n v="126"/>
    <n v="109.65079365079364"/>
    <s v="US"/>
    <s v="USD"/>
    <n v="1554786000"/>
    <x v="113"/>
    <n v="1554872400"/>
    <d v="2019-04-10T05:00:00"/>
    <b v="0"/>
    <b v="1"/>
    <s v="technology/wearables"/>
    <x v="2"/>
    <s v="Wearables"/>
  </r>
  <r>
    <n v="115"/>
    <s v="Barrett PLC"/>
    <s v="Team-oriented clear-thinking capacity"/>
    <n v="166700"/>
    <n v="145382"/>
    <n v="87.211757648470297"/>
    <x v="0"/>
    <n v="3304"/>
    <n v="44.001815980629537"/>
    <s v="IT"/>
    <s v="EUR"/>
    <n v="1510898400"/>
    <x v="114"/>
    <n v="1513922400"/>
    <d v="2017-12-22T06:00:00"/>
    <b v="0"/>
    <b v="0"/>
    <s v="publishing/fiction"/>
    <x v="5"/>
    <s v="Ficton"/>
  </r>
  <r>
    <n v="116"/>
    <s v="David-Clark"/>
    <s v="De-engineered motivating standardization"/>
    <n v="7200"/>
    <n v="6336"/>
    <n v="88"/>
    <x v="0"/>
    <n v="73"/>
    <n v="86.794520547945211"/>
    <s v="US"/>
    <s v="USD"/>
    <n v="1442552400"/>
    <x v="115"/>
    <n v="1442638800"/>
    <d v="2015-09-19T05:00:00"/>
    <b v="0"/>
    <b v="0"/>
    <s v="theater/plays"/>
    <x v="3"/>
    <s v="Plays"/>
  </r>
  <r>
    <n v="117"/>
    <s v="Chaney-Dennis"/>
    <s v="Business-focused 24hour groupware"/>
    <n v="4900"/>
    <n v="8523"/>
    <n v="173.9387755102041"/>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6"/>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64.367690058479525"/>
    <x v="0"/>
    <n v="3387"/>
    <n v="25.997933274284026"/>
    <s v="US"/>
    <s v="USD"/>
    <n v="1417068000"/>
    <x v="120"/>
    <n v="1419400800"/>
    <d v="2014-12-24T06:00:00"/>
    <b v="0"/>
    <b v="0"/>
    <s v="publishing/fiction"/>
    <x v="5"/>
    <s v="Ficton"/>
  </r>
  <r>
    <n v="123"/>
    <s v="Edwards-Lewis"/>
    <s v="Enhanced scalable concept"/>
    <n v="177700"/>
    <n v="33092"/>
    <n v="18.622397298818232"/>
    <x v="0"/>
    <n v="662"/>
    <n v="49.987915407854985"/>
    <s v="CA"/>
    <s v="CAD"/>
    <n v="1448344800"/>
    <x v="121"/>
    <n v="1448604000"/>
    <d v="2015-11-27T06:00:00"/>
    <b v="1"/>
    <b v="0"/>
    <s v="theater/plays"/>
    <x v="3"/>
    <s v="Plays"/>
  </r>
  <r>
    <n v="124"/>
    <s v="Stanton, Neal and Rodriguez"/>
    <s v="Polarized uniform software"/>
    <n v="2600"/>
    <n v="9562"/>
    <n v="367.76923076923077"/>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38.633185349611544"/>
    <x v="0"/>
    <n v="774"/>
    <n v="89.944444444444443"/>
    <s v="US"/>
    <s v="USD"/>
    <n v="1471150800"/>
    <x v="124"/>
    <n v="1473570000"/>
    <d v="2016-09-11T05:00:00"/>
    <b v="0"/>
    <b v="1"/>
    <s v="theater/plays"/>
    <x v="3"/>
    <s v="Plays"/>
  </r>
  <r>
    <n v="127"/>
    <s v="Martinez, Gomez and Dalton"/>
    <s v="Team-oriented 6thgeneration matrix"/>
    <n v="103200"/>
    <n v="53067"/>
    <n v="51.42151162790698"/>
    <x v="0"/>
    <n v="672"/>
    <n v="78.96875"/>
    <s v="CA"/>
    <s v="CAD"/>
    <n v="1273640400"/>
    <x v="125"/>
    <n v="1273899600"/>
    <d v="2010-05-15T05:00:00"/>
    <b v="0"/>
    <b v="0"/>
    <s v="theater/plays"/>
    <x v="3"/>
    <s v="Plays"/>
  </r>
  <r>
    <n v="128"/>
    <s v="Allen-Curtis"/>
    <s v="Phased human-resource core"/>
    <n v="70600"/>
    <n v="42596"/>
    <n v="60.334277620396605"/>
    <x v="3"/>
    <n v="532"/>
    <n v="80.067669172932327"/>
    <s v="US"/>
    <s v="USD"/>
    <n v="1282885200"/>
    <x v="126"/>
    <n v="1284008400"/>
    <d v="2010-09-09T05:00:00"/>
    <b v="0"/>
    <b v="0"/>
    <s v="music/rock"/>
    <x v="1"/>
    <s v="Rock"/>
  </r>
  <r>
    <n v="129"/>
    <s v="Morgan-Martinez"/>
    <s v="Mandatory tertiary implementation"/>
    <n v="148500"/>
    <n v="4756"/>
    <n v="3.202693602693603"/>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7"/>
    <x v="1"/>
    <n v="159"/>
    <n v="87.95597484276729"/>
    <s v="US"/>
    <s v="USD"/>
    <n v="1313125200"/>
    <x v="131"/>
    <n v="1315026000"/>
    <d v="2011-09-03T05:00:00"/>
    <b v="0"/>
    <b v="0"/>
    <s v="music/world music"/>
    <x v="1"/>
    <s v="World Music"/>
  </r>
  <r>
    <n v="134"/>
    <s v="Caldwell LLC"/>
    <s v="Secured executive concept"/>
    <n v="99500"/>
    <n v="89288"/>
    <n v="89.73668341708543"/>
    <x v="0"/>
    <n v="940"/>
    <n v="94.987234042553197"/>
    <s v="CH"/>
    <s v="CHF"/>
    <n v="1308459600"/>
    <x v="132"/>
    <n v="1312693200"/>
    <d v="2011-08-07T05:00:00"/>
    <b v="0"/>
    <b v="1"/>
    <s v="film &amp; video/documentary"/>
    <x v="4"/>
    <s v="Documentary"/>
  </r>
  <r>
    <n v="135"/>
    <s v="Le, Burton and Evans"/>
    <s v="Balanced zero-defect software"/>
    <n v="7700"/>
    <n v="5488"/>
    <n v="71.27272727272728"/>
    <x v="0"/>
    <n v="117"/>
    <n v="46.905982905982903"/>
    <s v="US"/>
    <s v="USD"/>
    <n v="1362636000"/>
    <x v="133"/>
    <n v="1363064400"/>
    <d v="2013-03-12T05:00:00"/>
    <b v="0"/>
    <b v="1"/>
    <s v="theater/plays"/>
    <x v="3"/>
    <s v="Plays"/>
  </r>
  <r>
    <n v="136"/>
    <s v="Briggs PLC"/>
    <s v="Distributed context-sensitive flexibility"/>
    <n v="82800"/>
    <n v="2721"/>
    <n v="3.2862318840579712"/>
    <x v="3"/>
    <n v="58"/>
    <n v="46.913793103448278"/>
    <s v="US"/>
    <s v="USD"/>
    <n v="1402117200"/>
    <x v="134"/>
    <n v="1403154000"/>
    <d v="2014-06-19T05:00:00"/>
    <b v="0"/>
    <b v="1"/>
    <s v="film &amp; video/drama"/>
    <x v="4"/>
    <s v="Drama"/>
  </r>
  <r>
    <n v="137"/>
    <s v="Hudson-Nguyen"/>
    <s v="Down-sized disintermediate support"/>
    <n v="1800"/>
    <n v="4712"/>
    <n v="261.77777777777777"/>
    <x v="1"/>
    <n v="50"/>
    <n v="94.24"/>
    <s v="US"/>
    <s v="USD"/>
    <n v="1286341200"/>
    <x v="135"/>
    <n v="1286859600"/>
    <d v="2010-10-12T05:00:00"/>
    <b v="0"/>
    <b v="0"/>
    <s v="publishing/nonfiction"/>
    <x v="5"/>
    <s v="Nonfiction"/>
  </r>
  <r>
    <n v="138"/>
    <s v="Hogan Ltd"/>
    <s v="Stand-alone mission-critical moratorium"/>
    <n v="9600"/>
    <n v="9216"/>
    <n v="96"/>
    <x v="0"/>
    <n v="115"/>
    <n v="80.139130434782615"/>
    <s v="US"/>
    <s v="USD"/>
    <n v="1348808400"/>
    <x v="136"/>
    <n v="1349326800"/>
    <d v="2012-10-04T05:00:00"/>
    <b v="0"/>
    <b v="0"/>
    <s v="games/mobile games"/>
    <x v="6"/>
    <s v="Mobile Games"/>
  </r>
  <r>
    <n v="139"/>
    <s v="Hamilton, Wright and Chavez"/>
    <s v="Down-sized empowering protocol"/>
    <n v="92100"/>
    <n v="19246"/>
    <n v="20.896851248642779"/>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6"/>
    <x v="1"/>
    <n v="117"/>
    <n v="98.307692307692307"/>
    <s v="US"/>
    <s v="USD"/>
    <n v="1333688400"/>
    <x v="107"/>
    <n v="1337230800"/>
    <d v="2012-05-17T05:00:00"/>
    <b v="0"/>
    <b v="0"/>
    <s v="technology/web"/>
    <x v="2"/>
    <s v="Web"/>
  </r>
  <r>
    <n v="143"/>
    <s v="Avila-Jones"/>
    <s v="Implemented discrete secured line"/>
    <n v="5400"/>
    <n v="7322"/>
    <n v="135.59259259259261"/>
    <x v="1"/>
    <n v="70"/>
    <n v="104.6"/>
    <s v="US"/>
    <s v="USD"/>
    <n v="1277701200"/>
    <x v="140"/>
    <n v="1279429200"/>
    <d v="2010-07-18T05:00:00"/>
    <b v="0"/>
    <b v="0"/>
    <s v="music/indie rock"/>
    <x v="1"/>
    <s v="Indie Rock"/>
  </r>
  <r>
    <n v="144"/>
    <s v="Martin, Lopez and Hunter"/>
    <s v="Multi-lateral actuating installation"/>
    <n v="9000"/>
    <n v="11619"/>
    <n v="129.1"/>
    <x v="1"/>
    <n v="135"/>
    <n v="86.066666666666663"/>
    <s v="US"/>
    <s v="USD"/>
    <n v="1560747600"/>
    <x v="141"/>
    <n v="1561438800"/>
    <d v="2019-06-25T05:00:00"/>
    <b v="0"/>
    <b v="0"/>
    <s v="theater/plays"/>
    <x v="3"/>
    <s v="Plays"/>
  </r>
  <r>
    <n v="145"/>
    <s v="Fields-Moore"/>
    <s v="Secured reciprocal array"/>
    <n v="25000"/>
    <n v="59128"/>
    <n v="236.512"/>
    <x v="1"/>
    <n v="768"/>
    <n v="76.989583333333329"/>
    <s v="CH"/>
    <s v="CHF"/>
    <n v="1410066000"/>
    <x v="142"/>
    <n v="1410498000"/>
    <d v="2014-09-12T05:00:00"/>
    <b v="0"/>
    <b v="0"/>
    <s v="technology/wearables"/>
    <x v="2"/>
    <s v="Wearables"/>
  </r>
  <r>
    <n v="146"/>
    <s v="Harris-Golden"/>
    <s v="Optional bandwidth-monitored middleware"/>
    <n v="8800"/>
    <n v="1518"/>
    <n v="17.25"/>
    <x v="3"/>
    <n v="51"/>
    <n v="29.764705882352942"/>
    <s v="US"/>
    <s v="USD"/>
    <n v="1320732000"/>
    <x v="143"/>
    <n v="1322460000"/>
    <d v="2011-11-28T06:00:00"/>
    <b v="0"/>
    <b v="0"/>
    <s v="theater/plays"/>
    <x v="3"/>
    <s v="Plays"/>
  </r>
  <r>
    <n v="147"/>
    <s v="Moss, Norman and Dunlap"/>
    <s v="Upgradable upward-trending workforce"/>
    <n v="8300"/>
    <n v="9337"/>
    <n v="112.49397590361446"/>
    <x v="1"/>
    <n v="199"/>
    <n v="46.91959798994975"/>
    <s v="US"/>
    <s v="USD"/>
    <n v="1465794000"/>
    <x v="144"/>
    <n v="1466312400"/>
    <d v="2016-06-19T05:00:00"/>
    <b v="0"/>
    <b v="1"/>
    <s v="theater/plays"/>
    <x v="3"/>
    <s v="Plays"/>
  </r>
  <r>
    <n v="148"/>
    <s v="White, Larson and Wright"/>
    <s v="Upgradable hybrid capability"/>
    <n v="9300"/>
    <n v="11255"/>
    <n v="121.02150537634408"/>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1467"/>
    <n v="60.011588275391958"/>
    <s v="US"/>
    <s v="USD"/>
    <n v="1402290000"/>
    <x v="148"/>
    <n v="1406696400"/>
    <d v="2014-07-30T05:00:00"/>
    <b v="0"/>
    <b v="0"/>
    <s v="music/electric music"/>
    <x v="1"/>
    <s v="Electric Music"/>
  </r>
  <r>
    <n v="152"/>
    <s v="Bowen, Mcdonald and Hall"/>
    <s v="User-centric fault-tolerant task-force"/>
    <n v="41500"/>
    <n v="175573"/>
    <n v="423.06746987951806"/>
    <x v="1"/>
    <n v="3376"/>
    <n v="52.006220379146917"/>
    <s v="US"/>
    <s v="USD"/>
    <n v="1487311200"/>
    <x v="149"/>
    <n v="1487916000"/>
    <d v="2017-02-24T06:00:00"/>
    <b v="0"/>
    <b v="0"/>
    <s v="music/indie rock"/>
    <x v="1"/>
    <s v="Indie Rock"/>
  </r>
  <r>
    <n v="153"/>
    <s v="Whitehead, Bell and Hughes"/>
    <s v="Multi-tiered radical definition"/>
    <n v="189400"/>
    <n v="176112"/>
    <n v="92.984160506863773"/>
    <x v="0"/>
    <n v="5681"/>
    <n v="31.000176025347649"/>
    <s v="US"/>
    <s v="USD"/>
    <n v="1350622800"/>
    <x v="150"/>
    <n v="1351141200"/>
    <d v="2012-10-25T05:00:00"/>
    <b v="0"/>
    <b v="0"/>
    <s v="theater/plays"/>
    <x v="3"/>
    <s v="Plays"/>
  </r>
  <r>
    <n v="154"/>
    <s v="Rodriguez-Brown"/>
    <s v="Devolved foreground benchmark"/>
    <n v="171300"/>
    <n v="100650"/>
    <n v="58.756567425569173"/>
    <x v="0"/>
    <n v="1059"/>
    <n v="95.042492917847028"/>
    <s v="US"/>
    <s v="USD"/>
    <n v="1463029200"/>
    <x v="151"/>
    <n v="1465016400"/>
    <d v="2016-06-04T05:00:00"/>
    <b v="0"/>
    <b v="1"/>
    <s v="music/indie rock"/>
    <x v="1"/>
    <s v="Indie Rock"/>
  </r>
  <r>
    <n v="155"/>
    <s v="Hall-Schaefer"/>
    <s v="Distributed eco-centric methodology"/>
    <n v="139500"/>
    <n v="90706"/>
    <n v="65.022222222222226"/>
    <x v="0"/>
    <n v="1194"/>
    <n v="75.968174204355108"/>
    <s v="US"/>
    <s v="USD"/>
    <n v="1269493200"/>
    <x v="152"/>
    <n v="1270789200"/>
    <d v="2010-04-09T05:00:00"/>
    <b v="0"/>
    <b v="0"/>
    <s v="theater/plays"/>
    <x v="3"/>
    <s v="Plays"/>
  </r>
  <r>
    <n v="156"/>
    <s v="Meza-Rogers"/>
    <s v="Streamlined encompassing encryption"/>
    <n v="36400"/>
    <n v="26914"/>
    <n v="73.939560439560438"/>
    <x v="3"/>
    <n v="379"/>
    <n v="71.013192612137203"/>
    <s v="AU"/>
    <s v="AUD"/>
    <n v="1570251600"/>
    <x v="153"/>
    <n v="1572325200"/>
    <d v="2019-10-29T05:00:00"/>
    <b v="0"/>
    <b v="0"/>
    <s v="music/rock"/>
    <x v="1"/>
    <s v="Rock"/>
  </r>
  <r>
    <n v="157"/>
    <s v="Curtis-Curtis"/>
    <s v="User-friendly reciprocal initiative"/>
    <n v="4200"/>
    <n v="2212"/>
    <n v="52.666666666666664"/>
    <x v="0"/>
    <n v="30"/>
    <n v="73.733333333333334"/>
    <s v="AU"/>
    <s v="AUD"/>
    <n v="1388383200"/>
    <x v="154"/>
    <n v="1389420000"/>
    <d v="2014-01-11T06:00:00"/>
    <b v="0"/>
    <b v="0"/>
    <s v="photography/photography books"/>
    <x v="7"/>
    <s v="Photography Books"/>
  </r>
  <r>
    <n v="158"/>
    <s v="Carlson Inc"/>
    <s v="Ergonomic fresh-thinking installation"/>
    <n v="2100"/>
    <n v="4640"/>
    <n v="220.95238095238096"/>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5"/>
    <x v="1"/>
    <n v="164"/>
    <n v="79.176829268292678"/>
    <s v="US"/>
    <s v="USD"/>
    <n v="1556341200"/>
    <x v="157"/>
    <n v="1557723600"/>
    <d v="2019-05-13T05:00:00"/>
    <b v="0"/>
    <b v="0"/>
    <s v="technology/wearables"/>
    <x v="2"/>
    <s v="Wearables"/>
  </r>
  <r>
    <n v="161"/>
    <s v="Bruce Group"/>
    <s v="Cross-platform methodical process improvement"/>
    <n v="5500"/>
    <n v="4300"/>
    <n v="78.181818181818187"/>
    <x v="0"/>
    <n v="75"/>
    <n v="57.333333333333336"/>
    <s v="US"/>
    <s v="USD"/>
    <n v="1442984400"/>
    <x v="158"/>
    <n v="1443502800"/>
    <d v="2015-09-29T05:00:00"/>
    <b v="0"/>
    <b v="1"/>
    <s v="technology/web"/>
    <x v="2"/>
    <s v="Web"/>
  </r>
  <r>
    <n v="162"/>
    <s v="Keith, Alvarez and Potter"/>
    <s v="Extended bottom-line open architecture"/>
    <n v="6100"/>
    <n v="9134"/>
    <n v="149.73770491803279"/>
    <x v="1"/>
    <n v="157"/>
    <n v="58.178343949044589"/>
    <s v="CH"/>
    <s v="CHF"/>
    <n v="1544248800"/>
    <x v="159"/>
    <n v="1546840800"/>
    <d v="2019-01-07T06:00:00"/>
    <b v="0"/>
    <b v="0"/>
    <s v="music/rock"/>
    <x v="1"/>
    <s v="Rock"/>
  </r>
  <r>
    <n v="163"/>
    <s v="Burton-Watkins"/>
    <s v="Extended reciprocal circuit"/>
    <n v="3500"/>
    <n v="8864"/>
    <n v="253.25714285714284"/>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49"/>
    <x v="1"/>
    <n v="146"/>
    <n v="74"/>
    <s v="AU"/>
    <s v="AUD"/>
    <n v="1370840400"/>
    <x v="164"/>
    <n v="1371704400"/>
    <d v="2013-06-20T05:00:00"/>
    <b v="0"/>
    <b v="0"/>
    <s v="theater/plays"/>
    <x v="3"/>
    <s v="Plays"/>
  </r>
  <r>
    <n v="168"/>
    <s v="Hernandez Group"/>
    <s v="Ergonomic uniform open system"/>
    <n v="128100"/>
    <n v="40107"/>
    <n v="31.30913348946136"/>
    <x v="0"/>
    <n v="955"/>
    <n v="41.996858638743454"/>
    <s v="DK"/>
    <s v="DKK"/>
    <n v="1550815200"/>
    <x v="165"/>
    <n v="1552798800"/>
    <d v="2019-03-17T05:00:00"/>
    <b v="0"/>
    <b v="1"/>
    <s v="music/indie rock"/>
    <x v="1"/>
    <s v="Indie Rock"/>
  </r>
  <r>
    <n v="169"/>
    <s v="Tran, Steele and Wilson"/>
    <s v="Profit-focused modular product"/>
    <n v="23300"/>
    <n v="98811"/>
    <n v="424.08154506437768"/>
    <x v="1"/>
    <n v="1267"/>
    <n v="77.988161010260455"/>
    <s v="US"/>
    <s v="USD"/>
    <n v="1339909200"/>
    <x v="166"/>
    <n v="1342328400"/>
    <d v="2012-07-15T05:00:00"/>
    <b v="0"/>
    <b v="1"/>
    <s v="film &amp; video/shorts"/>
    <x v="4"/>
    <s v="Shorts"/>
  </r>
  <r>
    <n v="170"/>
    <s v="Summers, Gallegos and Stein"/>
    <s v="Mandatory mobile product"/>
    <n v="188100"/>
    <n v="5528"/>
    <n v="2.93886230728336"/>
    <x v="0"/>
    <n v="67"/>
    <n v="82.507462686567166"/>
    <s v="US"/>
    <s v="USD"/>
    <n v="1501736400"/>
    <x v="167"/>
    <n v="1502341200"/>
    <d v="2017-08-10T05:00:00"/>
    <b v="0"/>
    <b v="0"/>
    <s v="music/indie rock"/>
    <x v="1"/>
    <s v="Indie Rock"/>
  </r>
  <r>
    <n v="171"/>
    <s v="Blair Group"/>
    <s v="Public-key 3rdgeneration budgetary management"/>
    <n v="4900"/>
    <n v="521"/>
    <n v="10.63265306122449"/>
    <x v="0"/>
    <n v="5"/>
    <n v="104.2"/>
    <s v="US"/>
    <s v="USD"/>
    <n v="1395291600"/>
    <x v="168"/>
    <n v="1397192400"/>
    <d v="2014-04-11T05:00:00"/>
    <b v="0"/>
    <b v="0"/>
    <s v="publishing/translations"/>
    <x v="5"/>
    <s v="translations"/>
  </r>
  <r>
    <n v="172"/>
    <s v="Nixon Inc"/>
    <s v="Centralized national firmware"/>
    <n v="800"/>
    <n v="663"/>
    <n v="82.875"/>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4"/>
    <x v="1"/>
    <n v="48"/>
    <n v="111.83333333333333"/>
    <s v="US"/>
    <s v="USD"/>
    <n v="1444021200"/>
    <x v="171"/>
    <n v="1444107600"/>
    <d v="2015-10-06T05:00:00"/>
    <b v="0"/>
    <b v="1"/>
    <s v="technology/wearables"/>
    <x v="2"/>
    <s v="Wearables"/>
  </r>
  <r>
    <n v="175"/>
    <s v="Jones, Contreras and Burnett"/>
    <s v="Sharable intangible migration"/>
    <n v="181200"/>
    <n v="47459"/>
    <n v="26.191501103752756"/>
    <x v="0"/>
    <n v="1130"/>
    <n v="41.999115044247787"/>
    <s v="US"/>
    <s v="USD"/>
    <n v="1472619600"/>
    <x v="172"/>
    <n v="1474261200"/>
    <d v="2016-09-19T05:00:00"/>
    <b v="0"/>
    <b v="0"/>
    <s v="theater/plays"/>
    <x v="3"/>
    <s v="Plays"/>
  </r>
  <r>
    <n v="176"/>
    <s v="Stone-Orozco"/>
    <s v="Proactive scalable Graphical User Interface"/>
    <n v="115000"/>
    <n v="86060"/>
    <n v="74.834782608695647"/>
    <x v="0"/>
    <n v="782"/>
    <n v="110.05115089514067"/>
    <s v="US"/>
    <s v="USD"/>
    <n v="1472878800"/>
    <x v="173"/>
    <n v="1473656400"/>
    <d v="2016-09-12T05:00:00"/>
    <b v="0"/>
    <b v="0"/>
    <s v="theater/plays"/>
    <x v="3"/>
    <s v="Plays"/>
  </r>
  <r>
    <n v="177"/>
    <s v="Lee, Gibson and Morgan"/>
    <s v="Digitized solution-oriented product"/>
    <n v="38800"/>
    <n v="161593"/>
    <n v="416.47680412371136"/>
    <x v="1"/>
    <n v="2739"/>
    <n v="58.997079225994888"/>
    <s v="US"/>
    <s v="USD"/>
    <n v="1289800800"/>
    <x v="174"/>
    <n v="1291960800"/>
    <d v="2010-12-10T06:00:00"/>
    <b v="0"/>
    <b v="0"/>
    <s v="theater/plays"/>
    <x v="3"/>
    <s v="Plays"/>
  </r>
  <r>
    <n v="178"/>
    <s v="Alexander-Williams"/>
    <s v="Triple-buffered cohesive structure"/>
    <n v="7200"/>
    <n v="6927"/>
    <n v="96.208333333333329"/>
    <x v="0"/>
    <n v="210"/>
    <n v="32.985714285714288"/>
    <s v="US"/>
    <s v="USD"/>
    <n v="1505970000"/>
    <x v="175"/>
    <n v="1506747600"/>
    <d v="2017-09-30T05:00:00"/>
    <b v="0"/>
    <b v="0"/>
    <s v="food/food trucks"/>
    <x v="0"/>
    <s v="Food Trucks"/>
  </r>
  <r>
    <n v="179"/>
    <s v="Marks Ltd"/>
    <s v="Realigned human-resource orchestration"/>
    <n v="44500"/>
    <n v="159185"/>
    <n v="357.71910112359546"/>
    <x v="1"/>
    <n v="3537"/>
    <n v="45.005654509471306"/>
    <s v="CA"/>
    <s v="CAD"/>
    <n v="1363496400"/>
    <x v="176"/>
    <n v="1363582800"/>
    <d v="2013-03-18T05:00:00"/>
    <b v="0"/>
    <b v="1"/>
    <s v="theater/plays"/>
    <x v="3"/>
    <s v="Plays"/>
  </r>
  <r>
    <n v="180"/>
    <s v="Olsen, Edwards and Reid"/>
    <s v="Optional clear-thinking software"/>
    <n v="56000"/>
    <n v="172736"/>
    <n v="308.45714285714286"/>
    <x v="1"/>
    <n v="2107"/>
    <n v="81.98196487897485"/>
    <s v="AU"/>
    <s v="AUD"/>
    <n v="1269234000"/>
    <x v="177"/>
    <n v="1269666000"/>
    <d v="2010-03-27T05:00:00"/>
    <b v="0"/>
    <b v="0"/>
    <s v="technology/wearables"/>
    <x v="2"/>
    <s v="Wearables"/>
  </r>
  <r>
    <n v="181"/>
    <s v="Daniels, Rose and Tyler"/>
    <s v="Centralized global approach"/>
    <n v="8600"/>
    <n v="5315"/>
    <n v="61.802325581395344"/>
    <x v="0"/>
    <n v="136"/>
    <n v="39.080882352941174"/>
    <s v="US"/>
    <s v="USD"/>
    <n v="1507093200"/>
    <x v="178"/>
    <n v="1508648400"/>
    <d v="2017-10-22T05:00:00"/>
    <b v="0"/>
    <b v="0"/>
    <s v="technology/web"/>
    <x v="2"/>
    <s v="Web"/>
  </r>
  <r>
    <n v="182"/>
    <s v="Adams Group"/>
    <s v="Reverse-engineered bandwidth-monitored contingency"/>
    <n v="27100"/>
    <n v="195750"/>
    <n v="722.32472324723244"/>
    <x v="1"/>
    <n v="3318"/>
    <n v="58.996383363471971"/>
    <s v="DK"/>
    <s v="DKK"/>
    <n v="1560574800"/>
    <x v="179"/>
    <n v="1561957200"/>
    <d v="2019-07-01T05:00:00"/>
    <b v="0"/>
    <b v="0"/>
    <s v="theater/plays"/>
    <x v="3"/>
    <s v="Plays"/>
  </r>
  <r>
    <n v="183"/>
    <s v="Rogers, Huerta and Medina"/>
    <s v="Pre-emptive bandwidth-monitored instruction set"/>
    <n v="5100"/>
    <n v="3525"/>
    <n v="69.117647058823522"/>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71.8"/>
    <x v="0"/>
    <n v="19"/>
    <n v="37.789473684210527"/>
    <s v="US"/>
    <s v="USD"/>
    <n v="1526187600"/>
    <x v="182"/>
    <n v="1527138000"/>
    <d v="2018-05-24T05:00:00"/>
    <b v="0"/>
    <b v="0"/>
    <s v="film &amp; video/television"/>
    <x v="4"/>
    <s v="Television"/>
  </r>
  <r>
    <n v="186"/>
    <s v="Parker Group"/>
    <s v="Grass-roots foreground policy"/>
    <n v="88800"/>
    <n v="28358"/>
    <n v="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32.012195121951223"/>
    <x v="0"/>
    <n v="35"/>
    <n v="75"/>
    <s v="IT"/>
    <s v="EUR"/>
    <n v="1417500000"/>
    <x v="185"/>
    <n v="1417586400"/>
    <d v="2014-12-03T06:00:00"/>
    <b v="0"/>
    <b v="0"/>
    <s v="theater/plays"/>
    <x v="3"/>
    <s v="Plays"/>
  </r>
  <r>
    <n v="189"/>
    <s v="Anthony-Shaw"/>
    <s v="Switchable contextually-based access"/>
    <n v="191300"/>
    <n v="45004"/>
    <n v="23.525352848928385"/>
    <x v="3"/>
    <n v="441"/>
    <n v="102.0498866213152"/>
    <s v="US"/>
    <s v="USD"/>
    <n v="1457071200"/>
    <x v="186"/>
    <n v="1457071200"/>
    <d v="2016-03-04T06:00:00"/>
    <b v="0"/>
    <b v="0"/>
    <s v="theater/plays"/>
    <x v="3"/>
    <s v="Plays"/>
  </r>
  <r>
    <n v="190"/>
    <s v="Cook LLC"/>
    <s v="Up-sized dynamic throughput"/>
    <n v="3700"/>
    <n v="2538"/>
    <n v="68.594594594594597"/>
    <x v="0"/>
    <n v="24"/>
    <n v="105.75"/>
    <s v="US"/>
    <s v="USD"/>
    <n v="1370322000"/>
    <x v="187"/>
    <n v="1370408400"/>
    <d v="2013-06-05T05:00:00"/>
    <b v="0"/>
    <b v="1"/>
    <s v="theater/plays"/>
    <x v="3"/>
    <s v="Plays"/>
  </r>
  <r>
    <n v="191"/>
    <s v="Sutton PLC"/>
    <s v="Mandatory reciprocal superstructure"/>
    <n v="8400"/>
    <n v="3188"/>
    <n v="37.952380952380956"/>
    <x v="0"/>
    <n v="86"/>
    <n v="37.069767441860463"/>
    <s v="IT"/>
    <s v="EUR"/>
    <n v="1552366800"/>
    <x v="188"/>
    <n v="1552626000"/>
    <d v="2019-03-15T05:00:00"/>
    <b v="0"/>
    <b v="0"/>
    <s v="theater/plays"/>
    <x v="3"/>
    <s v="Plays"/>
  </r>
  <r>
    <n v="192"/>
    <s v="Long, Morgan and Mitchell"/>
    <s v="Upgradable 4thgeneration productivity"/>
    <n v="42600"/>
    <n v="8517"/>
    <n v="19.992957746478872"/>
    <x v="0"/>
    <n v="243"/>
    <n v="35.049382716049379"/>
    <s v="US"/>
    <s v="USD"/>
    <n v="1403845200"/>
    <x v="189"/>
    <n v="1404190800"/>
    <d v="2014-07-01T05:00:00"/>
    <b v="0"/>
    <b v="0"/>
    <s v="music/rock"/>
    <x v="1"/>
    <s v="Rock"/>
  </r>
  <r>
    <n v="193"/>
    <s v="Calhoun, Rogers and Long"/>
    <s v="Progressive discrete hub"/>
    <n v="6600"/>
    <n v="3012"/>
    <n v="45.636363636363633"/>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02"/>
    <x v="1"/>
    <n v="524"/>
    <n v="109.07824427480917"/>
    <s v="US"/>
    <s v="USD"/>
    <n v="1532840400"/>
    <x v="192"/>
    <n v="1533445200"/>
    <d v="2018-08-05T05:00:00"/>
    <b v="0"/>
    <b v="0"/>
    <s v="music/electric music"/>
    <x v="1"/>
    <s v="Electric Music"/>
  </r>
  <r>
    <n v="196"/>
    <s v="King Inc"/>
    <s v="Organic bandwidth-monitored frame"/>
    <n v="8200"/>
    <n v="5178"/>
    <n v="63.146341463414636"/>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4"/>
    <x v="0"/>
    <n v="168"/>
    <n v="35.958333333333336"/>
    <s v="US"/>
    <s v="USD"/>
    <n v="1281070800"/>
    <x v="194"/>
    <n v="1283576400"/>
    <d v="2010-09-04T05:00:00"/>
    <b v="0"/>
    <b v="0"/>
    <s v="music/electric music"/>
    <x v="1"/>
    <s v="Electric Music"/>
  </r>
  <r>
    <n v="199"/>
    <s v="Hull, Baker and Martinez"/>
    <s v="Digitized reciprocal infrastructure"/>
    <n v="1800"/>
    <n v="968"/>
    <n v="53.777777777777779"/>
    <x v="0"/>
    <n v="13"/>
    <n v="74.461538461538467"/>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19047619047615"/>
    <x v="1"/>
    <n v="157"/>
    <n v="91.114649681528661"/>
    <s v="US"/>
    <s v="USD"/>
    <n v="1406264400"/>
    <x v="196"/>
    <n v="1407819600"/>
    <d v="2014-08-12T05:00:00"/>
    <b v="0"/>
    <b v="0"/>
    <s v="technology/web"/>
    <x v="2"/>
    <s v="Web"/>
  </r>
  <r>
    <n v="202"/>
    <s v="Mcknight-Freeman"/>
    <s v="Upgradable scalable methodology"/>
    <n v="8300"/>
    <n v="6543"/>
    <n v="78.831325301204828"/>
    <x v="3"/>
    <n v="82"/>
    <n v="79.792682926829272"/>
    <s v="US"/>
    <s v="USD"/>
    <n v="1317531600"/>
    <x v="197"/>
    <n v="1317877200"/>
    <d v="2011-10-06T05:00:00"/>
    <b v="0"/>
    <b v="0"/>
    <s v="food/food trucks"/>
    <x v="0"/>
    <s v="Food Trucks"/>
  </r>
  <r>
    <n v="203"/>
    <s v="Hayden, Shannon and Stein"/>
    <s v="Customer-focused client-server service-desk"/>
    <n v="143900"/>
    <n v="193413"/>
    <n v="134.40792216817235"/>
    <x v="1"/>
    <n v="4498"/>
    <n v="42.999777678968428"/>
    <s v="AU"/>
    <s v="AUD"/>
    <n v="1484632800"/>
    <x v="198"/>
    <n v="1484805600"/>
    <d v="2017-01-19T06:00:00"/>
    <b v="0"/>
    <b v="0"/>
    <s v="theater/plays"/>
    <x v="3"/>
    <s v="Plays"/>
  </r>
  <r>
    <n v="204"/>
    <s v="Daniel-Luna"/>
    <s v="Mandatory multimedia leverage"/>
    <n v="75000"/>
    <n v="2529"/>
    <n v="3.3719999999999999"/>
    <x v="0"/>
    <n v="40"/>
    <n v="63.225000000000001"/>
    <s v="US"/>
    <s v="USD"/>
    <n v="1301806800"/>
    <x v="199"/>
    <n v="1302670800"/>
    <d v="2011-04-13T05:00:00"/>
    <b v="0"/>
    <b v="0"/>
    <s v="music/jazz"/>
    <x v="1"/>
    <s v="Jazz"/>
  </r>
  <r>
    <n v="205"/>
    <s v="Weaver-Marquez"/>
    <s v="Focused analyzing circuit"/>
    <n v="1300"/>
    <n v="5614"/>
    <n v="431.84615384615387"/>
    <x v="1"/>
    <n v="80"/>
    <n v="70.174999999999997"/>
    <s v="US"/>
    <s v="USD"/>
    <n v="1539752400"/>
    <x v="200"/>
    <n v="1540789200"/>
    <d v="2018-10-29T05:00:00"/>
    <b v="1"/>
    <b v="0"/>
    <s v="theater/plays"/>
    <x v="3"/>
    <s v="Plays"/>
  </r>
  <r>
    <n v="206"/>
    <s v="Austin, Baker and Kelley"/>
    <s v="Fundamental grid-enabled strategy"/>
    <n v="9000"/>
    <n v="3496"/>
    <n v="38.844444444444441"/>
    <x v="3"/>
    <n v="57"/>
    <n v="61.333333333333336"/>
    <s v="US"/>
    <s v="USD"/>
    <n v="1267250400"/>
    <x v="201"/>
    <n v="1268028000"/>
    <d v="2010-03-08T06:00:00"/>
    <b v="0"/>
    <b v="0"/>
    <s v="publishing/fiction"/>
    <x v="5"/>
    <s v="Ficton"/>
  </r>
  <r>
    <n v="207"/>
    <s v="Carney-Anderson"/>
    <s v="Digitized 5thgeneration knowledgebase"/>
    <n v="1000"/>
    <n v="4257"/>
    <n v="425.7"/>
    <x v="1"/>
    <n v="43"/>
    <n v="99"/>
    <s v="US"/>
    <s v="USD"/>
    <n v="1535432400"/>
    <x v="202"/>
    <n v="1537160400"/>
    <d v="2018-09-17T05:00:00"/>
    <b v="0"/>
    <b v="1"/>
    <s v="music/rock"/>
    <x v="1"/>
    <s v="Rock"/>
  </r>
  <r>
    <n v="208"/>
    <s v="Jackson Inc"/>
    <s v="Mandatory multi-tasking encryption"/>
    <n v="196900"/>
    <n v="199110"/>
    <n v="101.12239715591672"/>
    <x v="1"/>
    <n v="2053"/>
    <n v="96.984900146127615"/>
    <s v="US"/>
    <s v="USD"/>
    <n v="1510207200"/>
    <x v="203"/>
    <n v="1512280800"/>
    <d v="2017-12-03T06:00:00"/>
    <b v="0"/>
    <b v="0"/>
    <s v="film &amp; video/documentary"/>
    <x v="4"/>
    <s v="Documentary"/>
  </r>
  <r>
    <n v="209"/>
    <s v="Warren Ltd"/>
    <s v="Distributed system-worthy application"/>
    <n v="194500"/>
    <n v="41212"/>
    <n v="21.188688946015425"/>
    <x v="2"/>
    <n v="808"/>
    <n v="51.004950495049506"/>
    <s v="AU"/>
    <s v="AUD"/>
    <n v="1462510800"/>
    <x v="204"/>
    <n v="1463115600"/>
    <d v="2016-05-13T05:00:00"/>
    <b v="0"/>
    <b v="0"/>
    <s v="film &amp; video/documentary"/>
    <x v="4"/>
    <s v="Documentary"/>
  </r>
  <r>
    <n v="210"/>
    <s v="Schultz Inc"/>
    <s v="Synergistic tertiary time-frame"/>
    <n v="9400"/>
    <n v="6338"/>
    <n v="67.425531914893625"/>
    <x v="0"/>
    <n v="226"/>
    <n v="28.044247787610619"/>
    <s v="DK"/>
    <s v="DKK"/>
    <n v="1488520800"/>
    <x v="205"/>
    <n v="1490850000"/>
    <d v="2017-03-30T05:00:00"/>
    <b v="0"/>
    <b v="0"/>
    <s v="film &amp; video/science fiction"/>
    <x v="4"/>
    <s v="Science Ficton"/>
  </r>
  <r>
    <n v="211"/>
    <s v="Thompson LLC"/>
    <s v="Customer-focused impactful benchmark"/>
    <n v="104400"/>
    <n v="99100"/>
    <n v="94.923371647509583"/>
    <x v="0"/>
    <n v="1625"/>
    <n v="60.984615384615381"/>
    <s v="US"/>
    <s v="USD"/>
    <n v="1377579600"/>
    <x v="206"/>
    <n v="1379653200"/>
    <d v="2013-09-20T05:00:00"/>
    <b v="0"/>
    <b v="0"/>
    <s v="theater/plays"/>
    <x v="3"/>
    <s v="Plays"/>
  </r>
  <r>
    <n v="212"/>
    <s v="Johnson Inc"/>
    <s v="Profound next generation infrastructure"/>
    <n v="8100"/>
    <n v="12300"/>
    <n v="151.85185185185185"/>
    <x v="1"/>
    <n v="168"/>
    <n v="73.214285714285708"/>
    <s v="US"/>
    <s v="USD"/>
    <n v="1576389600"/>
    <x v="207"/>
    <n v="1580364000"/>
    <d v="2020-01-30T06:00:00"/>
    <b v="0"/>
    <b v="0"/>
    <s v="theater/plays"/>
    <x v="3"/>
    <s v="Plays"/>
  </r>
  <r>
    <n v="213"/>
    <s v="Morgan-Warren"/>
    <s v="Face-to-face encompassing info-mediaries"/>
    <n v="87900"/>
    <n v="171549"/>
    <n v="195.16382252559728"/>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8"/>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44.753477588871718"/>
    <x v="0"/>
    <n v="934"/>
    <n v="62.003211991434689"/>
    <s v="US"/>
    <s v="USD"/>
    <n v="1556427600"/>
    <x v="212"/>
    <n v="1557205200"/>
    <d v="2019-05-07T05:00:00"/>
    <b v="0"/>
    <b v="0"/>
    <s v="film &amp; video/science fiction"/>
    <x v="4"/>
    <s v="Science Ficton"/>
  </r>
  <r>
    <n v="218"/>
    <s v="Price-Rodriguez"/>
    <s v="Adaptive logistical initiative"/>
    <n v="5700"/>
    <n v="12309"/>
    <n v="215.94736842105263"/>
    <x v="1"/>
    <n v="397"/>
    <n v="31.005037783375315"/>
    <s v="GB"/>
    <s v="GBP"/>
    <n v="1320991200"/>
    <x v="213"/>
    <n v="1323928800"/>
    <d v="2011-12-15T06:00:00"/>
    <b v="0"/>
    <b v="1"/>
    <s v="film &amp; video/shorts"/>
    <x v="4"/>
    <s v="Shorts"/>
  </r>
  <r>
    <n v="219"/>
    <s v="Huang-Henderson"/>
    <s v="Stand-alone mobile customer loyalty"/>
    <n v="41700"/>
    <n v="138497"/>
    <n v="332.12709832134288"/>
    <x v="1"/>
    <n v="1539"/>
    <n v="89.991552956465242"/>
    <s v="US"/>
    <s v="USD"/>
    <n v="1345093200"/>
    <x v="214"/>
    <n v="1346130000"/>
    <d v="2012-08-28T05:00:00"/>
    <b v="0"/>
    <b v="0"/>
    <s v="film &amp; video/animation"/>
    <x v="4"/>
    <s v="Animation"/>
  </r>
  <r>
    <n v="220"/>
    <s v="Owens-Le"/>
    <s v="Focused composite approach"/>
    <n v="7900"/>
    <n v="667"/>
    <n v="8.4430379746835449"/>
    <x v="0"/>
    <n v="17"/>
    <n v="39.235294117647058"/>
    <s v="US"/>
    <s v="USD"/>
    <n v="1309496400"/>
    <x v="215"/>
    <n v="1311051600"/>
    <d v="2011-07-19T05:00:00"/>
    <b v="1"/>
    <b v="0"/>
    <s v="theater/plays"/>
    <x v="3"/>
    <s v="Plays"/>
  </r>
  <r>
    <n v="221"/>
    <s v="Huff LLC"/>
    <s v="Face-to-face clear-thinking Local Area Network"/>
    <n v="121500"/>
    <n v="119830"/>
    <n v="98.625514403292186"/>
    <x v="0"/>
    <n v="2179"/>
    <n v="54.993116108306566"/>
    <s v="US"/>
    <s v="USD"/>
    <n v="1340254800"/>
    <x v="216"/>
    <n v="1340427600"/>
    <d v="2012-06-23T05:00:00"/>
    <b v="1"/>
    <b v="0"/>
    <s v="food/food trucks"/>
    <x v="0"/>
    <s v="Food Trucks"/>
  </r>
  <r>
    <n v="222"/>
    <s v="Johnson LLC"/>
    <s v="Cross-group cohesive circuit"/>
    <n v="4800"/>
    <n v="6623"/>
    <n v="137.97916666666669"/>
    <x v="1"/>
    <n v="138"/>
    <n v="47.992753623188406"/>
    <s v="US"/>
    <s v="USD"/>
    <n v="1412226000"/>
    <x v="217"/>
    <n v="1412312400"/>
    <d v="2014-10-03T05:00:00"/>
    <b v="0"/>
    <b v="0"/>
    <s v="photography/photography books"/>
    <x v="7"/>
    <s v="Photography Books"/>
  </r>
  <r>
    <n v="223"/>
    <s v="Chavez, Garcia and Cantu"/>
    <s v="Synergistic explicit capability"/>
    <n v="87300"/>
    <n v="81897"/>
    <n v="93.81099656357388"/>
    <x v="0"/>
    <n v="931"/>
    <n v="87.966702470461868"/>
    <s v="US"/>
    <s v="USD"/>
    <n v="1458104400"/>
    <x v="218"/>
    <n v="1459314000"/>
    <d v="2016-03-30T05:00:00"/>
    <b v="0"/>
    <b v="0"/>
    <s v="theater/plays"/>
    <x v="3"/>
    <s v="Plays"/>
  </r>
  <r>
    <n v="224"/>
    <s v="Lester-Moore"/>
    <s v="Diverse analyzing definition"/>
    <n v="46300"/>
    <n v="186885"/>
    <n v="403.63930885529157"/>
    <x v="1"/>
    <n v="3594"/>
    <n v="51.999165275459099"/>
    <s v="US"/>
    <s v="USD"/>
    <n v="1411534800"/>
    <x v="219"/>
    <n v="1415426400"/>
    <d v="2014-11-08T06:00:00"/>
    <b v="0"/>
    <b v="0"/>
    <s v="film &amp; video/science fiction"/>
    <x v="4"/>
    <s v="Science Ficton"/>
  </r>
  <r>
    <n v="225"/>
    <s v="Fox-Quinn"/>
    <s v="Enterprise-wide reciprocal success"/>
    <n v="67800"/>
    <n v="176398"/>
    <n v="260.1740412979351"/>
    <x v="1"/>
    <n v="5880"/>
    <n v="29.999659863945578"/>
    <s v="US"/>
    <s v="USD"/>
    <n v="1399093200"/>
    <x v="220"/>
    <n v="1399093200"/>
    <d v="2014-05-03T05:00:00"/>
    <b v="1"/>
    <b v="0"/>
    <s v="music/rock"/>
    <x v="1"/>
    <s v="Rock"/>
  </r>
  <r>
    <n v="226"/>
    <s v="Garcia Inc"/>
    <s v="Progressive neutral middleware"/>
    <n v="3000"/>
    <n v="10999"/>
    <n v="366.63333333333333"/>
    <x v="1"/>
    <n v="112"/>
    <n v="98.205357142857139"/>
    <s v="US"/>
    <s v="USD"/>
    <n v="1270702800"/>
    <x v="221"/>
    <n v="1273899600"/>
    <d v="2010-05-15T05:00:00"/>
    <b v="0"/>
    <b v="0"/>
    <s v="photography/photography books"/>
    <x v="7"/>
    <s v="Photography Books"/>
  </r>
  <r>
    <n v="227"/>
    <s v="Johnson-Lee"/>
    <s v="Intuitive exuding process improvement"/>
    <n v="60900"/>
    <n v="102751"/>
    <n v="168.7208538587848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59"/>
    <x v="1"/>
    <n v="2551"/>
    <n v="64.99333594668758"/>
    <s v="US"/>
    <s v="USD"/>
    <n v="1496293200"/>
    <x v="223"/>
    <n v="1500440400"/>
    <d v="2017-07-19T05:00:00"/>
    <b v="0"/>
    <b v="1"/>
    <s v="games/mobile games"/>
    <x v="6"/>
    <s v="Mobile Games"/>
  </r>
  <r>
    <n v="230"/>
    <s v="Miranda, Hall and Mcgrath"/>
    <s v="Progressive value-added ability"/>
    <n v="2400"/>
    <n v="10084"/>
    <n v="420.16666666666669"/>
    <x v="1"/>
    <n v="101"/>
    <n v="99.841584158415841"/>
    <s v="US"/>
    <s v="USD"/>
    <n v="1575612000"/>
    <x v="224"/>
    <n v="1575612000"/>
    <d v="2019-12-06T06:00:00"/>
    <b v="0"/>
    <b v="0"/>
    <s v="games/video games"/>
    <x v="6"/>
    <s v="Video Games"/>
  </r>
  <r>
    <n v="231"/>
    <s v="Williams, Carter and Gonzalez"/>
    <s v="Cross-platform uniform hardware"/>
    <n v="7200"/>
    <n v="5523"/>
    <n v="76.708333333333329"/>
    <x v="3"/>
    <n v="67"/>
    <n v="82.432835820895519"/>
    <s v="US"/>
    <s v="USD"/>
    <n v="1369112400"/>
    <x v="225"/>
    <n v="1374123600"/>
    <d v="2013-07-18T05:00:00"/>
    <b v="0"/>
    <b v="0"/>
    <s v="theater/plays"/>
    <x v="3"/>
    <s v="Plays"/>
  </r>
  <r>
    <n v="232"/>
    <s v="Davis-Rodriguez"/>
    <s v="Progressive secondary portal"/>
    <n v="3400"/>
    <n v="5823"/>
    <n v="171.26470588235293"/>
    <x v="1"/>
    <n v="92"/>
    <n v="63.293478260869563"/>
    <s v="US"/>
    <s v="USD"/>
    <n v="1469422800"/>
    <x v="226"/>
    <n v="1469509200"/>
    <d v="2016-07-26T05:00:00"/>
    <b v="0"/>
    <b v="0"/>
    <s v="theater/plays"/>
    <x v="3"/>
    <s v="Plays"/>
  </r>
  <r>
    <n v="233"/>
    <s v="Reid, Rivera and Perry"/>
    <s v="Multi-lateral national adapter"/>
    <n v="3800"/>
    <n v="6000"/>
    <n v="157.89473684210526"/>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41.732558139534881"/>
    <x v="0"/>
    <n v="92"/>
    <n v="39.010869565217391"/>
    <s v="US"/>
    <s v="USD"/>
    <n v="1486965600"/>
    <x v="229"/>
    <n v="1487397600"/>
    <d v="2017-02-18T06:00:00"/>
    <b v="0"/>
    <b v="0"/>
    <s v="film &amp; video/animation"/>
    <x v="4"/>
    <s v="Animation"/>
  </r>
  <r>
    <n v="236"/>
    <s v="Gallegos-Cobb"/>
    <s v="Object-based directional function"/>
    <n v="39500"/>
    <n v="4323"/>
    <n v="10.944303797468354"/>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69"/>
    <x v="1"/>
    <n v="97"/>
    <n v="104.51546391752578"/>
    <s v="DK"/>
    <s v="DKK"/>
    <n v="1513231200"/>
    <x v="232"/>
    <n v="1515391200"/>
    <d v="2018-01-08T06:00:00"/>
    <b v="0"/>
    <b v="1"/>
    <s v="theater/plays"/>
    <x v="3"/>
    <s v="Plays"/>
  </r>
  <r>
    <n v="239"/>
    <s v="Mason-Sanders"/>
    <s v="Networked web-enabled instruction set"/>
    <n v="3200"/>
    <n v="3127"/>
    <n v="97.71875"/>
    <x v="0"/>
    <n v="41"/>
    <n v="76.268292682926827"/>
    <s v="US"/>
    <s v="USD"/>
    <n v="1440824400"/>
    <x v="233"/>
    <n v="1441170000"/>
    <d v="2015-09-02T05:00:00"/>
    <b v="0"/>
    <b v="0"/>
    <s v="technology/wearables"/>
    <x v="2"/>
    <s v="Wearables"/>
  </r>
  <r>
    <n v="240"/>
    <s v="Pitts-Reed"/>
    <s v="Vision-oriented dynamic service-desk"/>
    <n v="29400"/>
    <n v="123124"/>
    <n v="418.78911564625849"/>
    <x v="1"/>
    <n v="1784"/>
    <n v="69.015695067264573"/>
    <s v="US"/>
    <s v="USD"/>
    <n v="1281070800"/>
    <x v="194"/>
    <n v="1281157200"/>
    <d v="2010-08-07T05:00:00"/>
    <b v="0"/>
    <b v="0"/>
    <s v="theater/plays"/>
    <x v="3"/>
    <s v="Plays"/>
  </r>
  <r>
    <n v="241"/>
    <s v="Gonzalez-Martinez"/>
    <s v="Vision-oriented actuating open system"/>
    <n v="168500"/>
    <n v="171729"/>
    <n v="101.91632047477745"/>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1"/>
    <x v="1"/>
    <n v="238"/>
    <n v="43.025210084033617"/>
    <s v="US"/>
    <s v="USD"/>
    <n v="1520143200"/>
    <x v="236"/>
    <n v="1520402400"/>
    <d v="2018-03-07T06:00:00"/>
    <b v="0"/>
    <b v="0"/>
    <s v="theater/plays"/>
    <x v="3"/>
    <s v="Plays"/>
  </r>
  <r>
    <n v="244"/>
    <s v="Herring-Bailey"/>
    <s v="Reverse-engineered system-worthy extranet"/>
    <n v="700"/>
    <n v="3988"/>
    <n v="569.71428571428578"/>
    <x v="1"/>
    <n v="53"/>
    <n v="75.245283018867923"/>
    <s v="US"/>
    <s v="USD"/>
    <n v="1405314000"/>
    <x v="237"/>
    <n v="1409806800"/>
    <d v="2014-09-04T05:00:00"/>
    <b v="0"/>
    <b v="0"/>
    <s v="theater/plays"/>
    <x v="3"/>
    <s v="Plays"/>
  </r>
  <r>
    <n v="245"/>
    <s v="Russell-Gardner"/>
    <s v="Re-engineered systematic monitoring"/>
    <n v="2900"/>
    <n v="14771"/>
    <n v="509.34482758620686"/>
    <x v="1"/>
    <n v="214"/>
    <n v="69.023364485981304"/>
    <s v="US"/>
    <s v="USD"/>
    <n v="1396846800"/>
    <x v="238"/>
    <n v="1396933200"/>
    <d v="2014-04-08T05:00:00"/>
    <b v="0"/>
    <b v="0"/>
    <s v="theater/plays"/>
    <x v="3"/>
    <s v="Plays"/>
  </r>
  <r>
    <n v="246"/>
    <s v="Walters-Carter"/>
    <s v="Seamless value-added standardization"/>
    <n v="4500"/>
    <n v="14649"/>
    <n v="325.5333333333333"/>
    <x v="1"/>
    <n v="222"/>
    <n v="65.986486486486484"/>
    <s v="US"/>
    <s v="USD"/>
    <n v="1375678800"/>
    <x v="239"/>
    <n v="1376024400"/>
    <d v="2013-08-09T05:00:00"/>
    <b v="0"/>
    <b v="0"/>
    <s v="technology/web"/>
    <x v="2"/>
    <s v="Web"/>
  </r>
  <r>
    <n v="247"/>
    <s v="Johnson, Patterson and Montoya"/>
    <s v="Triple-buffered fresh-thinking frame"/>
    <n v="19800"/>
    <n v="184658"/>
    <n v="932.61616161616166"/>
    <x v="1"/>
    <n v="1884"/>
    <n v="98.013800424628457"/>
    <s v="US"/>
    <s v="USD"/>
    <n v="1482386400"/>
    <x v="240"/>
    <n v="1483682400"/>
    <d v="2017-01-06T06:00:00"/>
    <b v="0"/>
    <b v="1"/>
    <s v="publishing/fiction"/>
    <x v="5"/>
    <s v="Ficton"/>
  </r>
  <r>
    <n v="248"/>
    <s v="Roberts and Sons"/>
    <s v="Streamlined holistic knowledgebase"/>
    <n v="6200"/>
    <n v="13103"/>
    <n v="211.33870967741933"/>
    <x v="1"/>
    <n v="218"/>
    <n v="60.105504587155963"/>
    <s v="AU"/>
    <s v="AUD"/>
    <n v="1420005600"/>
    <x v="241"/>
    <n v="1420437600"/>
    <d v="2015-01-05T06:00:00"/>
    <b v="0"/>
    <b v="0"/>
    <s v="games/mobile games"/>
    <x v="6"/>
    <s v="Mobile Games"/>
  </r>
  <r>
    <n v="249"/>
    <s v="Avila-Nelson"/>
    <s v="Up-sized intermediate website"/>
    <n v="61500"/>
    <n v="168095"/>
    <n v="273.32520325203251"/>
    <x v="1"/>
    <n v="6465"/>
    <n v="26.000773395204948"/>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084507042253513"/>
    <x v="0"/>
    <n v="101"/>
    <n v="38.019801980198018"/>
    <s v="US"/>
    <s v="USD"/>
    <n v="1355032800"/>
    <x v="243"/>
    <n v="1355205600"/>
    <d v="2012-12-11T06:00:00"/>
    <b v="0"/>
    <b v="0"/>
    <s v="theater/plays"/>
    <x v="3"/>
    <s v="Plays"/>
  </r>
  <r>
    <n v="252"/>
    <s v="Perez PLC"/>
    <s v="Operative bandwidth-monitored interface"/>
    <n v="1000"/>
    <n v="6263"/>
    <n v="626.29999999999995"/>
    <x v="1"/>
    <n v="59"/>
    <n v="106.15254237288136"/>
    <s v="US"/>
    <s v="USD"/>
    <n v="1382677200"/>
    <x v="244"/>
    <n v="1383109200"/>
    <d v="2013-10-30T05:00:00"/>
    <b v="0"/>
    <b v="0"/>
    <s v="theater/plays"/>
    <x v="3"/>
    <s v="Plays"/>
  </r>
  <r>
    <n v="253"/>
    <s v="Rogers, Jacobs and Jackson"/>
    <s v="Upgradable multi-state instruction set"/>
    <n v="121500"/>
    <n v="108161"/>
    <n v="89.021399176954731"/>
    <x v="0"/>
    <n v="1335"/>
    <n v="81.019475655430711"/>
    <s v="CA"/>
    <s v="CAD"/>
    <n v="1302238800"/>
    <x v="245"/>
    <n v="1303275600"/>
    <d v="2011-04-20T05:00:00"/>
    <b v="0"/>
    <b v="0"/>
    <s v="film &amp; video/drama"/>
    <x v="4"/>
    <s v="Drama"/>
  </r>
  <r>
    <n v="254"/>
    <s v="Barry Group"/>
    <s v="De-engineered static Local Area Network"/>
    <n v="4600"/>
    <n v="8505"/>
    <n v="184.89130434782609"/>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23.390243902439025"/>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
    <x v="1"/>
    <n v="186"/>
    <n v="72.172043010752688"/>
    <s v="US"/>
    <s v="USD"/>
    <n v="1481176800"/>
    <x v="250"/>
    <n v="1482904800"/>
    <d v="2016-12-28T06:00:00"/>
    <b v="0"/>
    <b v="1"/>
    <s v="theater/plays"/>
    <x v="3"/>
    <s v="Plays"/>
  </r>
  <r>
    <n v="259"/>
    <s v="Watkins Ltd"/>
    <s v="Multi-channeled responsive implementation"/>
    <n v="1800"/>
    <n v="10755"/>
    <n v="597.5"/>
    <x v="1"/>
    <n v="138"/>
    <n v="77.934782608695656"/>
    <s v="US"/>
    <s v="USD"/>
    <n v="1354946400"/>
    <x v="251"/>
    <n v="1356588000"/>
    <d v="2012-12-27T06:00:00"/>
    <b v="1"/>
    <b v="0"/>
    <s v="photography/photography books"/>
    <x v="7"/>
    <s v="Photography Books"/>
  </r>
  <r>
    <n v="260"/>
    <s v="Allen-Jones"/>
    <s v="Centralized modular initiative"/>
    <n v="6300"/>
    <n v="9935"/>
    <n v="157.69841269841268"/>
    <x v="1"/>
    <n v="261"/>
    <n v="38.065134099616856"/>
    <s v="US"/>
    <s v="USD"/>
    <n v="1348808400"/>
    <x v="136"/>
    <n v="1349845200"/>
    <d v="2012-10-10T05:00:00"/>
    <b v="0"/>
    <b v="0"/>
    <s v="music/rock"/>
    <x v="1"/>
    <s v="Rock"/>
  </r>
  <r>
    <n v="261"/>
    <s v="Mason-Smith"/>
    <s v="Reverse-engineered cohesive migration"/>
    <n v="84300"/>
    <n v="26303"/>
    <n v="31.201660735468568"/>
    <x v="0"/>
    <n v="454"/>
    <n v="57.936123348017624"/>
    <s v="US"/>
    <s v="USD"/>
    <n v="1282712400"/>
    <x v="252"/>
    <n v="1283058000"/>
    <d v="2010-08-29T05:00:00"/>
    <b v="0"/>
    <b v="1"/>
    <s v="music/rock"/>
    <x v="1"/>
    <s v="Rock"/>
  </r>
  <r>
    <n v="262"/>
    <s v="Lloyd, Kennedy and Davis"/>
    <s v="Compatible multimedia hub"/>
    <n v="1700"/>
    <n v="5328"/>
    <n v="313.41176470588238"/>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2"/>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76.766756032171585"/>
    <x v="0"/>
    <n v="3182"/>
    <n v="26.996228786926462"/>
    <s v="IT"/>
    <s v="EUR"/>
    <n v="1415340000"/>
    <x v="257"/>
    <n v="1418191200"/>
    <d v="2014-12-10T06:00:00"/>
    <b v="0"/>
    <b v="1"/>
    <s v="music/jazz"/>
    <x v="1"/>
    <s v="Jazz"/>
  </r>
  <r>
    <n v="267"/>
    <s v="Acosta PLC"/>
    <s v="Extended eco-centric function"/>
    <n v="61600"/>
    <n v="143910"/>
    <n v="233.62012987012989"/>
    <x v="1"/>
    <n v="2768"/>
    <n v="51.990606936416185"/>
    <s v="AU"/>
    <s v="AUD"/>
    <n v="1351054800"/>
    <x v="258"/>
    <n v="1352440800"/>
    <d v="2012-11-09T06:00:00"/>
    <b v="0"/>
    <b v="0"/>
    <s v="theater/plays"/>
    <x v="3"/>
    <s v="Plays"/>
  </r>
  <r>
    <n v="268"/>
    <s v="Brown-Mckee"/>
    <s v="Networked optimal productivity"/>
    <n v="1500"/>
    <n v="2708"/>
    <n v="180.53333333333333"/>
    <x v="1"/>
    <n v="48"/>
    <n v="56.416666666666664"/>
    <s v="US"/>
    <s v="USD"/>
    <n v="1349326800"/>
    <x v="259"/>
    <n v="1353304800"/>
    <d v="2012-11-19T06:00:00"/>
    <b v="0"/>
    <b v="0"/>
    <s v="film &amp; video/documentary"/>
    <x v="4"/>
    <s v="Documentary"/>
  </r>
  <r>
    <n v="269"/>
    <s v="Miles and Sons"/>
    <s v="Persistent attitude-oriented approach"/>
    <n v="3500"/>
    <n v="8842"/>
    <n v="252.62857142857143"/>
    <x v="1"/>
    <n v="87"/>
    <n v="101.63218390804597"/>
    <s v="US"/>
    <s v="USD"/>
    <n v="1548914400"/>
    <x v="260"/>
    <n v="1550728800"/>
    <d v="2019-02-21T06:00:00"/>
    <b v="0"/>
    <b v="0"/>
    <s v="film &amp; video/television"/>
    <x v="4"/>
    <s v="Television"/>
  </r>
  <r>
    <n v="270"/>
    <s v="Sawyer, Horton and Williams"/>
    <s v="Triple-buffered 4thgeneration toolset"/>
    <n v="173900"/>
    <n v="47260"/>
    <n v="27.176538240368025"/>
    <x v="3"/>
    <n v="1890"/>
    <n v="25.005291005291006"/>
    <s v="US"/>
    <s v="USD"/>
    <n v="1291269600"/>
    <x v="261"/>
    <n v="1291442400"/>
    <d v="2010-12-04T06:00:00"/>
    <b v="0"/>
    <b v="0"/>
    <s v="games/video games"/>
    <x v="6"/>
    <s v="Video Games"/>
  </r>
  <r>
    <n v="271"/>
    <s v="Foley-Cox"/>
    <s v="Progressive zero administration leverage"/>
    <n v="153700"/>
    <n v="1953"/>
    <n v="1.2706571242680547"/>
    <x v="2"/>
    <n v="61"/>
    <n v="32.016393442622949"/>
    <s v="US"/>
    <s v="USD"/>
    <n v="1449468000"/>
    <x v="262"/>
    <n v="1452146400"/>
    <d v="2016-01-07T06:00:00"/>
    <b v="0"/>
    <b v="0"/>
    <s v="photography/photography books"/>
    <x v="7"/>
    <s v="Photography Books"/>
  </r>
  <r>
    <n v="272"/>
    <s v="Horton, Morrison and Clark"/>
    <s v="Networked radical neural-net"/>
    <n v="51100"/>
    <n v="155349"/>
    <n v="304.0097847358121"/>
    <x v="1"/>
    <n v="1894"/>
    <n v="82.021647307286173"/>
    <s v="US"/>
    <s v="USD"/>
    <n v="1562734800"/>
    <x v="263"/>
    <n v="1564894800"/>
    <d v="2019-08-04T05:00:00"/>
    <b v="0"/>
    <b v="1"/>
    <s v="theater/plays"/>
    <x v="3"/>
    <s v="Plays"/>
  </r>
  <r>
    <n v="273"/>
    <s v="Thomas and Sons"/>
    <s v="Re-engineered heuristic forecast"/>
    <n v="7800"/>
    <n v="10704"/>
    <n v="137.23076923076923"/>
    <x v="1"/>
    <n v="282"/>
    <n v="37.957446808510639"/>
    <s v="CA"/>
    <s v="CAD"/>
    <n v="1505624400"/>
    <x v="264"/>
    <n v="1505883600"/>
    <d v="2017-09-20T05:00:00"/>
    <b v="0"/>
    <b v="0"/>
    <s v="theater/plays"/>
    <x v="3"/>
    <s v="Plays"/>
  </r>
  <r>
    <n v="274"/>
    <s v="Morgan-Jenkins"/>
    <s v="Fully-configurable background algorithm"/>
    <n v="2400"/>
    <n v="773"/>
    <n v="32.208333333333336"/>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96.8"/>
    <x v="0"/>
    <n v="133"/>
    <n v="40.030075187969928"/>
    <s v="US"/>
    <s v="USD"/>
    <n v="1334811600"/>
    <x v="267"/>
    <n v="1335243600"/>
    <d v="2012-04-24T05:00:00"/>
    <b v="0"/>
    <b v="1"/>
    <s v="games/video games"/>
    <x v="6"/>
    <s v="Video Games"/>
  </r>
  <r>
    <n v="277"/>
    <s v="Ramos-Mitchell"/>
    <s v="Persevering system-worthy info-mediaries"/>
    <n v="700"/>
    <n v="7465"/>
    <n v="1066.4285714285716"/>
    <x v="1"/>
    <n v="83"/>
    <n v="89.939759036144579"/>
    <s v="US"/>
    <s v="USD"/>
    <n v="1279515600"/>
    <x v="268"/>
    <n v="1279688400"/>
    <d v="2010-07-21T05:00:00"/>
    <b v="0"/>
    <b v="0"/>
    <s v="theater/plays"/>
    <x v="3"/>
    <s v="Plays"/>
  </r>
  <r>
    <n v="278"/>
    <s v="Higgins, Davis and Salazar"/>
    <s v="Distributed multi-tasking strategy"/>
    <n v="2700"/>
    <n v="8799"/>
    <n v="325.88888888888891"/>
    <x v="1"/>
    <n v="91"/>
    <n v="96.692307692307693"/>
    <s v="US"/>
    <s v="USD"/>
    <n v="1353909600"/>
    <x v="269"/>
    <n v="1356069600"/>
    <d v="2012-12-21T06:00:00"/>
    <b v="0"/>
    <b v="0"/>
    <s v="technology/web"/>
    <x v="2"/>
    <s v="Web"/>
  </r>
  <r>
    <n v="279"/>
    <s v="Smith-Jenkins"/>
    <s v="Vision-oriented methodical application"/>
    <n v="8000"/>
    <n v="13656"/>
    <n v="170.70000000000002"/>
    <x v="1"/>
    <n v="546"/>
    <n v="25.010989010989011"/>
    <s v="US"/>
    <s v="USD"/>
    <n v="1535950800"/>
    <x v="270"/>
    <n v="1536210000"/>
    <d v="2018-09-06T05:00:00"/>
    <b v="0"/>
    <b v="0"/>
    <s v="theater/plays"/>
    <x v="3"/>
    <s v="Plays"/>
  </r>
  <r>
    <n v="280"/>
    <s v="Braun PLC"/>
    <s v="Function-based high-level infrastructure"/>
    <n v="2500"/>
    <n v="14536"/>
    <n v="581.44000000000005"/>
    <x v="1"/>
    <n v="393"/>
    <n v="36.987277353689571"/>
    <s v="US"/>
    <s v="USD"/>
    <n v="1511244000"/>
    <x v="271"/>
    <n v="1511762400"/>
    <d v="2017-11-27T06:00:00"/>
    <b v="0"/>
    <b v="0"/>
    <s v="film &amp; video/animation"/>
    <x v="4"/>
    <s v="Animation"/>
  </r>
  <r>
    <n v="281"/>
    <s v="Drake PLC"/>
    <s v="Profound object-oriented paradigm"/>
    <n v="164500"/>
    <n v="150552"/>
    <n v="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18.728395061728396"/>
    <x v="0"/>
    <n v="29"/>
    <n v="52.310344827586206"/>
    <s v="DK"/>
    <s v="DKK"/>
    <n v="1464584400"/>
    <x v="273"/>
    <n v="1465016400"/>
    <d v="2016-06-04T05:00:00"/>
    <b v="0"/>
    <b v="0"/>
    <s v="music/rock"/>
    <x v="1"/>
    <s v="Rock"/>
  </r>
  <r>
    <n v="284"/>
    <s v="Tran LLC"/>
    <s v="Ameliorated fresh-thinking protocol"/>
    <n v="9800"/>
    <n v="8153"/>
    <n v="83.193877551020407"/>
    <x v="0"/>
    <n v="132"/>
    <n v="61.765151515151516"/>
    <s v="US"/>
    <s v="USD"/>
    <n v="1335848400"/>
    <x v="274"/>
    <n v="1336280400"/>
    <d v="2012-05-06T05:00:00"/>
    <b v="0"/>
    <b v="0"/>
    <s v="technology/web"/>
    <x v="2"/>
    <s v="Web"/>
  </r>
  <r>
    <n v="285"/>
    <s v="Dawson, Brady and Gilbert"/>
    <s v="Front-line optimizing emulation"/>
    <n v="900"/>
    <n v="6357"/>
    <n v="706.33333333333337"/>
    <x v="1"/>
    <n v="254"/>
    <n v="25.027559055118111"/>
    <s v="US"/>
    <s v="USD"/>
    <n v="1473483600"/>
    <x v="275"/>
    <n v="1476766800"/>
    <d v="2016-10-18T05:00:00"/>
    <b v="0"/>
    <b v="0"/>
    <s v="theater/plays"/>
    <x v="3"/>
    <s v="Plays"/>
  </r>
  <r>
    <n v="286"/>
    <s v="Obrien-Aguirre"/>
    <s v="Devolved uniform complexity"/>
    <n v="112100"/>
    <n v="19557"/>
    <n v="17.446030330062445"/>
    <x v="3"/>
    <n v="184"/>
    <n v="106.28804347826087"/>
    <s v="US"/>
    <s v="USD"/>
    <n v="1479880800"/>
    <x v="276"/>
    <n v="1480485600"/>
    <d v="2016-11-30T06:00:00"/>
    <b v="0"/>
    <b v="0"/>
    <s v="theater/plays"/>
    <x v="3"/>
    <s v="Plays"/>
  </r>
  <r>
    <n v="287"/>
    <s v="Ferguson PLC"/>
    <s v="Public-key intangible superstructure"/>
    <n v="6300"/>
    <n v="13213"/>
    <n v="209.73015873015873"/>
    <x v="1"/>
    <n v="176"/>
    <n v="75.07386363636364"/>
    <s v="US"/>
    <s v="USD"/>
    <n v="1430197200"/>
    <x v="277"/>
    <n v="1430197200"/>
    <d v="2015-04-28T05:00:00"/>
    <b v="0"/>
    <b v="0"/>
    <s v="music/electric music"/>
    <x v="1"/>
    <s v="Electric Music"/>
  </r>
  <r>
    <n v="288"/>
    <s v="Garcia Ltd"/>
    <s v="Secured global success"/>
    <n v="5600"/>
    <n v="5476"/>
    <n v="97.785714285714292"/>
    <x v="0"/>
    <n v="137"/>
    <n v="39.970802919708028"/>
    <s v="DK"/>
    <s v="DKK"/>
    <n v="1331701200"/>
    <x v="278"/>
    <n v="1331787600"/>
    <d v="2012-03-15T05:00:00"/>
    <b v="0"/>
    <b v="1"/>
    <s v="music/metal"/>
    <x v="1"/>
    <s v="Metal"/>
  </r>
  <r>
    <n v="289"/>
    <s v="Smith, Love and Smith"/>
    <s v="Grass-roots mission-critical capability"/>
    <n v="800"/>
    <n v="13474"/>
    <n v="1684.25"/>
    <x v="1"/>
    <n v="337"/>
    <n v="39.982195845697326"/>
    <s v="CA"/>
    <s v="CAD"/>
    <n v="1438578000"/>
    <x v="279"/>
    <n v="1438837200"/>
    <d v="2015-08-06T05:00:00"/>
    <b v="0"/>
    <b v="0"/>
    <s v="theater/plays"/>
    <x v="3"/>
    <s v="Plays"/>
  </r>
  <r>
    <n v="290"/>
    <s v="Wilson, Hall and Osborne"/>
    <s v="Advanced global data-warehouse"/>
    <n v="168600"/>
    <n v="91722"/>
    <n v="54.402135231316727"/>
    <x v="0"/>
    <n v="908"/>
    <n v="101.01541850220265"/>
    <s v="US"/>
    <s v="USD"/>
    <n v="1368162000"/>
    <x v="280"/>
    <n v="1370926800"/>
    <d v="2013-06-11T05:00:00"/>
    <b v="0"/>
    <b v="1"/>
    <s v="film &amp; video/documentary"/>
    <x v="4"/>
    <s v="Documentary"/>
  </r>
  <r>
    <n v="291"/>
    <s v="Bell, Grimes and Kerr"/>
    <s v="Self-enabling uniform complexity"/>
    <n v="1800"/>
    <n v="8219"/>
    <n v="456.61111111111109"/>
    <x v="1"/>
    <n v="107"/>
    <n v="76.813084112149539"/>
    <s v="US"/>
    <s v="USD"/>
    <n v="1318654800"/>
    <x v="281"/>
    <n v="1319000400"/>
    <d v="2011-10-19T05:00:00"/>
    <b v="1"/>
    <b v="0"/>
    <s v="technology/web"/>
    <x v="2"/>
    <s v="Web"/>
  </r>
  <r>
    <n v="292"/>
    <s v="Ho-Harris"/>
    <s v="Versatile cohesive encoding"/>
    <n v="7300"/>
    <n v="717"/>
    <n v="9.8219178082191778"/>
    <x v="0"/>
    <n v="10"/>
    <n v="71.7"/>
    <s v="US"/>
    <s v="USD"/>
    <n v="1331874000"/>
    <x v="282"/>
    <n v="1333429200"/>
    <d v="2012-04-03T05:00:00"/>
    <b v="0"/>
    <b v="0"/>
    <s v="food/food trucks"/>
    <x v="0"/>
    <s v="Food Trucks"/>
  </r>
  <r>
    <n v="293"/>
    <s v="Ross Group"/>
    <s v="Organized executive solution"/>
    <n v="6500"/>
    <n v="1065"/>
    <n v="16.384615384615383"/>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35.650077760497666"/>
    <x v="0"/>
    <n v="1910"/>
    <n v="36.004712041884815"/>
    <s v="CH"/>
    <s v="CHF"/>
    <n v="1381813200"/>
    <x v="285"/>
    <n v="1383976800"/>
    <d v="2013-11-09T06:00:00"/>
    <b v="0"/>
    <b v="0"/>
    <s v="theater/plays"/>
    <x v="3"/>
    <s v="Plays"/>
  </r>
  <r>
    <n v="296"/>
    <s v="Smith-Hess"/>
    <s v="Grass-roots real-time Local Area Network"/>
    <n v="6100"/>
    <n v="3352"/>
    <n v="54.950819672131146"/>
    <x v="0"/>
    <n v="38"/>
    <n v="88.21052631578948"/>
    <s v="AU"/>
    <s v="AUD"/>
    <n v="1548655200"/>
    <x v="286"/>
    <n v="1550556000"/>
    <d v="2019-02-19T06:00:00"/>
    <b v="0"/>
    <b v="0"/>
    <s v="theater/plays"/>
    <x v="3"/>
    <s v="Plays"/>
  </r>
  <r>
    <n v="297"/>
    <s v="Brown, Herring and Bass"/>
    <s v="Organized client-driven capacity"/>
    <n v="7200"/>
    <n v="6785"/>
    <n v="94.236111111111114"/>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51.421052631578945"/>
    <x v="0"/>
    <n v="49"/>
    <n v="39.877551020408163"/>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31.844940867279899"/>
    <x v="0"/>
    <n v="245"/>
    <n v="98.914285714285711"/>
    <s v="US"/>
    <s v="USD"/>
    <n v="1535864400"/>
    <x v="292"/>
    <n v="1537074000"/>
    <d v="2018-09-16T05:00:00"/>
    <b v="0"/>
    <b v="0"/>
    <s v="theater/plays"/>
    <x v="3"/>
    <s v="Plays"/>
  </r>
  <r>
    <n v="303"/>
    <s v="Guerrero, Flores and Jenkins"/>
    <s v="Networked optimal architecture"/>
    <n v="3400"/>
    <n v="2809"/>
    <n v="82.617647058823536"/>
    <x v="0"/>
    <n v="32"/>
    <n v="87.78125"/>
    <s v="US"/>
    <s v="USD"/>
    <n v="1452146400"/>
    <x v="293"/>
    <n v="1452578400"/>
    <d v="2016-01-12T06:00:00"/>
    <b v="0"/>
    <b v="0"/>
    <s v="music/indie rock"/>
    <x v="1"/>
    <s v="Indie Rock"/>
  </r>
  <r>
    <n v="304"/>
    <s v="Peterson PLC"/>
    <s v="User-friendly discrete benchmark"/>
    <n v="2100"/>
    <n v="11469"/>
    <n v="546.14285714285722"/>
    <x v="1"/>
    <n v="142"/>
    <n v="80.767605633802816"/>
    <s v="US"/>
    <s v="USD"/>
    <n v="1470546000"/>
    <x v="294"/>
    <n v="1474088400"/>
    <d v="2016-09-17T05:00:00"/>
    <b v="0"/>
    <b v="0"/>
    <s v="film &amp; video/documentary"/>
    <x v="4"/>
    <s v="Documentary"/>
  </r>
  <r>
    <n v="305"/>
    <s v="Townsend Ltd"/>
    <s v="Grass-roots actuating policy"/>
    <n v="2800"/>
    <n v="8014"/>
    <n v="286.21428571428572"/>
    <x v="1"/>
    <n v="85"/>
    <n v="94.28235294117647"/>
    <s v="US"/>
    <s v="USD"/>
    <n v="1458363600"/>
    <x v="295"/>
    <n v="1461906000"/>
    <d v="2016-04-29T05:00:00"/>
    <b v="0"/>
    <b v="0"/>
    <s v="theater/plays"/>
    <x v="3"/>
    <s v="Plays"/>
  </r>
  <r>
    <n v="306"/>
    <s v="Rush, Reed and Hall"/>
    <s v="Enterprise-wide 3rdgeneration knowledge user"/>
    <n v="6500"/>
    <n v="514"/>
    <n v="7.9076923076923071"/>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on"/>
  </r>
  <r>
    <n v="308"/>
    <s v="Davis Ltd"/>
    <s v="Grass-roots optimizing projection"/>
    <n v="118200"/>
    <n v="87560"/>
    <n v="74.077834179357026"/>
    <x v="0"/>
    <n v="803"/>
    <n v="109.04109589041096"/>
    <s v="US"/>
    <s v="USD"/>
    <n v="1303102800"/>
    <x v="298"/>
    <n v="1303189200"/>
    <d v="2011-04-19T05:00:00"/>
    <b v="0"/>
    <b v="0"/>
    <s v="theater/plays"/>
    <x v="3"/>
    <s v="Plays"/>
  </r>
  <r>
    <n v="309"/>
    <s v="Harris-Perry"/>
    <s v="User-centric 6thgeneration attitude"/>
    <n v="4100"/>
    <n v="3087"/>
    <n v="75.292682926829272"/>
    <x v="3"/>
    <n v="75"/>
    <n v="41.16"/>
    <s v="US"/>
    <s v="USD"/>
    <n v="1316581200"/>
    <x v="299"/>
    <n v="1318309200"/>
    <d v="2011-10-11T05:00:00"/>
    <b v="0"/>
    <b v="1"/>
    <s v="music/indie rock"/>
    <x v="1"/>
    <s v="Indie Rock"/>
  </r>
  <r>
    <n v="310"/>
    <s v="Velazquez, Hunt and Ortiz"/>
    <s v="Switchable zero tolerance website"/>
    <n v="7800"/>
    <n v="1586"/>
    <n v="20.333333333333332"/>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1"/>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2"/>
    <x v="1"/>
    <n v="133"/>
    <n v="31.022556390977442"/>
    <s v="US"/>
    <s v="USD"/>
    <n v="1552366800"/>
    <x v="188"/>
    <n v="1552798800"/>
    <d v="2019-03-17T05:00:00"/>
    <b v="0"/>
    <b v="1"/>
    <s v="film &amp; video/documentary"/>
    <x v="4"/>
    <s v="Documentary"/>
  </r>
  <r>
    <n v="315"/>
    <s v="Lopez, Adams and Johnson"/>
    <s v="Open-source interactive knowledge user"/>
    <n v="9500"/>
    <n v="3220"/>
    <n v="33.89473684210526"/>
    <x v="0"/>
    <n v="31"/>
    <n v="103.87096774193549"/>
    <s v="US"/>
    <s v="USD"/>
    <n v="1400907600"/>
    <x v="302"/>
    <n v="1403413200"/>
    <d v="2014-06-22T05:00:00"/>
    <b v="0"/>
    <b v="0"/>
    <s v="theater/plays"/>
    <x v="3"/>
    <s v="Plays"/>
  </r>
  <r>
    <n v="316"/>
    <s v="Martin-Marshall"/>
    <s v="Configurable demand-driven matrix"/>
    <n v="9600"/>
    <n v="6401"/>
    <n v="66.677083333333329"/>
    <x v="0"/>
    <n v="108"/>
    <n v="59.268518518518519"/>
    <s v="IT"/>
    <s v="EUR"/>
    <n v="1574143200"/>
    <x v="303"/>
    <n v="1574229600"/>
    <d v="2019-11-20T06:00:00"/>
    <b v="0"/>
    <b v="1"/>
    <s v="food/food trucks"/>
    <x v="0"/>
    <s v="Food Trucks"/>
  </r>
  <r>
    <n v="317"/>
    <s v="Summers PLC"/>
    <s v="Cross-group coherent hierarchy"/>
    <n v="6600"/>
    <n v="1269"/>
    <n v="19.227272727272727"/>
    <x v="0"/>
    <n v="30"/>
    <n v="42.3"/>
    <s v="US"/>
    <s v="USD"/>
    <n v="1494738000"/>
    <x v="304"/>
    <n v="1495861200"/>
    <d v="2017-05-27T05:00:00"/>
    <b v="0"/>
    <b v="0"/>
    <s v="theater/plays"/>
    <x v="3"/>
    <s v="Plays"/>
  </r>
  <r>
    <n v="318"/>
    <s v="Young, Hart and Ryan"/>
    <s v="Decentralized demand-driven open system"/>
    <n v="5700"/>
    <n v="903"/>
    <n v="15.842105263157894"/>
    <x v="0"/>
    <n v="17"/>
    <n v="53.117647058823529"/>
    <s v="US"/>
    <s v="USD"/>
    <n v="1392357600"/>
    <x v="305"/>
    <n v="1392530400"/>
    <d v="2014-02-16T06:00:00"/>
    <b v="0"/>
    <b v="0"/>
    <s v="music/rock"/>
    <x v="1"/>
    <s v="Rock"/>
  </r>
  <r>
    <n v="319"/>
    <s v="Mills Group"/>
    <s v="Advanced empowering matrix"/>
    <n v="8400"/>
    <n v="3251"/>
    <n v="38.702380952380956"/>
    <x v="3"/>
    <n v="64"/>
    <n v="50.796875"/>
    <s v="US"/>
    <s v="USD"/>
    <n v="1281589200"/>
    <x v="306"/>
    <n v="1283662800"/>
    <d v="2010-09-05T05:00:00"/>
    <b v="0"/>
    <b v="0"/>
    <s v="technology/web"/>
    <x v="2"/>
    <s v="Web"/>
  </r>
  <r>
    <n v="320"/>
    <s v="Sandoval-Powell"/>
    <s v="Phased holistic implementation"/>
    <n v="84400"/>
    <n v="8092"/>
    <n v="9.5876777251184837"/>
    <x v="0"/>
    <n v="80"/>
    <n v="101.15"/>
    <s v="US"/>
    <s v="USD"/>
    <n v="1305003600"/>
    <x v="307"/>
    <n v="1305781200"/>
    <d v="2011-05-19T05:00:00"/>
    <b v="0"/>
    <b v="0"/>
    <s v="publishing/fiction"/>
    <x v="5"/>
    <s v="Ficton"/>
  </r>
  <r>
    <n v="321"/>
    <s v="Mills, Frazier and Perez"/>
    <s v="Proactive attitude-oriented knowledge user"/>
    <n v="170400"/>
    <n v="160422"/>
    <n v="94.144366197183089"/>
    <x v="0"/>
    <n v="2468"/>
    <n v="65.000810372771468"/>
    <s v="US"/>
    <s v="USD"/>
    <n v="1301634000"/>
    <x v="308"/>
    <n v="1302325200"/>
    <d v="2011-04-09T05:00:00"/>
    <b v="0"/>
    <b v="0"/>
    <s v="film &amp; video/shorts"/>
    <x v="4"/>
    <s v="Shorts"/>
  </r>
  <r>
    <n v="322"/>
    <s v="Hebert Group"/>
    <s v="Visionary asymmetric Graphical User Interface"/>
    <n v="117900"/>
    <n v="196377"/>
    <n v="166.56234096692114"/>
    <x v="1"/>
    <n v="5168"/>
    <n v="37.998645510835914"/>
    <s v="US"/>
    <s v="USD"/>
    <n v="1290664800"/>
    <x v="309"/>
    <n v="1291788000"/>
    <d v="2010-12-08T06:00:00"/>
    <b v="0"/>
    <b v="0"/>
    <s v="theater/plays"/>
    <x v="3"/>
    <s v="Plays"/>
  </r>
  <r>
    <n v="323"/>
    <s v="Cole, Smith and Wood"/>
    <s v="Integrated zero-defect help-desk"/>
    <n v="8900"/>
    <n v="2148"/>
    <n v="24.134831460674157"/>
    <x v="0"/>
    <n v="26"/>
    <n v="82.615384615384613"/>
    <s v="GB"/>
    <s v="GBP"/>
    <n v="1395896400"/>
    <x v="310"/>
    <n v="1396069200"/>
    <d v="2014-03-29T05:00:00"/>
    <b v="0"/>
    <b v="0"/>
    <s v="film &amp; video/documentary"/>
    <x v="4"/>
    <s v="Documentary"/>
  </r>
  <r>
    <n v="324"/>
    <s v="Harris, Hall and Harris"/>
    <s v="Inverse analyzing matrices"/>
    <n v="7100"/>
    <n v="11648"/>
    <n v="164.05633802816902"/>
    <x v="1"/>
    <n v="307"/>
    <n v="37.941368078175898"/>
    <s v="US"/>
    <s v="USD"/>
    <n v="1434862800"/>
    <x v="311"/>
    <n v="1435899600"/>
    <d v="2015-07-03T05:00:00"/>
    <b v="0"/>
    <b v="1"/>
    <s v="theater/plays"/>
    <x v="3"/>
    <s v="Plays"/>
  </r>
  <r>
    <n v="325"/>
    <s v="Saunders Group"/>
    <s v="Programmable systemic implementation"/>
    <n v="6500"/>
    <n v="5897"/>
    <n v="90.723076923076931"/>
    <x v="0"/>
    <n v="73"/>
    <n v="80.780821917808225"/>
    <s v="US"/>
    <s v="USD"/>
    <n v="1529125200"/>
    <x v="79"/>
    <n v="1531112400"/>
    <d v="2018-07-09T05:00:00"/>
    <b v="0"/>
    <b v="1"/>
    <s v="theater/plays"/>
    <x v="3"/>
    <s v="Plays"/>
  </r>
  <r>
    <n v="326"/>
    <s v="Pham, Avila and Nash"/>
    <s v="Multi-channeled next generation architecture"/>
    <n v="7200"/>
    <n v="3326"/>
    <n v="46.194444444444443"/>
    <x v="0"/>
    <n v="128"/>
    <n v="25.984375"/>
    <s v="US"/>
    <s v="USD"/>
    <n v="1451109600"/>
    <x v="312"/>
    <n v="1451628000"/>
    <d v="2016-01-01T06:00:00"/>
    <b v="0"/>
    <b v="0"/>
    <s v="film &amp; video/animation"/>
    <x v="4"/>
    <s v="Animation"/>
  </r>
  <r>
    <n v="327"/>
    <s v="Patterson, Salinas and Lucas"/>
    <s v="Digitized 3rdgeneration encoding"/>
    <n v="2600"/>
    <n v="1002"/>
    <n v="38.53846153846154"/>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22.896588486140725"/>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1"/>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97.032531824611041"/>
    <x v="0"/>
    <n v="1072"/>
    <n v="63.994402985074629"/>
    <s v="US"/>
    <s v="USD"/>
    <n v="1292392800"/>
    <x v="321"/>
    <n v="1292479200"/>
    <d v="2010-12-16T06:00:00"/>
    <b v="0"/>
    <b v="1"/>
    <s v="music/rock"/>
    <x v="1"/>
    <s v="Rock"/>
  </r>
  <r>
    <n v="337"/>
    <s v="Hayden Ltd"/>
    <s v="Innovative didactic analyzer"/>
    <n v="94500"/>
    <n v="116064"/>
    <n v="122.81904761904762"/>
    <x v="1"/>
    <n v="1095"/>
    <n v="105.9945205479452"/>
    <s v="US"/>
    <s v="USD"/>
    <n v="1573452000"/>
    <x v="322"/>
    <n v="1573538400"/>
    <d v="2019-11-12T06:00:00"/>
    <b v="0"/>
    <b v="0"/>
    <s v="theater/plays"/>
    <x v="3"/>
    <s v="Plays"/>
  </r>
  <r>
    <n v="338"/>
    <s v="Gonzalez-Burton"/>
    <s v="Decentralized intangible encoding"/>
    <n v="69800"/>
    <n v="125042"/>
    <n v="179.14326647564468"/>
    <x v="1"/>
    <n v="1690"/>
    <n v="73.989349112426041"/>
    <s v="US"/>
    <s v="USD"/>
    <n v="1317790800"/>
    <x v="323"/>
    <n v="1320382800"/>
    <d v="2011-11-04T05:00:00"/>
    <b v="0"/>
    <b v="0"/>
    <s v="theater/plays"/>
    <x v="3"/>
    <s v="Plays"/>
  </r>
  <r>
    <n v="339"/>
    <s v="Lewis, Taylor and Rivers"/>
    <s v="Front-line transitional algorithm"/>
    <n v="136300"/>
    <n v="108974"/>
    <n v="79.951577402787962"/>
    <x v="3"/>
    <n v="1297"/>
    <n v="84.02004626060139"/>
    <s v="CA"/>
    <s v="CAD"/>
    <n v="1501650000"/>
    <x v="324"/>
    <n v="1502859600"/>
    <d v="2017-08-16T05:00:00"/>
    <b v="0"/>
    <b v="0"/>
    <s v="theater/plays"/>
    <x v="3"/>
    <s v="Plays"/>
  </r>
  <r>
    <n v="340"/>
    <s v="Butler, Henry and Espinoza"/>
    <s v="Switchable didactic matrices"/>
    <n v="37100"/>
    <n v="34964"/>
    <n v="94.242587601078171"/>
    <x v="0"/>
    <n v="393"/>
    <n v="88.966921119592882"/>
    <s v="US"/>
    <s v="USD"/>
    <n v="1323669600"/>
    <x v="325"/>
    <n v="1323756000"/>
    <d v="2011-12-13T06:00:00"/>
    <b v="0"/>
    <b v="0"/>
    <s v="photography/photography books"/>
    <x v="7"/>
    <s v="Photography Books"/>
  </r>
  <r>
    <n v="341"/>
    <s v="Guzman Group"/>
    <s v="Ameliorated disintermediate utilization"/>
    <n v="114300"/>
    <n v="96777"/>
    <n v="84.669291338582681"/>
    <x v="0"/>
    <n v="1257"/>
    <n v="76.990453460620529"/>
    <s v="US"/>
    <s v="USD"/>
    <n v="1440738000"/>
    <x v="326"/>
    <n v="1441342800"/>
    <d v="2015-09-04T05:00:00"/>
    <b v="0"/>
    <b v="0"/>
    <s v="music/indie rock"/>
    <x v="1"/>
    <s v="Indie Rock"/>
  </r>
  <r>
    <n v="342"/>
    <s v="Gibson-Hernandez"/>
    <s v="Visionary foreground middleware"/>
    <n v="47900"/>
    <n v="31864"/>
    <n v="66.521920668058456"/>
    <x v="0"/>
    <n v="328"/>
    <n v="97.146341463414629"/>
    <s v="US"/>
    <s v="USD"/>
    <n v="1374296400"/>
    <x v="327"/>
    <n v="1375333200"/>
    <d v="2013-08-01T05:00:00"/>
    <b v="0"/>
    <b v="0"/>
    <s v="theater/plays"/>
    <x v="3"/>
    <s v="Plays"/>
  </r>
  <r>
    <n v="343"/>
    <s v="Spencer-Weber"/>
    <s v="Optional zero-defect task-force"/>
    <n v="9000"/>
    <n v="4853"/>
    <n v="53.922222222222224"/>
    <x v="0"/>
    <n v="147"/>
    <n v="33.013605442176868"/>
    <s v="US"/>
    <s v="USD"/>
    <n v="1384840800"/>
    <x v="328"/>
    <n v="1389420000"/>
    <d v="2014-01-11T06:00:00"/>
    <b v="0"/>
    <b v="0"/>
    <s v="theater/plays"/>
    <x v="3"/>
    <s v="Plays"/>
  </r>
  <r>
    <n v="344"/>
    <s v="Berger, Johnson and Marshall"/>
    <s v="Devolved exuding emulation"/>
    <n v="197600"/>
    <n v="82959"/>
    <n v="41.983299595141702"/>
    <x v="0"/>
    <n v="830"/>
    <n v="99.950602409638549"/>
    <s v="US"/>
    <s v="USD"/>
    <n v="1516600800"/>
    <x v="329"/>
    <n v="1520056800"/>
    <d v="2018-03-03T06:00:00"/>
    <b v="0"/>
    <b v="0"/>
    <s v="games/video games"/>
    <x v="6"/>
    <s v="Video Games"/>
  </r>
  <r>
    <n v="345"/>
    <s v="Taylor, Cisneros and Romero"/>
    <s v="Open-source neutral task-force"/>
    <n v="157600"/>
    <n v="23159"/>
    <n v="14.69479695431472"/>
    <x v="0"/>
    <n v="331"/>
    <n v="69.966767371601208"/>
    <s v="GB"/>
    <s v="GBP"/>
    <n v="1436418000"/>
    <x v="330"/>
    <n v="1436504400"/>
    <d v="2015-07-10T05:00:00"/>
    <b v="0"/>
    <b v="0"/>
    <s v="film &amp; video/drama"/>
    <x v="4"/>
    <s v="Drama"/>
  </r>
  <r>
    <n v="346"/>
    <s v="Little-Marsh"/>
    <s v="Virtual attitude-oriented migration"/>
    <n v="8000"/>
    <n v="2758"/>
    <n v="34.475000000000001"/>
    <x v="0"/>
    <n v="25"/>
    <n v="110.32"/>
    <s v="US"/>
    <s v="USD"/>
    <n v="1503550800"/>
    <x v="331"/>
    <n v="1508302800"/>
    <d v="2017-10-18T05:00:00"/>
    <b v="0"/>
    <b v="1"/>
    <s v="music/indie rock"/>
    <x v="1"/>
    <s v="Indie Rock"/>
  </r>
  <r>
    <n v="347"/>
    <s v="Petersen and Sons"/>
    <s v="Open-source full-range portal"/>
    <n v="900"/>
    <n v="12607"/>
    <n v="1400.7777777777778"/>
    <x v="1"/>
    <n v="191"/>
    <n v="66.005235602094245"/>
    <s v="US"/>
    <s v="USD"/>
    <n v="1423634400"/>
    <x v="332"/>
    <n v="1425708000"/>
    <d v="2015-03-07T06:00:00"/>
    <b v="0"/>
    <b v="0"/>
    <s v="technology/web"/>
    <x v="2"/>
    <s v="Web"/>
  </r>
  <r>
    <n v="348"/>
    <s v="Hensley Ltd"/>
    <s v="Versatile cohesive open system"/>
    <n v="199000"/>
    <n v="142823"/>
    <n v="71.770351758793964"/>
    <x v="0"/>
    <n v="3483"/>
    <n v="41.005742176284812"/>
    <s v="US"/>
    <s v="USD"/>
    <n v="1487224800"/>
    <x v="333"/>
    <n v="1488348000"/>
    <d v="2017-03-01T06:00:00"/>
    <b v="0"/>
    <b v="0"/>
    <s v="food/food trucks"/>
    <x v="0"/>
    <s v="Food Trucks"/>
  </r>
  <r>
    <n v="349"/>
    <s v="Navarro and Sons"/>
    <s v="Multi-layered bottom-line frame"/>
    <n v="180800"/>
    <n v="95958"/>
    <n v="53.074115044247783"/>
    <x v="0"/>
    <n v="923"/>
    <n v="103.96316359696641"/>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70715249662618"/>
    <x v="1"/>
    <n v="2013"/>
    <n v="47.009935419771487"/>
    <s v="US"/>
    <s v="USD"/>
    <n v="1440392400"/>
    <x v="335"/>
    <n v="1441602000"/>
    <d v="2015-09-07T05:00:00"/>
    <b v="0"/>
    <b v="0"/>
    <s v="music/rock"/>
    <x v="1"/>
    <s v="Rock"/>
  </r>
  <r>
    <n v="352"/>
    <s v="Adams, Willis and Sanchez"/>
    <s v="Expanded hybrid hardware"/>
    <n v="2800"/>
    <n v="977"/>
    <n v="34.892857142857139"/>
    <x v="0"/>
    <n v="33"/>
    <n v="29.606060606060606"/>
    <s v="CA"/>
    <s v="CAD"/>
    <n v="1446876000"/>
    <x v="336"/>
    <n v="1447567200"/>
    <d v="2015-11-15T06:00:00"/>
    <b v="0"/>
    <b v="0"/>
    <s v="theater/plays"/>
    <x v="3"/>
    <s v="Plays"/>
  </r>
  <r>
    <n v="353"/>
    <s v="Mills-Roy"/>
    <s v="Profit-focused multi-tasking access"/>
    <n v="33600"/>
    <n v="137961"/>
    <n v="410.59821428571428"/>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58.973684210526315"/>
    <x v="2"/>
    <n v="86"/>
    <n v="26.058139534883722"/>
    <s v="US"/>
    <s v="USD"/>
    <n v="1485064800"/>
    <x v="339"/>
    <n v="1488520800"/>
    <d v="2017-03-03T06:00:00"/>
    <b v="0"/>
    <b v="0"/>
    <s v="technology/wearables"/>
    <x v="2"/>
    <s v="Wearables"/>
  </r>
  <r>
    <n v="356"/>
    <s v="Glass, Nunez and Mcdonald"/>
    <s v="Open-source systematic protocol"/>
    <n v="9300"/>
    <n v="3431"/>
    <n v="36.892473118279568"/>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11.814432989690722"/>
    <x v="0"/>
    <n v="23"/>
    <n v="49.826086956521742"/>
    <s v="CA"/>
    <s v="CAD"/>
    <n v="1533877200"/>
    <x v="342"/>
    <n v="1534136400"/>
    <d v="2018-08-13T05:00:00"/>
    <b v="1"/>
    <b v="0"/>
    <s v="photography/photography books"/>
    <x v="7"/>
    <s v="Photography Books"/>
  </r>
  <r>
    <n v="359"/>
    <s v="Salazar-Moon"/>
    <s v="Compatible needs-based architecture"/>
    <n v="4000"/>
    <n v="11948"/>
    <n v="298.7"/>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7"/>
    <x v="1"/>
    <n v="191"/>
    <n v="72.015706806282722"/>
    <s v="US"/>
    <s v="USD"/>
    <n v="1296108000"/>
    <x v="65"/>
    <n v="1299391200"/>
    <d v="2011-03-06T06:00:00"/>
    <b v="0"/>
    <b v="0"/>
    <s v="music/rock"/>
    <x v="1"/>
    <s v="Rock"/>
  </r>
  <r>
    <n v="363"/>
    <s v="Gray-Davis"/>
    <s v="Re-contextualized local initiative"/>
    <n v="5200"/>
    <n v="8330"/>
    <n v="160.19230769230771"/>
    <x v="1"/>
    <n v="139"/>
    <n v="59.928057553956833"/>
    <s v="US"/>
    <s v="USD"/>
    <n v="1324965600"/>
    <x v="346"/>
    <n v="1325052000"/>
    <d v="2011-12-28T06:00:00"/>
    <b v="0"/>
    <b v="0"/>
    <s v="music/rock"/>
    <x v="1"/>
    <s v="Rock"/>
  </r>
  <r>
    <n v="364"/>
    <s v="Ramirez-Myers"/>
    <s v="Switchable intangible definition"/>
    <n v="900"/>
    <n v="14547"/>
    <n v="1616.3333333333335"/>
    <x v="1"/>
    <n v="186"/>
    <n v="78.209677419354833"/>
    <s v="US"/>
    <s v="USD"/>
    <n v="1520229600"/>
    <x v="347"/>
    <n v="1522818000"/>
    <d v="2018-04-04T05:00:00"/>
    <b v="0"/>
    <b v="0"/>
    <s v="music/indie rock"/>
    <x v="1"/>
    <s v="Indie Rock"/>
  </r>
  <r>
    <n v="365"/>
    <s v="Lucas, Hall and Bonilla"/>
    <s v="Networked bottom-line initiative"/>
    <n v="1600"/>
    <n v="11735"/>
    <n v="733.4375"/>
    <x v="1"/>
    <n v="112"/>
    <n v="104.77678571428571"/>
    <s v="AU"/>
    <s v="AUD"/>
    <n v="1482991200"/>
    <x v="348"/>
    <n v="1485324000"/>
    <d v="2017-01-25T06:00:00"/>
    <b v="0"/>
    <b v="0"/>
    <s v="theater/plays"/>
    <x v="3"/>
    <s v="Plays"/>
  </r>
  <r>
    <n v="366"/>
    <s v="Williams, Perez and Villegas"/>
    <s v="Robust directional system engine"/>
    <n v="1800"/>
    <n v="10658"/>
    <n v="592.11111111111109"/>
    <x v="1"/>
    <n v="101"/>
    <n v="105.52475247524752"/>
    <s v="US"/>
    <s v="USD"/>
    <n v="1294034400"/>
    <x v="349"/>
    <n v="1294120800"/>
    <d v="2011-01-04T06:00:00"/>
    <b v="0"/>
    <b v="1"/>
    <s v="theater/plays"/>
    <x v="3"/>
    <s v="Plays"/>
  </r>
  <r>
    <n v="367"/>
    <s v="Brooks, Jones and Ingram"/>
    <s v="Triple-buffered explicit methodology"/>
    <n v="9900"/>
    <n v="1870"/>
    <n v="18.888888888888889"/>
    <x v="0"/>
    <n v="75"/>
    <n v="24.933333333333334"/>
    <s v="US"/>
    <s v="USD"/>
    <n v="1413608400"/>
    <x v="350"/>
    <n v="1415685600"/>
    <d v="2014-11-11T06:00:00"/>
    <b v="0"/>
    <b v="1"/>
    <s v="theater/plays"/>
    <x v="3"/>
    <s v="Plays"/>
  </r>
  <r>
    <n v="368"/>
    <s v="Whitaker, Wallace and Daniels"/>
    <s v="Reactive directional capacity"/>
    <n v="5200"/>
    <n v="14394"/>
    <n v="276.80769230769232"/>
    <x v="1"/>
    <n v="206"/>
    <n v="69.873786407766985"/>
    <s v="GB"/>
    <s v="GBP"/>
    <n v="1286946000"/>
    <x v="351"/>
    <n v="1288933200"/>
    <d v="2010-11-05T05:00:00"/>
    <b v="0"/>
    <b v="1"/>
    <s v="film &amp; video/documentary"/>
    <x v="4"/>
    <s v="Documentary"/>
  </r>
  <r>
    <n v="369"/>
    <s v="Smith-Gonzalez"/>
    <s v="Polarized needs-based approach"/>
    <n v="5400"/>
    <n v="14743"/>
    <n v="273.01851851851848"/>
    <x v="1"/>
    <n v="154"/>
    <n v="95.733766233766232"/>
    <s v="US"/>
    <s v="USD"/>
    <n v="1359871200"/>
    <x v="352"/>
    <n v="1363237200"/>
    <d v="2013-03-14T05:00:00"/>
    <b v="0"/>
    <b v="1"/>
    <s v="film &amp; video/television"/>
    <x v="4"/>
    <s v="Television"/>
  </r>
  <r>
    <n v="370"/>
    <s v="Skinner PLC"/>
    <s v="Intuitive well-modulated middleware"/>
    <n v="112300"/>
    <n v="178965"/>
    <n v="159.36331255565449"/>
    <x v="1"/>
    <n v="5966"/>
    <n v="29.997485752598056"/>
    <s v="US"/>
    <s v="USD"/>
    <n v="1555304400"/>
    <x v="353"/>
    <n v="1555822800"/>
    <d v="2019-04-21T05:00:00"/>
    <b v="0"/>
    <b v="0"/>
    <s v="theater/plays"/>
    <x v="3"/>
    <s v="Plays"/>
  </r>
  <r>
    <n v="371"/>
    <s v="Nolan, Smith and Sanchez"/>
    <s v="Multi-channeled logistical matrices"/>
    <n v="189200"/>
    <n v="128410"/>
    <n v="67.869978858350947"/>
    <x v="0"/>
    <n v="2176"/>
    <n v="59.011948529411768"/>
    <s v="US"/>
    <s v="USD"/>
    <n v="1423375200"/>
    <x v="354"/>
    <n v="1427778000"/>
    <d v="2015-03-31T05:00:00"/>
    <b v="0"/>
    <b v="0"/>
    <s v="theater/plays"/>
    <x v="3"/>
    <s v="Plays"/>
  </r>
  <r>
    <n v="372"/>
    <s v="Green-Carr"/>
    <s v="Pre-emptive bifurcated artificial intelligence"/>
    <n v="900"/>
    <n v="14324"/>
    <n v="1591.5555555555554"/>
    <x v="1"/>
    <n v="169"/>
    <n v="84.757396449704146"/>
    <s v="US"/>
    <s v="USD"/>
    <n v="1420696800"/>
    <x v="355"/>
    <n v="1422424800"/>
    <d v="2015-01-28T06:00:00"/>
    <b v="0"/>
    <b v="1"/>
    <s v="film &amp; video/documentary"/>
    <x v="4"/>
    <s v="Documentary"/>
  </r>
  <r>
    <n v="373"/>
    <s v="Brown-Parker"/>
    <s v="Down-sized coherent toolset"/>
    <n v="22500"/>
    <n v="164291"/>
    <n v="730.18222222222221"/>
    <x v="1"/>
    <n v="2106"/>
    <n v="78.010921177587846"/>
    <s v="US"/>
    <s v="USD"/>
    <n v="1502946000"/>
    <x v="356"/>
    <n v="1503637200"/>
    <d v="2017-08-25T05:00:00"/>
    <b v="0"/>
    <b v="0"/>
    <s v="theater/plays"/>
    <x v="3"/>
    <s v="Plays"/>
  </r>
  <r>
    <n v="374"/>
    <s v="Marshall Inc"/>
    <s v="Open-source multi-tasking data-warehouse"/>
    <n v="167400"/>
    <n v="22073"/>
    <n v="13.185782556750297"/>
    <x v="0"/>
    <n v="441"/>
    <n v="50.05215419501134"/>
    <s v="US"/>
    <s v="USD"/>
    <n v="1547186400"/>
    <x v="357"/>
    <n v="1547618400"/>
    <d v="2019-01-16T06:00:00"/>
    <b v="0"/>
    <b v="1"/>
    <s v="film &amp; video/documentary"/>
    <x v="4"/>
    <s v="Documentary"/>
  </r>
  <r>
    <n v="375"/>
    <s v="Leblanc-Pineda"/>
    <s v="Future-proofed upward-trending contingency"/>
    <n v="2700"/>
    <n v="1479"/>
    <n v="54.777777777777779"/>
    <x v="0"/>
    <n v="25"/>
    <n v="59.16"/>
    <s v="US"/>
    <s v="USD"/>
    <n v="1444971600"/>
    <x v="358"/>
    <n v="1449900000"/>
    <d v="2015-12-12T06:00:00"/>
    <b v="0"/>
    <b v="0"/>
    <s v="music/indie rock"/>
    <x v="1"/>
    <s v="Indie Rock"/>
  </r>
  <r>
    <n v="376"/>
    <s v="Perry PLC"/>
    <s v="Mandatory uniform matrix"/>
    <n v="3400"/>
    <n v="12275"/>
    <n v="361.02941176470591"/>
    <x v="1"/>
    <n v="131"/>
    <n v="93.702290076335885"/>
    <s v="US"/>
    <s v="USD"/>
    <n v="1404622800"/>
    <x v="359"/>
    <n v="1405141200"/>
    <d v="2014-07-12T05:00:00"/>
    <b v="0"/>
    <b v="0"/>
    <s v="music/rock"/>
    <x v="1"/>
    <s v="Rock"/>
  </r>
  <r>
    <n v="377"/>
    <s v="Klein, Stark and Livingston"/>
    <s v="Phased methodical initiative"/>
    <n v="49700"/>
    <n v="5098"/>
    <n v="10.257545271629779"/>
    <x v="0"/>
    <n v="127"/>
    <n v="40.14173228346457"/>
    <s v="US"/>
    <s v="USD"/>
    <n v="1571720400"/>
    <x v="12"/>
    <n v="1572933600"/>
    <d v="2019-11-05T06:00:00"/>
    <b v="0"/>
    <b v="0"/>
    <s v="theater/plays"/>
    <x v="3"/>
    <s v="Plays"/>
  </r>
  <r>
    <n v="378"/>
    <s v="Fleming-Oliver"/>
    <s v="Managed stable function"/>
    <n v="178200"/>
    <n v="24882"/>
    <n v="13.962962962962964"/>
    <x v="0"/>
    <n v="355"/>
    <n v="70.090140845070422"/>
    <s v="US"/>
    <s v="USD"/>
    <n v="1526878800"/>
    <x v="360"/>
    <n v="1530162000"/>
    <d v="2018-06-28T05:00:00"/>
    <b v="0"/>
    <b v="0"/>
    <s v="film &amp; video/documentary"/>
    <x v="4"/>
    <s v="Documentary"/>
  </r>
  <r>
    <n v="379"/>
    <s v="Reilly, Aguirre and Johnson"/>
    <s v="Realigned clear-thinking migration"/>
    <n v="7200"/>
    <n v="2912"/>
    <n v="40.444444444444443"/>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1"/>
    <x v="1"/>
    <n v="155"/>
    <n v="62.896774193548389"/>
    <s v="US"/>
    <s v="USD"/>
    <n v="1433739600"/>
    <x v="363"/>
    <n v="1437714000"/>
    <d v="2015-07-24T05:00:00"/>
    <b v="0"/>
    <b v="0"/>
    <s v="theater/plays"/>
    <x v="3"/>
    <s v="Plays"/>
  </r>
  <r>
    <n v="382"/>
    <s v="King Ltd"/>
    <s v="Visionary systemic process improvement"/>
    <n v="9100"/>
    <n v="5803"/>
    <n v="63.769230769230766"/>
    <x v="0"/>
    <n v="67"/>
    <n v="86.611940298507463"/>
    <s v="US"/>
    <s v="USD"/>
    <n v="1508130000"/>
    <x v="364"/>
    <n v="1509771600"/>
    <d v="2017-11-04T05:00:00"/>
    <b v="0"/>
    <b v="0"/>
    <s v="photography/photography books"/>
    <x v="7"/>
    <s v="Photography Books"/>
  </r>
  <r>
    <n v="383"/>
    <s v="Baker Ltd"/>
    <s v="Progressive intangible flexibility"/>
    <n v="6300"/>
    <n v="14199"/>
    <n v="225.38095238095238"/>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76.42361623616236"/>
    <x v="0"/>
    <n v="1068"/>
    <n v="96.960674157303373"/>
    <s v="US"/>
    <s v="USD"/>
    <n v="1277528400"/>
    <x v="367"/>
    <n v="1278565200"/>
    <d v="2010-07-08T05:00:00"/>
    <b v="0"/>
    <b v="0"/>
    <s v="theater/plays"/>
    <x v="3"/>
    <s v="Plays"/>
  </r>
  <r>
    <n v="387"/>
    <s v="Flores-Lambert"/>
    <s v="Triple-buffered logistical frame"/>
    <n v="109000"/>
    <n v="42795"/>
    <n v="39.261467889908261"/>
    <x v="0"/>
    <n v="424"/>
    <n v="100.93160377358491"/>
    <s v="US"/>
    <s v="USD"/>
    <n v="1339477200"/>
    <x v="368"/>
    <n v="1339909200"/>
    <d v="2012-06-17T05:00:00"/>
    <b v="0"/>
    <b v="0"/>
    <s v="technology/wearables"/>
    <x v="2"/>
    <s v="Wearables"/>
  </r>
  <r>
    <n v="388"/>
    <s v="Cruz Ltd"/>
    <s v="Exclusive dynamic adapter"/>
    <n v="114800"/>
    <n v="12938"/>
    <n v="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9"/>
    <x v="1"/>
    <n v="50"/>
    <n v="89.54"/>
    <s v="US"/>
    <s v="USD"/>
    <n v="1379048400"/>
    <x v="371"/>
    <n v="1380344400"/>
    <d v="2013-09-28T05:00:00"/>
    <b v="0"/>
    <b v="0"/>
    <s v="photography/photography books"/>
    <x v="7"/>
    <s v="Photography Books"/>
  </r>
  <r>
    <n v="391"/>
    <s v="Miller-Patel"/>
    <s v="Mandatory uniform strategy"/>
    <n v="60400"/>
    <n v="4393"/>
    <n v="7.2731788079470201"/>
    <x v="0"/>
    <n v="151"/>
    <n v="29.09271523178808"/>
    <s v="US"/>
    <s v="USD"/>
    <n v="1389679200"/>
    <x v="287"/>
    <n v="1389852000"/>
    <d v="2014-01-16T06:00:00"/>
    <b v="0"/>
    <b v="0"/>
    <s v="publishing/nonfiction"/>
    <x v="5"/>
    <s v="Nonfiction"/>
  </r>
  <r>
    <n v="392"/>
    <s v="Hernandez-Grimes"/>
    <s v="Profit-focused zero administration forecast"/>
    <n v="102900"/>
    <n v="67546"/>
    <n v="65.642371234207957"/>
    <x v="0"/>
    <n v="1608"/>
    <n v="42.006218905472636"/>
    <s v="US"/>
    <s v="USD"/>
    <n v="1294293600"/>
    <x v="372"/>
    <n v="1294466400"/>
    <d v="2011-01-08T06:00:00"/>
    <b v="0"/>
    <b v="0"/>
    <s v="technology/wearables"/>
    <x v="2"/>
    <s v="Wearables"/>
  </r>
  <r>
    <n v="393"/>
    <s v="Owens, Hall and Gonzalez"/>
    <s v="De-engineered static orchestration"/>
    <n v="62800"/>
    <n v="143788"/>
    <n v="228.96178343949046"/>
    <x v="1"/>
    <n v="3059"/>
    <n v="47.004903563255965"/>
    <s v="CA"/>
    <s v="CAD"/>
    <n v="1500267600"/>
    <x v="373"/>
    <n v="1500354000"/>
    <d v="2017-07-18T05:00:00"/>
    <b v="0"/>
    <b v="0"/>
    <s v="music/jazz"/>
    <x v="1"/>
    <s v="Jazz"/>
  </r>
  <r>
    <n v="394"/>
    <s v="Noble-Bailey"/>
    <s v="Customizable dynamic info-mediaries"/>
    <n v="800"/>
    <n v="3755"/>
    <n v="469.37499999999994"/>
    <x v="1"/>
    <n v="34"/>
    <n v="110.44117647058823"/>
    <s v="US"/>
    <s v="USD"/>
    <n v="1375074000"/>
    <x v="374"/>
    <n v="1375938000"/>
    <d v="2013-08-08T05:00:00"/>
    <b v="0"/>
    <b v="1"/>
    <s v="film &amp; video/documentary"/>
    <x v="4"/>
    <s v="Documentary"/>
  </r>
  <r>
    <n v="395"/>
    <s v="Taylor PLC"/>
    <s v="Enhanced incremental budgetary management"/>
    <n v="7100"/>
    <n v="9238"/>
    <n v="130.11267605633802"/>
    <x v="1"/>
    <n v="220"/>
    <n v="41.990909090909092"/>
    <s v="US"/>
    <s v="USD"/>
    <n v="1323324000"/>
    <x v="375"/>
    <n v="1323410400"/>
    <d v="2011-12-09T06:00:00"/>
    <b v="1"/>
    <b v="0"/>
    <s v="theater/plays"/>
    <x v="3"/>
    <s v="Plays"/>
  </r>
  <r>
    <n v="396"/>
    <s v="Holmes PLC"/>
    <s v="Digitized local info-mediaries"/>
    <n v="46100"/>
    <n v="77012"/>
    <n v="167.05422993492408"/>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3"/>
    <x v="1"/>
    <n v="123"/>
    <n v="99.203252032520325"/>
    <s v="IT"/>
    <s v="EUR"/>
    <n v="1525755600"/>
    <x v="378"/>
    <n v="1525928400"/>
    <d v="2018-05-10T05:00:00"/>
    <b v="0"/>
    <b v="1"/>
    <s v="film &amp; video/animation"/>
    <x v="4"/>
    <s v="Animation"/>
  </r>
  <r>
    <n v="399"/>
    <s v="Acosta, Mullins and Morris"/>
    <s v="Pre-emptive interactive model"/>
    <n v="97300"/>
    <n v="62127"/>
    <n v="63.850976361767728"/>
    <x v="0"/>
    <n v="941"/>
    <n v="66.022316684378325"/>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40.356164383561641"/>
    <x v="0"/>
    <n v="40"/>
    <n v="73.650000000000006"/>
    <s v="US"/>
    <s v="USD"/>
    <n v="1325829600"/>
    <x v="382"/>
    <n v="1329890400"/>
    <d v="2012-02-22T06:00:00"/>
    <b v="0"/>
    <b v="1"/>
    <s v="film &amp; video/shorts"/>
    <x v="4"/>
    <s v="Shorts"/>
  </r>
  <r>
    <n v="403"/>
    <s v="Leonard-Mcclain"/>
    <s v="Virtual foreground throughput"/>
    <n v="195800"/>
    <n v="168820"/>
    <n v="86.220633299284984"/>
    <x v="0"/>
    <n v="3015"/>
    <n v="55.99336650082919"/>
    <s v="CA"/>
    <s v="CAD"/>
    <n v="1273640400"/>
    <x v="125"/>
    <n v="1276750800"/>
    <d v="2010-06-17T05:00:00"/>
    <b v="0"/>
    <b v="1"/>
    <s v="theater/plays"/>
    <x v="3"/>
    <s v="Plays"/>
  </r>
  <r>
    <n v="404"/>
    <s v="Bailey-Boyer"/>
    <s v="Visionary exuding Internet solution"/>
    <n v="48900"/>
    <n v="154321"/>
    <n v="315.58486707566465"/>
    <x v="1"/>
    <n v="2237"/>
    <n v="68.985695127402778"/>
    <s v="US"/>
    <s v="USD"/>
    <n v="1510639200"/>
    <x v="383"/>
    <n v="1510898400"/>
    <d v="2017-11-17T06:00:00"/>
    <b v="0"/>
    <b v="0"/>
    <s v="theater/plays"/>
    <x v="3"/>
    <s v="Plays"/>
  </r>
  <r>
    <n v="405"/>
    <s v="Lee LLC"/>
    <s v="Synchronized secondary analyzer"/>
    <n v="29600"/>
    <n v="26527"/>
    <n v="89.618243243243242"/>
    <x v="0"/>
    <n v="435"/>
    <n v="60.981609195402299"/>
    <s v="US"/>
    <s v="USD"/>
    <n v="1528088400"/>
    <x v="384"/>
    <n v="1532408400"/>
    <d v="2018-07-24T05:00:00"/>
    <b v="0"/>
    <b v="0"/>
    <s v="theater/plays"/>
    <x v="3"/>
    <s v="Plays"/>
  </r>
  <r>
    <n v="406"/>
    <s v="Lyons Inc"/>
    <s v="Balanced attitude-oriented parallelism"/>
    <n v="39300"/>
    <n v="71583"/>
    <n v="182.14503816793894"/>
    <x v="1"/>
    <n v="645"/>
    <n v="110.98139534883721"/>
    <s v="US"/>
    <s v="USD"/>
    <n v="1359525600"/>
    <x v="385"/>
    <n v="1360562400"/>
    <d v="2013-02-11T06:00:00"/>
    <b v="1"/>
    <b v="0"/>
    <s v="film &amp; video/documentary"/>
    <x v="4"/>
    <s v="Documentary"/>
  </r>
  <r>
    <n v="407"/>
    <s v="Herrera-Wilson"/>
    <s v="Organized bandwidth-monitored core"/>
    <n v="3400"/>
    <n v="12100"/>
    <n v="355.88235294117646"/>
    <x v="1"/>
    <n v="484"/>
    <n v="25"/>
    <s v="DK"/>
    <s v="DKK"/>
    <n v="1570942800"/>
    <x v="386"/>
    <n v="1571547600"/>
    <d v="2019-10-20T05:00:00"/>
    <b v="0"/>
    <b v="0"/>
    <s v="theater/plays"/>
    <x v="3"/>
    <s v="Plays"/>
  </r>
  <r>
    <n v="408"/>
    <s v="Mahoney, Adams and Lucas"/>
    <s v="Cloned leadingedge utilization"/>
    <n v="9200"/>
    <n v="12129"/>
    <n v="131.83695652173913"/>
    <x v="1"/>
    <n v="154"/>
    <n v="78.759740259740255"/>
    <s v="CA"/>
    <s v="CAD"/>
    <n v="1466398800"/>
    <x v="387"/>
    <n v="1468126800"/>
    <d v="2016-07-10T05:00:00"/>
    <b v="0"/>
    <b v="0"/>
    <s v="film &amp; video/documentary"/>
    <x v="4"/>
    <s v="Documentary"/>
  </r>
  <r>
    <n v="409"/>
    <s v="Stewart LLC"/>
    <s v="Secured asymmetric projection"/>
    <n v="135600"/>
    <n v="62804"/>
    <n v="46.315634218289084"/>
    <x v="0"/>
    <n v="714"/>
    <n v="87.960784313725483"/>
    <s v="US"/>
    <s v="USD"/>
    <n v="1492491600"/>
    <x v="388"/>
    <n v="1492837200"/>
    <d v="2017-04-22T05:00:00"/>
    <b v="0"/>
    <b v="0"/>
    <s v="music/rock"/>
    <x v="1"/>
    <s v="Rock"/>
  </r>
  <r>
    <n v="410"/>
    <s v="Mcmillan Group"/>
    <s v="Advanced cohesive Graphic Interface"/>
    <n v="153700"/>
    <n v="55536"/>
    <n v="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9"/>
    <x v="1"/>
    <n v="134"/>
    <n v="104.82089552238806"/>
    <s v="US"/>
    <s v="USD"/>
    <n v="1388728800"/>
    <x v="390"/>
    <n v="1389592800"/>
    <d v="2014-01-13T06:00:00"/>
    <b v="0"/>
    <b v="0"/>
    <s v="publishing/fiction"/>
    <x v="5"/>
    <s v="Ficton"/>
  </r>
  <r>
    <n v="413"/>
    <s v="Rush-Bowers"/>
    <s v="Persevering analyzing extranet"/>
    <n v="189500"/>
    <n v="117628"/>
    <n v="62.072823218997364"/>
    <x v="2"/>
    <n v="1089"/>
    <n v="108.01469237832875"/>
    <s v="US"/>
    <s v="USD"/>
    <n v="1543298400"/>
    <x v="391"/>
    <n v="1545631200"/>
    <d v="2018-12-24T06:00:00"/>
    <b v="0"/>
    <b v="0"/>
    <s v="film &amp; video/animation"/>
    <x v="4"/>
    <s v="Animation"/>
  </r>
  <r>
    <n v="414"/>
    <s v="Davis and Sons"/>
    <s v="Innovative human-resource migration"/>
    <n v="188200"/>
    <n v="159405"/>
    <n v="84.699787460148784"/>
    <x v="0"/>
    <n v="5497"/>
    <n v="28.998544660724033"/>
    <s v="US"/>
    <s v="USD"/>
    <n v="1271739600"/>
    <x v="392"/>
    <n v="1272430800"/>
    <d v="2010-04-28T05:00:00"/>
    <b v="0"/>
    <b v="1"/>
    <s v="food/food trucks"/>
    <x v="0"/>
    <s v="Food Trucks"/>
  </r>
  <r>
    <n v="415"/>
    <s v="Anderson-Pham"/>
    <s v="Intuitive needs-based monitoring"/>
    <n v="113500"/>
    <n v="12552"/>
    <n v="11.059030837004405"/>
    <x v="0"/>
    <n v="418"/>
    <n v="30.028708133971293"/>
    <s v="US"/>
    <s v="USD"/>
    <n v="1326434400"/>
    <x v="393"/>
    <n v="1327903200"/>
    <d v="2012-01-30T06:00:00"/>
    <b v="0"/>
    <b v="0"/>
    <s v="theater/plays"/>
    <x v="3"/>
    <s v="Plays"/>
  </r>
  <r>
    <n v="416"/>
    <s v="Stewart-Coleman"/>
    <s v="Customer-focused disintermediate toolset"/>
    <n v="134600"/>
    <n v="59007"/>
    <n v="43.838781575037146"/>
    <x v="0"/>
    <n v="1439"/>
    <n v="41.005559416261292"/>
    <s v="US"/>
    <s v="USD"/>
    <n v="1295244000"/>
    <x v="394"/>
    <n v="1296021600"/>
    <d v="2011-01-26T06:00:00"/>
    <b v="0"/>
    <b v="1"/>
    <s v="film &amp; video/documentary"/>
    <x v="4"/>
    <s v="Documentary"/>
  </r>
  <r>
    <n v="417"/>
    <s v="Bradshaw, Smith and Ryan"/>
    <s v="Upgradable 24/7 emulation"/>
    <n v="1700"/>
    <n v="943"/>
    <n v="55.470588235294116"/>
    <x v="0"/>
    <n v="15"/>
    <n v="62.866666666666667"/>
    <s v="US"/>
    <s v="USD"/>
    <n v="1541221200"/>
    <x v="395"/>
    <n v="1543298400"/>
    <d v="2018-11-27T06:00:00"/>
    <b v="0"/>
    <b v="0"/>
    <s v="theater/plays"/>
    <x v="3"/>
    <s v="Plays"/>
  </r>
  <r>
    <n v="418"/>
    <s v="Jackson PLC"/>
    <s v="Quality-focused client-server core"/>
    <n v="163700"/>
    <n v="93963"/>
    <n v="57.399511301160658"/>
    <x v="0"/>
    <n v="1999"/>
    <n v="47.005002501250623"/>
    <s v="CA"/>
    <s v="CAD"/>
    <n v="1336280400"/>
    <x v="396"/>
    <n v="1336366800"/>
    <d v="2012-05-07T05:00:00"/>
    <b v="0"/>
    <b v="0"/>
    <s v="film &amp; video/documentary"/>
    <x v="4"/>
    <s v="Documentary"/>
  </r>
  <r>
    <n v="419"/>
    <s v="Ware-Arias"/>
    <s v="Upgradable maximized protocol"/>
    <n v="113800"/>
    <n v="140469"/>
    <n v="123.43497363796135"/>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63.989361702127653"/>
    <x v="0"/>
    <n v="118"/>
    <n v="50.974576271186443"/>
    <s v="US"/>
    <s v="USD"/>
    <n v="1498712400"/>
    <x v="399"/>
    <n v="1501304400"/>
    <d v="2017-07-29T05:00:00"/>
    <b v="0"/>
    <b v="1"/>
    <s v="technology/wearables"/>
    <x v="2"/>
    <s v="Wearables"/>
  </r>
  <r>
    <n v="422"/>
    <s v="Brown, Davies and Pacheco"/>
    <s v="Reverse-engineered regional knowledge user"/>
    <n v="8700"/>
    <n v="11075"/>
    <n v="127.29885057471265"/>
    <x v="1"/>
    <n v="205"/>
    <n v="54.024390243902438"/>
    <s v="US"/>
    <s v="USD"/>
    <n v="1271480400"/>
    <x v="400"/>
    <n v="1273208400"/>
    <d v="2010-05-07T05:00:00"/>
    <b v="0"/>
    <b v="1"/>
    <s v="theater/plays"/>
    <x v="3"/>
    <s v="Plays"/>
  </r>
  <r>
    <n v="423"/>
    <s v="Jones-Riddle"/>
    <s v="Self-enabling real-time definition"/>
    <n v="147800"/>
    <n v="15723"/>
    <n v="10.638024357239512"/>
    <x v="0"/>
    <n v="162"/>
    <n v="97.055555555555557"/>
    <s v="US"/>
    <s v="USD"/>
    <n v="1316667600"/>
    <x v="116"/>
    <n v="1316840400"/>
    <d v="2011-09-24T05:00:00"/>
    <b v="0"/>
    <b v="1"/>
    <s v="food/food trucks"/>
    <x v="0"/>
    <s v="Food Trucks"/>
  </r>
  <r>
    <n v="424"/>
    <s v="Schmidt-Gomez"/>
    <s v="User-centric impactful projection"/>
    <n v="5100"/>
    <n v="2064"/>
    <n v="40.470588235294116"/>
    <x v="0"/>
    <n v="83"/>
    <n v="24.867469879518072"/>
    <s v="US"/>
    <s v="USD"/>
    <n v="1524027600"/>
    <x v="401"/>
    <n v="1524546000"/>
    <d v="2018-04-24T05:00:00"/>
    <b v="0"/>
    <b v="0"/>
    <s v="music/indie rock"/>
    <x v="1"/>
    <s v="Indie Rock"/>
  </r>
  <r>
    <n v="425"/>
    <s v="Sullivan, Davis and Booth"/>
    <s v="Vision-oriented actuating hardware"/>
    <n v="2700"/>
    <n v="7767"/>
    <n v="287.66666666666663"/>
    <x v="1"/>
    <n v="92"/>
    <n v="84.423913043478265"/>
    <s v="US"/>
    <s v="USD"/>
    <n v="1438059600"/>
    <x v="402"/>
    <n v="1438578000"/>
    <d v="2015-08-03T05:00:00"/>
    <b v="0"/>
    <b v="0"/>
    <s v="photography/photography books"/>
    <x v="7"/>
    <s v="Photography Books"/>
  </r>
  <r>
    <n v="426"/>
    <s v="Edwards-Kane"/>
    <s v="Virtual leadingedge framework"/>
    <n v="1800"/>
    <n v="10313"/>
    <n v="572.94444444444446"/>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46.387573964497044"/>
    <x v="0"/>
    <n v="747"/>
    <n v="62.967871485943775"/>
    <s v="US"/>
    <s v="USD"/>
    <n v="1297404000"/>
    <x v="405"/>
    <n v="1298008800"/>
    <d v="2011-02-18T06:00:00"/>
    <b v="0"/>
    <b v="0"/>
    <s v="film &amp; video/animation"/>
    <x v="4"/>
    <s v="Animation"/>
  </r>
  <r>
    <n v="429"/>
    <s v="Robles Ltd"/>
    <s v="Right-sized demand-driven adapter"/>
    <n v="191000"/>
    <n v="173191"/>
    <n v="90.675916230366497"/>
    <x v="3"/>
    <n v="2138"/>
    <n v="81.006080449017773"/>
    <s v="US"/>
    <s v="USD"/>
    <n v="1392012000"/>
    <x v="406"/>
    <n v="1394427600"/>
    <d v="2014-03-10T05:00:00"/>
    <b v="0"/>
    <b v="1"/>
    <s v="photography/photography books"/>
    <x v="7"/>
    <s v="Photography Books"/>
  </r>
  <r>
    <n v="430"/>
    <s v="Cochran Ltd"/>
    <s v="Re-engineered attitude-oriented frame"/>
    <n v="8100"/>
    <n v="5487"/>
    <n v="67.740740740740748"/>
    <x v="0"/>
    <n v="84"/>
    <n v="65.321428571428569"/>
    <s v="US"/>
    <s v="USD"/>
    <n v="1569733200"/>
    <x v="407"/>
    <n v="1572670800"/>
    <d v="2019-11-02T05:00:00"/>
    <b v="0"/>
    <b v="0"/>
    <s v="theater/plays"/>
    <x v="3"/>
    <s v="Plays"/>
  </r>
  <r>
    <n v="431"/>
    <s v="Rosales LLC"/>
    <s v="Compatible multimedia utilization"/>
    <n v="5100"/>
    <n v="9817"/>
    <n v="192.49019607843135"/>
    <x v="1"/>
    <n v="94"/>
    <n v="104.43617021276596"/>
    <s v="US"/>
    <s v="USD"/>
    <n v="1529643600"/>
    <x v="408"/>
    <n v="1531112400"/>
    <d v="2018-07-09T05:00:00"/>
    <b v="1"/>
    <b v="0"/>
    <s v="theater/plays"/>
    <x v="3"/>
    <s v="Plays"/>
  </r>
  <r>
    <n v="432"/>
    <s v="Harper-Bryan"/>
    <s v="Re-contextualized dedicated hardware"/>
    <n v="7700"/>
    <n v="6369"/>
    <n v="82.714285714285722"/>
    <x v="0"/>
    <n v="91"/>
    <n v="69.989010989010993"/>
    <s v="US"/>
    <s v="USD"/>
    <n v="1399006800"/>
    <x v="409"/>
    <n v="1400734800"/>
    <d v="2014-05-22T05:00:00"/>
    <b v="0"/>
    <b v="0"/>
    <s v="theater/plays"/>
    <x v="3"/>
    <s v="Plays"/>
  </r>
  <r>
    <n v="433"/>
    <s v="Potter, Harper and Everett"/>
    <s v="Decentralized composite paradigm"/>
    <n v="121400"/>
    <n v="65755"/>
    <n v="54.163920922570021"/>
    <x v="0"/>
    <n v="792"/>
    <n v="83.023989898989896"/>
    <s v="US"/>
    <s v="USD"/>
    <n v="1385359200"/>
    <x v="410"/>
    <n v="1386741600"/>
    <d v="2013-12-11T06:00:00"/>
    <b v="0"/>
    <b v="1"/>
    <s v="film &amp; video/documentary"/>
    <x v="4"/>
    <s v="Documentary"/>
  </r>
  <r>
    <n v="434"/>
    <s v="Floyd-Sims"/>
    <s v="Cloned transitional hierarchy"/>
    <n v="5400"/>
    <n v="903"/>
    <n v="16.722222222222221"/>
    <x v="3"/>
    <n v="10"/>
    <n v="90.3"/>
    <s v="CA"/>
    <s v="CAD"/>
    <n v="1480572000"/>
    <x v="411"/>
    <n v="1481781600"/>
    <d v="2016-12-15T06:00:00"/>
    <b v="1"/>
    <b v="0"/>
    <s v="theater/plays"/>
    <x v="3"/>
    <s v="Plays"/>
  </r>
  <r>
    <n v="435"/>
    <s v="Spence, Jackson and Kelly"/>
    <s v="Advanced discrete leverage"/>
    <n v="152400"/>
    <n v="178120"/>
    <n v="116.87664041994749"/>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8"/>
    <x v="1"/>
    <n v="192"/>
    <n v="51.921875"/>
    <s v="US"/>
    <s v="USD"/>
    <n v="1442120400"/>
    <x v="414"/>
    <n v="1442379600"/>
    <d v="2015-09-16T05:00:00"/>
    <b v="0"/>
    <b v="1"/>
    <s v="film &amp; video/animation"/>
    <x v="4"/>
    <s v="Animation"/>
  </r>
  <r>
    <n v="438"/>
    <s v="Mathis, Hall and Hansen"/>
    <s v="Streamlined web-enabled knowledgebase"/>
    <n v="8300"/>
    <n v="14827"/>
    <n v="178.63855421686748"/>
    <x v="1"/>
    <n v="247"/>
    <n v="60.02834008097166"/>
    <s v="US"/>
    <s v="USD"/>
    <n v="1362376800"/>
    <x v="415"/>
    <n v="1364965200"/>
    <d v="2013-04-03T05:00:00"/>
    <b v="0"/>
    <b v="0"/>
    <s v="theater/plays"/>
    <x v="3"/>
    <s v="Plays"/>
  </r>
  <r>
    <n v="439"/>
    <s v="Cummings Inc"/>
    <s v="Digitized transitional monitoring"/>
    <n v="28400"/>
    <n v="100900"/>
    <n v="355.28169014084506"/>
    <x v="1"/>
    <n v="2293"/>
    <n v="44.003488879197555"/>
    <s v="US"/>
    <s v="USD"/>
    <n v="1478408400"/>
    <x v="416"/>
    <n v="1479016800"/>
    <d v="2016-11-13T06:00:00"/>
    <b v="0"/>
    <b v="0"/>
    <s v="film &amp; video/science fiction"/>
    <x v="4"/>
    <s v="Science Fict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24.914285714285715"/>
    <x v="0"/>
    <n v="32"/>
    <n v="54.5"/>
    <s v="US"/>
    <s v="USD"/>
    <n v="1335416400"/>
    <x v="418"/>
    <n v="1337835600"/>
    <d v="2012-05-24T05:00:00"/>
    <b v="0"/>
    <b v="0"/>
    <s v="technology/wearables"/>
    <x v="2"/>
    <s v="Wearables"/>
  </r>
  <r>
    <n v="442"/>
    <s v="Calderon, Bradford and Dean"/>
    <s v="Devolved system-worthy framework"/>
    <n v="5400"/>
    <n v="10731"/>
    <n v="198.72222222222223"/>
    <x v="1"/>
    <n v="143"/>
    <n v="75.04195804195804"/>
    <s v="IT"/>
    <s v="EUR"/>
    <n v="1504328400"/>
    <x v="419"/>
    <n v="1505710800"/>
    <d v="2017-09-18T05:00:00"/>
    <b v="0"/>
    <b v="0"/>
    <s v="theater/plays"/>
    <x v="3"/>
    <s v="Plays"/>
  </r>
  <r>
    <n v="443"/>
    <s v="Clark-Bowman"/>
    <s v="Stand-alone user-facing service-desk"/>
    <n v="9300"/>
    <n v="3232"/>
    <n v="34.752688172043008"/>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5"/>
    <x v="1"/>
    <n v="170"/>
    <n v="63.170588235294119"/>
    <s v="US"/>
    <s v="USD"/>
    <n v="1291356000"/>
    <x v="422"/>
    <n v="1293170400"/>
    <d v="2010-12-24T06:00:00"/>
    <b v="0"/>
    <b v="1"/>
    <s v="theater/plays"/>
    <x v="3"/>
    <s v="Plays"/>
  </r>
  <r>
    <n v="446"/>
    <s v="Martin, Martin and Solis"/>
    <s v="Assimilated uniform methodology"/>
    <n v="6800"/>
    <n v="5579"/>
    <n v="82.044117647058826"/>
    <x v="0"/>
    <n v="186"/>
    <n v="29.99462365591398"/>
    <s v="US"/>
    <s v="USD"/>
    <n v="1355810400"/>
    <x v="423"/>
    <n v="1355983200"/>
    <d v="2012-12-20T06:00:00"/>
    <b v="0"/>
    <b v="0"/>
    <s v="technology/wearables"/>
    <x v="2"/>
    <s v="Wearables"/>
  </r>
  <r>
    <n v="447"/>
    <s v="Harrington-Harper"/>
    <s v="Self-enabling next generation algorithm"/>
    <n v="155200"/>
    <n v="37754"/>
    <n v="24.326030927835053"/>
    <x v="3"/>
    <n v="439"/>
    <n v="86"/>
    <s v="GB"/>
    <s v="GBP"/>
    <n v="1513663200"/>
    <x v="424"/>
    <n v="1515045600"/>
    <d v="2018-01-04T06:00:00"/>
    <b v="0"/>
    <b v="0"/>
    <s v="film &amp; video/television"/>
    <x v="4"/>
    <s v="Television"/>
  </r>
  <r>
    <n v="448"/>
    <s v="Price and Sons"/>
    <s v="Object-based demand-driven strategy"/>
    <n v="89900"/>
    <n v="45384"/>
    <n v="50.482758620689658"/>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63.4375"/>
    <x v="0"/>
    <n v="31"/>
    <n v="98.225806451612897"/>
    <s v="US"/>
    <s v="USD"/>
    <n v="1278392400"/>
    <x v="429"/>
    <n v="1278478800"/>
    <d v="2010-07-07T05:00:00"/>
    <b v="0"/>
    <b v="0"/>
    <s v="film &amp; video/drama"/>
    <x v="4"/>
    <s v="Drama"/>
  </r>
  <r>
    <n v="453"/>
    <s v="Saunders Ltd"/>
    <s v="Multi-layered multi-tasking secured line"/>
    <n v="182400"/>
    <n v="102749"/>
    <n v="56.331688596491226"/>
    <x v="0"/>
    <n v="1181"/>
    <n v="87.001693480101608"/>
    <s v="US"/>
    <s v="USD"/>
    <n v="1480572000"/>
    <x v="411"/>
    <n v="1484114400"/>
    <d v="2017-01-11T06:00:00"/>
    <b v="0"/>
    <b v="0"/>
    <s v="film &amp; video/science fiction"/>
    <x v="4"/>
    <s v="Science Ficton"/>
  </r>
  <r>
    <n v="454"/>
    <s v="Woods Inc"/>
    <s v="Upgradable upward-trending portal"/>
    <n v="4000"/>
    <n v="1763"/>
    <n v="44.074999999999996"/>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26.640000000000004"/>
    <x v="0"/>
    <n v="46"/>
    <n v="28.956521739130434"/>
    <s v="US"/>
    <s v="USD"/>
    <n v="1476421200"/>
    <x v="433"/>
    <n v="1476594000"/>
    <d v="2016-10-16T05:00:00"/>
    <b v="0"/>
    <b v="0"/>
    <s v="theater/plays"/>
    <x v="3"/>
    <s v="Plays"/>
  </r>
  <r>
    <n v="458"/>
    <s v="Wise, Thompson and Allen"/>
    <s v="Pre-emptive neutral portal"/>
    <n v="33800"/>
    <n v="118706"/>
    <n v="351.20118343195264"/>
    <x v="1"/>
    <n v="2120"/>
    <n v="55.993396226415094"/>
    <s v="US"/>
    <s v="USD"/>
    <n v="1269752400"/>
    <x v="434"/>
    <n v="1273554000"/>
    <d v="2010-05-11T05:00:00"/>
    <b v="0"/>
    <b v="0"/>
    <s v="theater/plays"/>
    <x v="3"/>
    <s v="Plays"/>
  </r>
  <r>
    <n v="459"/>
    <s v="Lane, Ryan and Chapman"/>
    <s v="Switchable demand-driven help-desk"/>
    <n v="6300"/>
    <n v="5674"/>
    <n v="90.063492063492063"/>
    <x v="0"/>
    <n v="105"/>
    <n v="54.038095238095238"/>
    <s v="US"/>
    <s v="USD"/>
    <n v="1419746400"/>
    <x v="435"/>
    <n v="1421906400"/>
    <d v="2015-01-22T06:00:00"/>
    <b v="0"/>
    <b v="0"/>
    <s v="film &amp; video/documentary"/>
    <x v="4"/>
    <s v="Documentary"/>
  </r>
  <r>
    <n v="460"/>
    <s v="Rich, Alvarez and King"/>
    <s v="Business-focused static ability"/>
    <n v="2400"/>
    <n v="4119"/>
    <n v="171.625"/>
    <x v="1"/>
    <n v="50"/>
    <n v="82.38"/>
    <s v="US"/>
    <s v="USD"/>
    <n v="1281330000"/>
    <x v="8"/>
    <n v="1281589200"/>
    <d v="2010-08-12T05:00:00"/>
    <b v="0"/>
    <b v="0"/>
    <s v="theater/plays"/>
    <x v="3"/>
    <s v="Plays"/>
  </r>
  <r>
    <n v="461"/>
    <s v="Terry-Salinas"/>
    <s v="Networked secondary structure"/>
    <n v="98800"/>
    <n v="139354"/>
    <n v="141.04655870445345"/>
    <x v="1"/>
    <n v="2080"/>
    <n v="66.997115384615384"/>
    <s v="US"/>
    <s v="USD"/>
    <n v="1398661200"/>
    <x v="436"/>
    <n v="1400389200"/>
    <d v="2014-05-18T05:00:00"/>
    <b v="0"/>
    <b v="0"/>
    <s v="film &amp; video/drama"/>
    <x v="4"/>
    <s v="Drama"/>
  </r>
  <r>
    <n v="462"/>
    <s v="Wang-Rodriguez"/>
    <s v="Total multimedia website"/>
    <n v="188800"/>
    <n v="57734"/>
    <n v="30.57944915254237"/>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8"/>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8"/>
    <x v="1"/>
    <n v="139"/>
    <n v="57.935251798561154"/>
    <s v="CA"/>
    <s v="CAD"/>
    <n v="1448258400"/>
    <x v="441"/>
    <n v="1448863200"/>
    <d v="2015-11-30T06:00:00"/>
    <b v="0"/>
    <b v="1"/>
    <s v="technology/web"/>
    <x v="2"/>
    <s v="Web"/>
  </r>
  <r>
    <n v="468"/>
    <s v="Hughes Inc"/>
    <s v="Streamlined neutral analyzer"/>
    <n v="4000"/>
    <n v="1620"/>
    <n v="40.5"/>
    <x v="0"/>
    <n v="16"/>
    <n v="101.25"/>
    <s v="US"/>
    <s v="USD"/>
    <n v="1555218000"/>
    <x v="442"/>
    <n v="1556600400"/>
    <d v="2019-04-30T05:00:00"/>
    <b v="0"/>
    <b v="0"/>
    <s v="theater/plays"/>
    <x v="3"/>
    <s v="Plays"/>
  </r>
  <r>
    <n v="469"/>
    <s v="Olsen-Ryan"/>
    <s v="Assimilated neutral utilization"/>
    <n v="5600"/>
    <n v="10328"/>
    <n v="184.42857142857144"/>
    <x v="1"/>
    <n v="159"/>
    <n v="64.95597484276729"/>
    <s v="US"/>
    <s v="USD"/>
    <n v="1431925200"/>
    <x v="443"/>
    <n v="1432098000"/>
    <d v="2015-05-20T05:00:00"/>
    <b v="0"/>
    <b v="0"/>
    <s v="film &amp; video/drama"/>
    <x v="4"/>
    <s v="Drama"/>
  </r>
  <r>
    <n v="470"/>
    <s v="Grimes, Holland and Sloan"/>
    <s v="Extended dedicated archive"/>
    <n v="3600"/>
    <n v="10289"/>
    <n v="285.80555555555554"/>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39.234070221066318"/>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29.828720626631856"/>
    <x v="0"/>
    <n v="1120"/>
    <n v="51.001785714285717"/>
    <s v="US"/>
    <s v="USD"/>
    <n v="1533877200"/>
    <x v="342"/>
    <n v="1534395600"/>
    <d v="2018-08-16T05:00:00"/>
    <b v="0"/>
    <b v="0"/>
    <s v="publishing/fiction"/>
    <x v="5"/>
    <s v="Ficton"/>
  </r>
  <r>
    <n v="477"/>
    <s v="Hogan, Porter and Rivera"/>
    <s v="Organic object-oriented core"/>
    <n v="8500"/>
    <n v="4613"/>
    <n v="54.270588235294113"/>
    <x v="0"/>
    <n v="113"/>
    <n v="40.823008849557525"/>
    <s v="US"/>
    <s v="USD"/>
    <n v="1309064400"/>
    <x v="449"/>
    <n v="1311397200"/>
    <d v="2011-07-23T05:00:00"/>
    <b v="0"/>
    <b v="0"/>
    <s v="film &amp; video/science fiction"/>
    <x v="4"/>
    <s v="Science Fict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3"/>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81.348423194303152"/>
    <x v="0"/>
    <n v="1538"/>
    <n v="103.98634590377114"/>
    <s v="US"/>
    <s v="USD"/>
    <n v="1412139600"/>
    <x v="453"/>
    <n v="1415772000"/>
    <d v="2014-11-12T06:00:00"/>
    <b v="0"/>
    <b v="1"/>
    <s v="theater/plays"/>
    <x v="3"/>
    <s v="Plays"/>
  </r>
  <r>
    <n v="482"/>
    <s v="Martin, Russell and Baker"/>
    <s v="Focused solution-oriented instruction set"/>
    <n v="4200"/>
    <n v="689"/>
    <n v="16.404761904761905"/>
    <x v="0"/>
    <n v="9"/>
    <n v="76.555555555555557"/>
    <s v="US"/>
    <s v="USD"/>
    <n v="1330063200"/>
    <x v="454"/>
    <n v="1331013600"/>
    <d v="2012-03-06T06:00:00"/>
    <b v="0"/>
    <b v="1"/>
    <s v="publishing/fiction"/>
    <x v="5"/>
    <s v="Ficton"/>
  </r>
  <r>
    <n v="483"/>
    <s v="Rice-Parker"/>
    <s v="Down-sized actuating infrastructure"/>
    <n v="91400"/>
    <n v="48236"/>
    <n v="52.774617067833695"/>
    <x v="0"/>
    <n v="554"/>
    <n v="87.068592057761734"/>
    <s v="US"/>
    <s v="USD"/>
    <n v="1576130400"/>
    <x v="455"/>
    <n v="1576735200"/>
    <d v="2019-12-19T06:00:00"/>
    <b v="0"/>
    <b v="0"/>
    <s v="theater/plays"/>
    <x v="3"/>
    <s v="Plays"/>
  </r>
  <r>
    <n v="484"/>
    <s v="Landry Inc"/>
    <s v="Synergistic cohesive adapter"/>
    <n v="29600"/>
    <n v="77021"/>
    <n v="260.20608108108109"/>
    <x v="1"/>
    <n v="1572"/>
    <n v="48.99554707379135"/>
    <s v="GB"/>
    <s v="GBP"/>
    <n v="1407128400"/>
    <x v="456"/>
    <n v="1411362000"/>
    <d v="2014-09-22T05:00:00"/>
    <b v="0"/>
    <b v="1"/>
    <s v="food/food trucks"/>
    <x v="0"/>
    <s v="Food Trucks"/>
  </r>
  <r>
    <n v="485"/>
    <s v="Richards-Davis"/>
    <s v="Quality-focused mission-critical structure"/>
    <n v="90600"/>
    <n v="27844"/>
    <n v="30.73289183222958"/>
    <x v="0"/>
    <n v="648"/>
    <n v="42.969135802469133"/>
    <s v="GB"/>
    <s v="GBP"/>
    <n v="1560142800"/>
    <x v="457"/>
    <n v="1563685200"/>
    <d v="2019-07-21T05:00:00"/>
    <b v="0"/>
    <b v="0"/>
    <s v="theater/plays"/>
    <x v="3"/>
    <s v="Plays"/>
  </r>
  <r>
    <n v="486"/>
    <s v="Davis, Cox and Fox"/>
    <s v="Compatible exuding Graphical User Interface"/>
    <n v="5200"/>
    <n v="702"/>
    <n v="13.5"/>
    <x v="0"/>
    <n v="21"/>
    <n v="33.428571428571431"/>
    <s v="GB"/>
    <s v="GBP"/>
    <n v="1520575200"/>
    <x v="458"/>
    <n v="1521867600"/>
    <d v="2018-03-24T05:00:00"/>
    <b v="0"/>
    <b v="1"/>
    <s v="publishing/translations"/>
    <x v="5"/>
    <s v="translations"/>
  </r>
  <r>
    <n v="487"/>
    <s v="Smith-Wallace"/>
    <s v="Monitored 24/7 time-frame"/>
    <n v="110300"/>
    <n v="197024"/>
    <n v="178.62556663644605"/>
    <x v="1"/>
    <n v="2346"/>
    <n v="83.982949701619773"/>
    <s v="US"/>
    <s v="USD"/>
    <n v="1492664400"/>
    <x v="459"/>
    <n v="1495515600"/>
    <d v="2017-05-23T05:00:00"/>
    <b v="0"/>
    <b v="0"/>
    <s v="theater/plays"/>
    <x v="3"/>
    <s v="Plays"/>
  </r>
  <r>
    <n v="488"/>
    <s v="Cordova, Shaw and Wang"/>
    <s v="Virtual secondary open architecture"/>
    <n v="5300"/>
    <n v="11663"/>
    <n v="220.056603773584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6"/>
    <x v="1"/>
    <n v="2443"/>
    <n v="70.993450675399103"/>
    <s v="US"/>
    <s v="USD"/>
    <n v="1372654800"/>
    <x v="463"/>
    <n v="1374901200"/>
    <d v="2013-07-27T05:00:00"/>
    <b v="0"/>
    <b v="1"/>
    <s v="food/food trucks"/>
    <x v="0"/>
    <s v="Food Trucks"/>
  </r>
  <r>
    <n v="492"/>
    <s v="Garcia Group"/>
    <s v="Persevering interactive matrix"/>
    <n v="191000"/>
    <n v="45831"/>
    <n v="23.995287958115181"/>
    <x v="3"/>
    <n v="595"/>
    <n v="77.026890756302521"/>
    <s v="US"/>
    <s v="USD"/>
    <n v="1275886800"/>
    <x v="464"/>
    <n v="1278910800"/>
    <d v="2010-07-12T05:00:00"/>
    <b v="1"/>
    <b v="1"/>
    <s v="film &amp; video/shorts"/>
    <x v="4"/>
    <s v="Shorts"/>
  </r>
  <r>
    <n v="493"/>
    <s v="Adams, Walker and Wong"/>
    <s v="Seamless background framework"/>
    <n v="900"/>
    <n v="6514"/>
    <n v="723.77777777777771"/>
    <x v="1"/>
    <n v="64"/>
    <n v="101.78125"/>
    <s v="US"/>
    <s v="USD"/>
    <n v="1561784400"/>
    <x v="465"/>
    <n v="1562907600"/>
    <d v="2019-07-12T05:00:00"/>
    <b v="0"/>
    <b v="0"/>
    <s v="photography/photography books"/>
    <x v="7"/>
    <s v="Photography Books"/>
  </r>
  <r>
    <n v="494"/>
    <s v="Hopkins-Browning"/>
    <s v="Balanced upward-trending productivity"/>
    <n v="2500"/>
    <n v="13684"/>
    <n v="547.36"/>
    <x v="1"/>
    <n v="268"/>
    <n v="51.059701492537314"/>
    <s v="US"/>
    <s v="USD"/>
    <n v="1332392400"/>
    <x v="466"/>
    <n v="1332478800"/>
    <d v="2012-03-23T05:00:00"/>
    <b v="0"/>
    <b v="0"/>
    <s v="technology/wearables"/>
    <x v="2"/>
    <s v="Wearables"/>
  </r>
  <r>
    <n v="495"/>
    <s v="Bell, Edwards and Andersen"/>
    <s v="Centralized clear-thinking solution"/>
    <n v="3200"/>
    <n v="13264"/>
    <n v="414.49999999999994"/>
    <x v="1"/>
    <n v="195"/>
    <n v="68.02051282051282"/>
    <s v="DK"/>
    <s v="DKK"/>
    <n v="1402376400"/>
    <x v="467"/>
    <n v="1402722000"/>
    <d v="2014-06-14T05:00:00"/>
    <b v="0"/>
    <b v="0"/>
    <s v="theater/plays"/>
    <x v="3"/>
    <s v="Plays"/>
  </r>
  <r>
    <n v="496"/>
    <s v="Morales Group"/>
    <s v="Optimized bi-directional extranet"/>
    <n v="183800"/>
    <n v="1667"/>
    <n v="0.90696409140369971"/>
    <x v="0"/>
    <n v="54"/>
    <n v="30.87037037037037"/>
    <s v="US"/>
    <s v="USD"/>
    <n v="1495342800"/>
    <x v="468"/>
    <n v="1496811600"/>
    <d v="2017-06-07T05:00:00"/>
    <b v="0"/>
    <b v="0"/>
    <s v="film &amp; video/animation"/>
    <x v="4"/>
    <s v="Animation"/>
  </r>
  <r>
    <n v="497"/>
    <s v="Lucero Group"/>
    <s v="Intuitive actuating benchmark"/>
    <n v="9800"/>
    <n v="3349"/>
    <n v="34.173469387755098"/>
    <x v="0"/>
    <n v="120"/>
    <n v="27.908333333333335"/>
    <s v="US"/>
    <s v="USD"/>
    <n v="1482213600"/>
    <x v="469"/>
    <n v="1482213600"/>
    <d v="2016-12-20T06:00:00"/>
    <b v="0"/>
    <b v="1"/>
    <s v="technology/wearables"/>
    <x v="2"/>
    <s v="Wearables"/>
  </r>
  <r>
    <n v="498"/>
    <s v="Smith, Brown and Davis"/>
    <s v="Devolved background project"/>
    <n v="193400"/>
    <n v="46317"/>
    <n v="23.948810754912099"/>
    <x v="0"/>
    <n v="579"/>
    <n v="79.994818652849744"/>
    <s v="DK"/>
    <s v="DKK"/>
    <n v="1420092000"/>
    <x v="470"/>
    <n v="1420264800"/>
    <d v="2015-01-03T06:00:00"/>
    <b v="0"/>
    <b v="0"/>
    <s v="technology/web"/>
    <x v="2"/>
    <s v="Web"/>
  </r>
  <r>
    <n v="499"/>
    <s v="Hunt Group"/>
    <s v="Reverse-engineered executive emulation"/>
    <n v="163800"/>
    <n v="78743"/>
    <n v="48.072649572649574"/>
    <x v="0"/>
    <n v="2072"/>
    <n v="38.003378378378379"/>
    <s v="US"/>
    <s v="USD"/>
    <n v="1458018000"/>
    <x v="471"/>
    <n v="1458450000"/>
    <d v="2016-03-20T05:00:00"/>
    <b v="0"/>
    <b v="1"/>
    <s v="film &amp; video/documentary"/>
    <x v="4"/>
    <s v="Documentary"/>
  </r>
  <r>
    <n v="500"/>
    <s v="Valdez Ltd"/>
    <s v="Team-oriented clear-thinking matrix"/>
    <n v="100"/>
    <n v="0"/>
    <n v="0"/>
    <x v="0"/>
    <n v="0"/>
    <s v="0"/>
    <s v="US"/>
    <s v="USD"/>
    <n v="1367384400"/>
    <x v="472"/>
    <n v="1369803600"/>
    <d v="2013-05-29T05:00:00"/>
    <b v="0"/>
    <b v="1"/>
    <s v="theater/plays"/>
    <x v="3"/>
    <s v="Plays"/>
  </r>
  <r>
    <n v="501"/>
    <s v="Mccann-Le"/>
    <s v="Focused coherent methodology"/>
    <n v="153600"/>
    <n v="107743"/>
    <n v="70.145182291666657"/>
    <x v="0"/>
    <n v="1796"/>
    <n v="59.990534521158132"/>
    <s v="US"/>
    <s v="USD"/>
    <n v="1363064400"/>
    <x v="473"/>
    <n v="1363237200"/>
    <d v="2013-03-14T05:00:00"/>
    <b v="0"/>
    <b v="0"/>
    <s v="film &amp; video/documentary"/>
    <x v="4"/>
    <s v="Documentary"/>
  </r>
  <r>
    <n v="502"/>
    <s v="Johnson Inc"/>
    <s v="Reduced context-sensitive complexity"/>
    <n v="1300"/>
    <n v="6889"/>
    <n v="529.92307692307691"/>
    <x v="1"/>
    <n v="186"/>
    <n v="37.037634408602152"/>
    <s v="AU"/>
    <s v="AUD"/>
    <n v="1343365200"/>
    <x v="474"/>
    <n v="1345870800"/>
    <d v="2012-08-25T05:00:00"/>
    <b v="0"/>
    <b v="1"/>
    <s v="games/video games"/>
    <x v="6"/>
    <s v="Video Games"/>
  </r>
  <r>
    <n v="503"/>
    <s v="Collins LLC"/>
    <s v="Decentralized 4thgeneration time-frame"/>
    <n v="25500"/>
    <n v="45983"/>
    <n v="180.32549019607845"/>
    <x v="1"/>
    <n v="460"/>
    <n v="99.963043478260872"/>
    <s v="US"/>
    <s v="USD"/>
    <n v="1435726800"/>
    <x v="72"/>
    <n v="1437454800"/>
    <d v="2015-07-21T05:00:00"/>
    <b v="0"/>
    <b v="0"/>
    <s v="film &amp; video/drama"/>
    <x v="4"/>
    <s v="Drama"/>
  </r>
  <r>
    <n v="504"/>
    <s v="Smith-Miller"/>
    <s v="De-engineered cohesive moderator"/>
    <n v="7500"/>
    <n v="6924"/>
    <n v="92.320000000000007"/>
    <x v="0"/>
    <n v="62"/>
    <n v="111.6774193548387"/>
    <s v="IT"/>
    <s v="EUR"/>
    <n v="1431925200"/>
    <x v="443"/>
    <n v="1432011600"/>
    <d v="2015-05-19T05:00:00"/>
    <b v="0"/>
    <b v="0"/>
    <s v="music/rock"/>
    <x v="1"/>
    <s v="Rock"/>
  </r>
  <r>
    <n v="505"/>
    <s v="Jensen-Vargas"/>
    <s v="Ameliorated explicit parallelism"/>
    <n v="89900"/>
    <n v="12497"/>
    <n v="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s v="US"/>
    <s v="USD"/>
    <n v="1511416800"/>
    <x v="81"/>
    <n v="1512885600"/>
    <d v="2017-12-10T06:00:00"/>
    <b v="0"/>
    <b v="1"/>
    <s v="theater/plays"/>
    <x v="3"/>
    <s v="Plays"/>
  </r>
  <r>
    <n v="507"/>
    <s v="Turner, Miller and Francis"/>
    <s v="Compatible well-modulated budgetary management"/>
    <n v="2100"/>
    <n v="837"/>
    <n v="39.857142857142861"/>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24.017591339648174"/>
    <x v="0"/>
    <n v="362"/>
    <n v="98.060773480662988"/>
    <s v="US"/>
    <s v="USD"/>
    <n v="1564030800"/>
    <x v="479"/>
    <n v="1564894800"/>
    <d v="2019-08-04T05:00:00"/>
    <b v="0"/>
    <b v="0"/>
    <s v="theater/plays"/>
    <x v="3"/>
    <s v="Plays"/>
  </r>
  <r>
    <n v="512"/>
    <s v="Williams-Walsh"/>
    <s v="Organized explicit core"/>
    <n v="9100"/>
    <n v="12678"/>
    <n v="139.31868131868131"/>
    <x v="1"/>
    <n v="239"/>
    <n v="53.046025104602514"/>
    <s v="US"/>
    <s v="USD"/>
    <n v="1404536400"/>
    <x v="480"/>
    <n v="1404622800"/>
    <d v="2014-07-06T05:00:00"/>
    <b v="0"/>
    <b v="1"/>
    <s v="games/video games"/>
    <x v="6"/>
    <s v="Video Games"/>
  </r>
  <r>
    <n v="513"/>
    <s v="Harrison, Blackwell and Mendez"/>
    <s v="Synchronized 6thgeneration adapter"/>
    <n v="8300"/>
    <n v="3260"/>
    <n v="39.277108433734945"/>
    <x v="3"/>
    <n v="35"/>
    <n v="93.142857142857139"/>
    <s v="US"/>
    <s v="USD"/>
    <n v="1284008400"/>
    <x v="180"/>
    <n v="1284181200"/>
    <d v="2010-09-11T05:00:00"/>
    <b v="0"/>
    <b v="0"/>
    <s v="film &amp; video/television"/>
    <x v="4"/>
    <s v="Television"/>
  </r>
  <r>
    <n v="514"/>
    <s v="Sanchez, Bradley and Flores"/>
    <s v="Centralized motivating capacity"/>
    <n v="138700"/>
    <n v="31123"/>
    <n v="22.439077144917089"/>
    <x v="3"/>
    <n v="528"/>
    <n v="58.945075757575758"/>
    <s v="CH"/>
    <s v="CHF"/>
    <n v="1386309600"/>
    <x v="481"/>
    <n v="1386741600"/>
    <d v="2013-12-11T06:00:00"/>
    <b v="0"/>
    <b v="1"/>
    <s v="music/rock"/>
    <x v="1"/>
    <s v="Rock"/>
  </r>
  <r>
    <n v="515"/>
    <s v="Cox LLC"/>
    <s v="Phased 24hour flexibility"/>
    <n v="8600"/>
    <n v="4797"/>
    <n v="55.779069767441861"/>
    <x v="0"/>
    <n v="133"/>
    <n v="36.067669172932334"/>
    <s v="CA"/>
    <s v="CAD"/>
    <n v="1324620000"/>
    <x v="482"/>
    <n v="1324792800"/>
    <d v="2011-12-25T06:00:00"/>
    <b v="0"/>
    <b v="1"/>
    <s v="theater/plays"/>
    <x v="3"/>
    <s v="Plays"/>
  </r>
  <r>
    <n v="516"/>
    <s v="Morales-Odonnell"/>
    <s v="Exclusive 5thgeneration structure"/>
    <n v="125400"/>
    <n v="53324"/>
    <n v="42.523125996810208"/>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83"/>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32.453465346534657"/>
    <x v="0"/>
    <n v="191"/>
    <n v="85.806282722513089"/>
    <s v="US"/>
    <s v="USD"/>
    <n v="1341291600"/>
    <x v="487"/>
    <n v="1342328400"/>
    <d v="2012-07-15T05:00:00"/>
    <b v="0"/>
    <b v="0"/>
    <s v="film &amp; video/shorts"/>
    <x v="4"/>
    <s v="Shorts"/>
  </r>
  <r>
    <n v="523"/>
    <s v="Underwood, James and Jones"/>
    <s v="Triple-buffered holistic ability"/>
    <n v="900"/>
    <n v="6303"/>
    <n v="700.33333333333326"/>
    <x v="1"/>
    <n v="89"/>
    <n v="70.82022471910112"/>
    <s v="US"/>
    <s v="USD"/>
    <n v="1267682400"/>
    <x v="488"/>
    <n v="1268114400"/>
    <d v="2010-03-09T06:00:00"/>
    <b v="0"/>
    <b v="0"/>
    <s v="film &amp; video/shorts"/>
    <x v="4"/>
    <s v="Shorts"/>
  </r>
  <r>
    <n v="524"/>
    <s v="Johnson-Contreras"/>
    <s v="Diverse scalable superstructure"/>
    <n v="96700"/>
    <n v="81136"/>
    <n v="83.904860392967933"/>
    <x v="0"/>
    <n v="1979"/>
    <n v="40.998484082870135"/>
    <s v="US"/>
    <s v="USD"/>
    <n v="1272258000"/>
    <x v="489"/>
    <n v="1273381200"/>
    <d v="2010-05-09T05:00:00"/>
    <b v="0"/>
    <b v="0"/>
    <s v="theater/plays"/>
    <x v="3"/>
    <s v="Plays"/>
  </r>
  <r>
    <n v="525"/>
    <s v="Greene, Lloyd and Sims"/>
    <s v="Balanced leadingedge data-warehouse"/>
    <n v="2100"/>
    <n v="1768"/>
    <n v="84.19047619047619"/>
    <x v="0"/>
    <n v="63"/>
    <n v="28.063492063492063"/>
    <s v="US"/>
    <s v="USD"/>
    <n v="1290492000"/>
    <x v="490"/>
    <n v="1290837600"/>
    <d v="2010-11-27T06:00:00"/>
    <b v="0"/>
    <b v="0"/>
    <s v="technology/wearables"/>
    <x v="2"/>
    <s v="Wearables"/>
  </r>
  <r>
    <n v="526"/>
    <s v="Smith-Sparks"/>
    <s v="Digitized bandwidth-monitored open architecture"/>
    <n v="8300"/>
    <n v="12944"/>
    <n v="155.95180722891567"/>
    <x v="1"/>
    <n v="147"/>
    <n v="88.054421768707485"/>
    <s v="US"/>
    <s v="USD"/>
    <n v="1451109600"/>
    <x v="312"/>
    <n v="1454306400"/>
    <d v="2016-02-01T06:00:00"/>
    <b v="0"/>
    <b v="1"/>
    <s v="theater/plays"/>
    <x v="3"/>
    <s v="Plays"/>
  </r>
  <r>
    <n v="527"/>
    <s v="Rosario-Smith"/>
    <s v="Enterprise-wide intermediate portal"/>
    <n v="189200"/>
    <n v="188480"/>
    <n v="99.619450317124731"/>
    <x v="0"/>
    <n v="6080"/>
    <n v="31"/>
    <s v="CA"/>
    <s v="CAD"/>
    <n v="1454652000"/>
    <x v="491"/>
    <n v="1457762400"/>
    <d v="2016-03-12T06:00:00"/>
    <b v="0"/>
    <b v="0"/>
    <s v="film &amp; video/animation"/>
    <x v="4"/>
    <s v="Animation"/>
  </r>
  <r>
    <n v="528"/>
    <s v="Avila, Ford and Welch"/>
    <s v="Focused leadingedge matrix"/>
    <n v="9000"/>
    <n v="7227"/>
    <n v="80.300000000000011"/>
    <x v="0"/>
    <n v="80"/>
    <n v="90.337500000000006"/>
    <s v="GB"/>
    <s v="GBP"/>
    <n v="1385186400"/>
    <x v="492"/>
    <n v="1389074400"/>
    <d v="2014-01-07T06:00:00"/>
    <b v="0"/>
    <b v="0"/>
    <s v="music/indie rock"/>
    <x v="1"/>
    <s v="Indie Rock"/>
  </r>
  <r>
    <n v="529"/>
    <s v="Gallegos Inc"/>
    <s v="Seamless logistical encryption"/>
    <n v="5100"/>
    <n v="574"/>
    <n v="11.254901960784313"/>
    <x v="0"/>
    <n v="9"/>
    <n v="63.777777777777779"/>
    <s v="US"/>
    <s v="USD"/>
    <n v="1399698000"/>
    <x v="493"/>
    <n v="1402117200"/>
    <d v="2014-06-07T05:00:00"/>
    <b v="0"/>
    <b v="0"/>
    <s v="games/video games"/>
    <x v="6"/>
    <s v="Video Games"/>
  </r>
  <r>
    <n v="530"/>
    <s v="Morrow, Santiago and Soto"/>
    <s v="Stand-alone human-resource workforce"/>
    <n v="105000"/>
    <n v="96328"/>
    <n v="91.740952380952379"/>
    <x v="0"/>
    <n v="1784"/>
    <n v="53.995515695067262"/>
    <s v="US"/>
    <s v="USD"/>
    <n v="1283230800"/>
    <x v="494"/>
    <n v="1284440400"/>
    <d v="2010-09-14T05:00:00"/>
    <b v="0"/>
    <b v="1"/>
    <s v="publishing/fiction"/>
    <x v="5"/>
    <s v="Ficton"/>
  </r>
  <r>
    <n v="531"/>
    <s v="Berry-Richardson"/>
    <s v="Automated zero tolerance implementation"/>
    <n v="186700"/>
    <n v="178338"/>
    <n v="95.521156936261391"/>
    <x v="2"/>
    <n v="3640"/>
    <n v="48.993956043956047"/>
    <s v="CH"/>
    <s v="CHF"/>
    <n v="1384149600"/>
    <x v="495"/>
    <n v="1388988000"/>
    <d v="2014-01-06T06:00:00"/>
    <b v="0"/>
    <b v="0"/>
    <s v="games/video games"/>
    <x v="6"/>
    <s v="Video Games"/>
  </r>
  <r>
    <n v="532"/>
    <s v="Cordova-Torres"/>
    <s v="Pre-emptive grid-enabled contingency"/>
    <n v="1600"/>
    <n v="8046"/>
    <n v="502.87499999999994"/>
    <x v="1"/>
    <n v="126"/>
    <n v="63.857142857142854"/>
    <s v="CA"/>
    <s v="CAD"/>
    <n v="1516860000"/>
    <x v="496"/>
    <n v="1516946400"/>
    <d v="2018-01-26T06:00:00"/>
    <b v="0"/>
    <b v="0"/>
    <s v="theater/plays"/>
    <x v="3"/>
    <s v="Plays"/>
  </r>
  <r>
    <n v="533"/>
    <s v="Holt, Bernard and Johnson"/>
    <s v="Multi-lateral didactic encoding"/>
    <n v="115600"/>
    <n v="184086"/>
    <n v="159.24394463667818"/>
    <x v="1"/>
    <n v="2218"/>
    <n v="82.996393146979258"/>
    <s v="GB"/>
    <s v="GBP"/>
    <n v="1374642000"/>
    <x v="497"/>
    <n v="1377752400"/>
    <d v="2013-08-29T05:00:00"/>
    <b v="0"/>
    <b v="0"/>
    <s v="music/indie rock"/>
    <x v="1"/>
    <s v="Indie Rock"/>
  </r>
  <r>
    <n v="534"/>
    <s v="Clark, Mccormick and Mendoza"/>
    <s v="Self-enabling didactic orchestration"/>
    <n v="89100"/>
    <n v="13385"/>
    <n v="15.022446689113355"/>
    <x v="0"/>
    <n v="243"/>
    <n v="55.08230452674897"/>
    <s v="US"/>
    <s v="USD"/>
    <n v="1534482000"/>
    <x v="498"/>
    <n v="1534568400"/>
    <d v="2018-08-18T05:00:00"/>
    <b v="0"/>
    <b v="1"/>
    <s v="film &amp; video/drama"/>
    <x v="4"/>
    <s v="Drama"/>
  </r>
  <r>
    <n v="535"/>
    <s v="Garrison LLC"/>
    <s v="Profit-focused 24/7 data-warehouse"/>
    <n v="2600"/>
    <n v="12533"/>
    <n v="482.03846153846149"/>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37.695968274950431"/>
    <x v="0"/>
    <n v="1296"/>
    <n v="44.007716049382715"/>
    <s v="US"/>
    <s v="USD"/>
    <n v="1379826000"/>
    <x v="502"/>
    <n v="1381208400"/>
    <d v="2013-10-08T05:00:00"/>
    <b v="0"/>
    <b v="0"/>
    <s v="games/mobile games"/>
    <x v="6"/>
    <s v="Mobile Games"/>
  </r>
  <r>
    <n v="539"/>
    <s v="Thomas, Welch and Santana"/>
    <s v="Assimilated exuding toolset"/>
    <n v="9800"/>
    <n v="7120"/>
    <n v="72.653061224489804"/>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s v="IT"/>
    <s v="EUR"/>
    <n v="1433912400"/>
    <x v="505"/>
    <n v="1436158800"/>
    <d v="2015-07-06T05:00:00"/>
    <b v="0"/>
    <b v="0"/>
    <s v="games/mobile games"/>
    <x v="6"/>
    <s v="Mobile Games"/>
  </r>
  <r>
    <n v="542"/>
    <s v="Harrison-Bridges"/>
    <s v="Profit-focused exuding moderator"/>
    <n v="77000"/>
    <n v="1930"/>
    <n v="2.5064935064935066"/>
    <x v="0"/>
    <n v="49"/>
    <n v="39.387755102040813"/>
    <s v="GB"/>
    <s v="GBP"/>
    <n v="1453442400"/>
    <x v="506"/>
    <n v="1456034400"/>
    <d v="2016-02-21T06:00:00"/>
    <b v="0"/>
    <b v="0"/>
    <s v="music/indie rock"/>
    <x v="1"/>
    <s v="Indie Rock"/>
  </r>
  <r>
    <n v="543"/>
    <s v="Johnson, Murphy and Peterson"/>
    <s v="Cross-group high-level moderator"/>
    <n v="84900"/>
    <n v="13864"/>
    <n v="16.329799764428738"/>
    <x v="0"/>
    <n v="180"/>
    <n v="77.022222222222226"/>
    <s v="US"/>
    <s v="USD"/>
    <n v="1378875600"/>
    <x v="507"/>
    <n v="1380171600"/>
    <d v="2013-09-26T05:00:00"/>
    <b v="0"/>
    <b v="0"/>
    <s v="games/video games"/>
    <x v="6"/>
    <s v="Video Games"/>
  </r>
  <r>
    <n v="544"/>
    <s v="Taylor Inc"/>
    <s v="Public-key 3rdgeneration system engine"/>
    <n v="2800"/>
    <n v="7742"/>
    <n v="276.5"/>
    <x v="1"/>
    <n v="84"/>
    <n v="92.166666666666671"/>
    <s v="US"/>
    <s v="USD"/>
    <n v="1452232800"/>
    <x v="508"/>
    <n v="1453356000"/>
    <d v="2016-01-21T06:00:00"/>
    <b v="0"/>
    <b v="0"/>
    <s v="music/rock"/>
    <x v="1"/>
    <s v="Rock"/>
  </r>
  <r>
    <n v="545"/>
    <s v="Deleon and Sons"/>
    <s v="Organized value-added access"/>
    <n v="184800"/>
    <n v="164109"/>
    <n v="88.803571428571431"/>
    <x v="0"/>
    <n v="2690"/>
    <n v="61.007063197026021"/>
    <s v="US"/>
    <s v="USD"/>
    <n v="1577253600"/>
    <x v="509"/>
    <n v="1578981600"/>
    <d v="2020-01-14T06:00:00"/>
    <b v="0"/>
    <b v="0"/>
    <s v="theater/plays"/>
    <x v="3"/>
    <s v="Plays"/>
  </r>
  <r>
    <n v="546"/>
    <s v="Benjamin, Paul and Ferguson"/>
    <s v="Cloned global Graphical User Interface"/>
    <n v="4200"/>
    <n v="6870"/>
    <n v="163.57142857142856"/>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5"/>
    <x v="1"/>
    <n v="2985"/>
    <n v="59.991289782244557"/>
    <s v="US"/>
    <s v="USD"/>
    <n v="1459486800"/>
    <x v="512"/>
    <n v="1460610000"/>
    <d v="2016-04-14T05:00:00"/>
    <b v="0"/>
    <b v="0"/>
    <s v="theater/plays"/>
    <x v="3"/>
    <s v="Plays"/>
  </r>
  <r>
    <n v="549"/>
    <s v="Jarvis and Sons"/>
    <s v="Business-focused intermediate system engine"/>
    <n v="29500"/>
    <n v="83843"/>
    <n v="284.21355932203392"/>
    <x v="1"/>
    <n v="762"/>
    <n v="110.03018372703411"/>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6329816768462"/>
    <x v="0"/>
    <n v="2779"/>
    <n v="37.99856063332134"/>
    <s v="AU"/>
    <s v="AUD"/>
    <n v="1419055200"/>
    <x v="515"/>
    <n v="1422511200"/>
    <d v="2015-01-29T06:00:00"/>
    <b v="0"/>
    <b v="1"/>
    <s v="technology/web"/>
    <x v="2"/>
    <s v="Web"/>
  </r>
  <r>
    <n v="552"/>
    <s v="Mercer, Solomon and Singleton"/>
    <s v="Distributed human-resource policy"/>
    <n v="9000"/>
    <n v="8866"/>
    <n v="98.51111111111112"/>
    <x v="0"/>
    <n v="92"/>
    <n v="96.369565217391298"/>
    <s v="US"/>
    <s v="USD"/>
    <n v="1480140000"/>
    <x v="516"/>
    <n v="1480312800"/>
    <d v="2016-11-28T06:00:00"/>
    <b v="0"/>
    <b v="0"/>
    <s v="theater/plays"/>
    <x v="3"/>
    <s v="Plays"/>
  </r>
  <r>
    <n v="553"/>
    <s v="Dougherty, Austin and Mills"/>
    <s v="De-engineered 5thgeneration contingency"/>
    <n v="170600"/>
    <n v="75022"/>
    <n v="43.975381008206334"/>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on"/>
  </r>
  <r>
    <n v="558"/>
    <s v="Ho Ltd"/>
    <s v="Enhanced client-driven capacity"/>
    <n v="5800"/>
    <n v="7966"/>
    <n v="137.3448275862068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
    <x v="1"/>
    <n v="3177"/>
    <n v="49.994334277620396"/>
    <s v="US"/>
    <s v="USD"/>
    <n v="1321596000"/>
    <x v="524"/>
    <n v="1325052000"/>
    <d v="2011-12-28T06:00:00"/>
    <b v="0"/>
    <b v="0"/>
    <s v="film &amp; video/animation"/>
    <x v="4"/>
    <s v="Animation"/>
  </r>
  <r>
    <n v="561"/>
    <s v="Fowler-Smith"/>
    <s v="Down-sized logistical adapter"/>
    <n v="3000"/>
    <n v="11091"/>
    <n v="369.7"/>
    <x v="1"/>
    <n v="198"/>
    <n v="56.015151515151516"/>
    <s v="CH"/>
    <s v="CHF"/>
    <n v="1318827600"/>
    <x v="525"/>
    <n v="1319000400"/>
    <d v="2011-10-19T05:00:00"/>
    <b v="0"/>
    <b v="0"/>
    <s v="theater/plays"/>
    <x v="3"/>
    <s v="Plays"/>
  </r>
  <r>
    <n v="562"/>
    <s v="Blair Inc"/>
    <s v="Configurable bandwidth-monitored throughput"/>
    <n v="9900"/>
    <n v="1269"/>
    <n v="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83.813278008298752"/>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44.344086021505376"/>
    <x v="0"/>
    <n v="37"/>
    <n v="111.45945945945945"/>
    <s v="US"/>
    <s v="USD"/>
    <n v="1456293600"/>
    <x v="522"/>
    <n v="1458277200"/>
    <d v="2016-03-18T05:00:00"/>
    <b v="0"/>
    <b v="1"/>
    <s v="music/electric music"/>
    <x v="1"/>
    <s v="Electric Music"/>
  </r>
  <r>
    <n v="567"/>
    <s v="Johns PLC"/>
    <s v="Distributed high-level open architecture"/>
    <n v="6800"/>
    <n v="14865"/>
    <n v="218.60294117647058"/>
    <x v="1"/>
    <n v="244"/>
    <n v="60.922131147540981"/>
    <s v="US"/>
    <s v="USD"/>
    <n v="1404968400"/>
    <x v="529"/>
    <n v="1405141200"/>
    <d v="2014-07-12T05:00:00"/>
    <b v="0"/>
    <b v="0"/>
    <s v="music/rock"/>
    <x v="1"/>
    <s v="Rock"/>
  </r>
  <r>
    <n v="568"/>
    <s v="Hardin-Foley"/>
    <s v="Synergized zero tolerance help-desk"/>
    <n v="72400"/>
    <n v="134688"/>
    <n v="186.03314917127071"/>
    <x v="1"/>
    <n v="5180"/>
    <n v="26.0015444015444"/>
    <s v="US"/>
    <s v="USD"/>
    <n v="1279170000"/>
    <x v="530"/>
    <n v="1283058000"/>
    <d v="2010-08-29T05:00:00"/>
    <b v="0"/>
    <b v="0"/>
    <s v="theater/plays"/>
    <x v="3"/>
    <s v="Plays"/>
  </r>
  <r>
    <n v="569"/>
    <s v="Fischer, Fowler and Arnold"/>
    <s v="Extended multi-tasking definition"/>
    <n v="20100"/>
    <n v="47705"/>
    <n v="237.33830845771143"/>
    <x v="1"/>
    <n v="589"/>
    <n v="80.993208828522924"/>
    <s v="IT"/>
    <s v="EUR"/>
    <n v="1294725600"/>
    <x v="531"/>
    <n v="1295762400"/>
    <d v="2011-01-23T06:00:00"/>
    <b v="0"/>
    <b v="0"/>
    <s v="film &amp; video/animation"/>
    <x v="4"/>
    <s v="Animation"/>
  </r>
  <r>
    <n v="570"/>
    <s v="Martinez-Juarez"/>
    <s v="Realigned uniform knowledge user"/>
    <n v="31200"/>
    <n v="95364"/>
    <n v="305.65384615384613"/>
    <x v="1"/>
    <n v="2725"/>
    <n v="34.995963302752294"/>
    <s v="US"/>
    <s v="USD"/>
    <n v="1419055200"/>
    <x v="515"/>
    <n v="1419573600"/>
    <d v="2014-12-26T06:00:00"/>
    <b v="0"/>
    <b v="1"/>
    <s v="music/rock"/>
    <x v="1"/>
    <s v="Rock"/>
  </r>
  <r>
    <n v="571"/>
    <s v="Wilson and Sons"/>
    <s v="Monitored grid-enabled model"/>
    <n v="3500"/>
    <n v="3295"/>
    <n v="94.142857142857139"/>
    <x v="0"/>
    <n v="35"/>
    <n v="94.142857142857139"/>
    <s v="IT"/>
    <s v="EUR"/>
    <n v="1434690000"/>
    <x v="532"/>
    <n v="1438750800"/>
    <d v="2015-08-05T05:00:00"/>
    <b v="0"/>
    <b v="0"/>
    <s v="film &amp; video/shorts"/>
    <x v="4"/>
    <s v="Shorts"/>
  </r>
  <r>
    <n v="572"/>
    <s v="Clements Group"/>
    <s v="Assimilated actuating policy"/>
    <n v="9000"/>
    <n v="4896"/>
    <n v="54.400000000000006"/>
    <x v="3"/>
    <n v="94"/>
    <n v="52.085106382978722"/>
    <s v="US"/>
    <s v="USD"/>
    <n v="1443416400"/>
    <x v="533"/>
    <n v="1444798800"/>
    <d v="2015-10-14T05:00:00"/>
    <b v="0"/>
    <b v="1"/>
    <s v="music/rock"/>
    <x v="1"/>
    <s v="Rock"/>
  </r>
  <r>
    <n v="573"/>
    <s v="Valenzuela-Cook"/>
    <s v="Total incremental productivity"/>
    <n v="6700"/>
    <n v="7496"/>
    <n v="111.88059701492537"/>
    <x v="1"/>
    <n v="300"/>
    <n v="24.986666666666668"/>
    <s v="US"/>
    <s v="USD"/>
    <n v="1399006800"/>
    <x v="409"/>
    <n v="1399179600"/>
    <d v="2014-05-04T05:00:00"/>
    <b v="0"/>
    <b v="0"/>
    <s v="journalism/audio"/>
    <x v="8"/>
    <s v="Audio"/>
  </r>
  <r>
    <n v="574"/>
    <s v="Parker, Haley and Foster"/>
    <s v="Adaptive local task-force"/>
    <n v="2700"/>
    <n v="9967"/>
    <n v="369.14814814814815"/>
    <x v="1"/>
    <n v="144"/>
    <n v="69.215277777777771"/>
    <s v="US"/>
    <s v="USD"/>
    <n v="1575698400"/>
    <x v="534"/>
    <n v="1576562400"/>
    <d v="2019-12-17T06:00:00"/>
    <b v="0"/>
    <b v="1"/>
    <s v="food/food trucks"/>
    <x v="0"/>
    <s v="Food Trucks"/>
  </r>
  <r>
    <n v="575"/>
    <s v="Fuentes LLC"/>
    <s v="Universal zero-defect concept"/>
    <n v="83300"/>
    <n v="52421"/>
    <n v="62.930372148859547"/>
    <x v="0"/>
    <n v="558"/>
    <n v="93.944444444444443"/>
    <s v="US"/>
    <s v="USD"/>
    <n v="1400562000"/>
    <x v="53"/>
    <n v="1400821200"/>
    <d v="2014-05-23T05:00:00"/>
    <b v="0"/>
    <b v="1"/>
    <s v="theater/plays"/>
    <x v="3"/>
    <s v="Plays"/>
  </r>
  <r>
    <n v="576"/>
    <s v="Moran and Sons"/>
    <s v="Object-based bottom-line superstructure"/>
    <n v="9700"/>
    <n v="6298"/>
    <n v="64.927835051546396"/>
    <x v="0"/>
    <n v="64"/>
    <n v="98.40625"/>
    <s v="US"/>
    <s v="USD"/>
    <n v="1509512400"/>
    <x v="535"/>
    <n v="1510984800"/>
    <d v="2017-11-18T06:00:00"/>
    <b v="0"/>
    <b v="0"/>
    <s v="theater/plays"/>
    <x v="3"/>
    <s v="Plays"/>
  </r>
  <r>
    <n v="577"/>
    <s v="Stevens Inc"/>
    <s v="Adaptive 24hour projection"/>
    <n v="8200"/>
    <n v="1546"/>
    <n v="18.853658536585368"/>
    <x v="3"/>
    <n v="37"/>
    <n v="41.783783783783782"/>
    <s v="US"/>
    <s v="USD"/>
    <n v="1299823200"/>
    <x v="536"/>
    <n v="1302066000"/>
    <d v="2011-04-06T05:00:00"/>
    <b v="0"/>
    <b v="0"/>
    <s v="music/jazz"/>
    <x v="1"/>
    <s v="Jazz"/>
  </r>
  <r>
    <n v="578"/>
    <s v="Martinez-Johnson"/>
    <s v="Sharable radical toolset"/>
    <n v="96500"/>
    <n v="16168"/>
    <n v="16.754404145077721"/>
    <x v="0"/>
    <n v="245"/>
    <n v="65.991836734693877"/>
    <s v="US"/>
    <s v="USD"/>
    <n v="1322719200"/>
    <x v="537"/>
    <n v="1322978400"/>
    <d v="2011-12-04T06:00:00"/>
    <b v="0"/>
    <b v="0"/>
    <s v="film &amp; video/science fiction"/>
    <x v="4"/>
    <s v="Science Fict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
    <x v="1"/>
    <n v="3116"/>
    <n v="48.003209242618745"/>
    <s v="US"/>
    <s v="USD"/>
    <n v="1393394400"/>
    <x v="539"/>
    <n v="1394085600"/>
    <d v="2014-03-06T06:00:00"/>
    <b v="0"/>
    <b v="0"/>
    <s v="theater/plays"/>
    <x v="3"/>
    <s v="Plays"/>
  </r>
  <r>
    <n v="581"/>
    <s v="Sanchez, Cross and Savage"/>
    <s v="Sharable mobile knowledgebase"/>
    <n v="6000"/>
    <n v="3841"/>
    <n v="64.016666666666666"/>
    <x v="0"/>
    <n v="71"/>
    <n v="54.098591549295776"/>
    <s v="US"/>
    <s v="USD"/>
    <n v="1304053200"/>
    <x v="540"/>
    <n v="1305349200"/>
    <d v="2011-05-14T05:00:00"/>
    <b v="0"/>
    <b v="0"/>
    <s v="technology/web"/>
    <x v="2"/>
    <s v="Web"/>
  </r>
  <r>
    <n v="582"/>
    <s v="Pineda Ltd"/>
    <s v="Cross-group global system engine"/>
    <n v="8700"/>
    <n v="4531"/>
    <n v="52.080459770114942"/>
    <x v="0"/>
    <n v="42"/>
    <n v="107.88095238095238"/>
    <s v="US"/>
    <s v="USD"/>
    <n v="1433912400"/>
    <x v="505"/>
    <n v="1434344400"/>
    <d v="2015-06-15T05:00:00"/>
    <b v="0"/>
    <b v="1"/>
    <s v="games/video games"/>
    <x v="6"/>
    <s v="Video Games"/>
  </r>
  <r>
    <n v="583"/>
    <s v="Powell and Sons"/>
    <s v="Centralized clear-thinking conglomeration"/>
    <n v="18900"/>
    <n v="60934"/>
    <n v="322.40211640211641"/>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8"/>
    <x v="1"/>
    <n v="136"/>
    <n v="96.066176470588232"/>
    <s v="US"/>
    <s v="USD"/>
    <n v="1268888400"/>
    <x v="543"/>
    <n v="1269752400"/>
    <d v="2010-03-28T05:00:00"/>
    <b v="0"/>
    <b v="0"/>
    <s v="publishing/translations"/>
    <x v="5"/>
    <s v="translations"/>
  </r>
  <r>
    <n v="586"/>
    <s v="Rowe-Wong"/>
    <s v="Robust hybrid budgetary management"/>
    <n v="700"/>
    <n v="6654"/>
    <n v="950.57142857142856"/>
    <x v="1"/>
    <n v="130"/>
    <n v="51.184615384615384"/>
    <s v="US"/>
    <s v="USD"/>
    <n v="1289973600"/>
    <x v="544"/>
    <n v="1291615200"/>
    <d v="2010-12-06T06:00:00"/>
    <b v="0"/>
    <b v="0"/>
    <s v="music/rock"/>
    <x v="1"/>
    <s v="Rock"/>
  </r>
  <r>
    <n v="587"/>
    <s v="Williams-Santos"/>
    <s v="Open-source analyzing monitoring"/>
    <n v="9400"/>
    <n v="6852"/>
    <n v="72.893617021276597"/>
    <x v="0"/>
    <n v="156"/>
    <n v="43.92307692307692"/>
    <s v="CA"/>
    <s v="CAD"/>
    <n v="1547877600"/>
    <x v="35"/>
    <n v="1552366800"/>
    <d v="2019-03-12T05:00:00"/>
    <b v="0"/>
    <b v="1"/>
    <s v="food/food trucks"/>
    <x v="0"/>
    <s v="Food Trucks"/>
  </r>
  <r>
    <n v="588"/>
    <s v="Weber Inc"/>
    <s v="Up-sized discrete firmware"/>
    <n v="157600"/>
    <n v="124517"/>
    <n v="79.008248730964468"/>
    <x v="0"/>
    <n v="1368"/>
    <n v="91.021198830409361"/>
    <s v="GB"/>
    <s v="GBP"/>
    <n v="1269493200"/>
    <x v="152"/>
    <n v="1272171600"/>
    <d v="2010-04-25T05:00:00"/>
    <b v="0"/>
    <b v="0"/>
    <s v="theater/plays"/>
    <x v="3"/>
    <s v="Plays"/>
  </r>
  <r>
    <n v="589"/>
    <s v="Avery, Brown and Parker"/>
    <s v="Exclusive intangible extranet"/>
    <n v="7900"/>
    <n v="5113"/>
    <n v="64.721518987341781"/>
    <x v="0"/>
    <n v="102"/>
    <n v="50.127450980392155"/>
    <s v="US"/>
    <s v="USD"/>
    <n v="1436072400"/>
    <x v="545"/>
    <n v="1436677200"/>
    <d v="2015-07-12T05:00:00"/>
    <b v="0"/>
    <b v="0"/>
    <s v="film &amp; video/documentary"/>
    <x v="4"/>
    <s v="Documentary"/>
  </r>
  <r>
    <n v="590"/>
    <s v="Cox Group"/>
    <s v="Synergized analyzing process improvement"/>
    <n v="7100"/>
    <n v="5824"/>
    <n v="82.028169014084511"/>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8"/>
    <x v="0"/>
    <n v="157"/>
    <n v="71.127388535031841"/>
    <s v="US"/>
    <s v="USD"/>
    <n v="1467003600"/>
    <x v="550"/>
    <n v="1467262800"/>
    <d v="2016-06-30T05:00:00"/>
    <b v="0"/>
    <b v="1"/>
    <s v="theater/plays"/>
    <x v="3"/>
    <s v="Plays"/>
  </r>
  <r>
    <n v="595"/>
    <s v="Harris-Jennings"/>
    <s v="Customizable intermediate data-warehouse"/>
    <n v="70300"/>
    <n v="146595"/>
    <n v="208.52773826458036"/>
    <x v="1"/>
    <n v="1629"/>
    <n v="89.99079189686924"/>
    <s v="US"/>
    <s v="USD"/>
    <n v="1268715600"/>
    <x v="551"/>
    <n v="1270530000"/>
    <d v="2010-04-06T05:00:00"/>
    <b v="0"/>
    <b v="1"/>
    <s v="theater/plays"/>
    <x v="3"/>
    <s v="Plays"/>
  </r>
  <r>
    <n v="596"/>
    <s v="Becker-Scott"/>
    <s v="Managed optimizing archive"/>
    <n v="7900"/>
    <n v="7875"/>
    <n v="99.683544303797461"/>
    <x v="0"/>
    <n v="183"/>
    <n v="43.032786885245905"/>
    <s v="US"/>
    <s v="USD"/>
    <n v="1457157600"/>
    <x v="552"/>
    <n v="1457762400"/>
    <d v="2016-03-12T06:00:00"/>
    <b v="0"/>
    <b v="1"/>
    <s v="film &amp; video/drama"/>
    <x v="4"/>
    <s v="Drama"/>
  </r>
  <r>
    <n v="597"/>
    <s v="Todd, Freeman and Henry"/>
    <s v="Diverse systematic projection"/>
    <n v="73800"/>
    <n v="148779"/>
    <n v="201.59756097560978"/>
    <x v="1"/>
    <n v="2188"/>
    <n v="67.997714808043881"/>
    <s v="US"/>
    <s v="USD"/>
    <n v="1573970400"/>
    <x v="462"/>
    <n v="1575525600"/>
    <d v="2019-12-05T06:00:00"/>
    <b v="0"/>
    <b v="0"/>
    <s v="theater/plays"/>
    <x v="3"/>
    <s v="Plays"/>
  </r>
  <r>
    <n v="598"/>
    <s v="Martinez, Garza and Young"/>
    <s v="Up-sized web-enabled info-mediaries"/>
    <n v="108500"/>
    <n v="175868"/>
    <n v="162.09032258064516"/>
    <x v="1"/>
    <n v="2409"/>
    <n v="73.004566210045667"/>
    <s v="IT"/>
    <s v="EUR"/>
    <n v="1276578000"/>
    <x v="553"/>
    <n v="1279083600"/>
    <d v="2010-07-14T05:00:00"/>
    <b v="0"/>
    <b v="0"/>
    <s v="music/rock"/>
    <x v="1"/>
    <s v="Rock"/>
  </r>
  <r>
    <n v="599"/>
    <s v="Smith-Ramos"/>
    <s v="Persevering optimizing Graphical User Interface"/>
    <n v="140300"/>
    <n v="5112"/>
    <n v="3.6436208125445471"/>
    <x v="0"/>
    <n v="82"/>
    <n v="62.341463414634148"/>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63492063492063"/>
    <x v="1"/>
    <n v="194"/>
    <n v="67.103092783505161"/>
    <s v="US"/>
    <s v="USD"/>
    <n v="1401426000"/>
    <x v="548"/>
    <n v="1402894800"/>
    <d v="2014-06-16T05:00:00"/>
    <b v="1"/>
    <b v="0"/>
    <s v="technology/wearables"/>
    <x v="2"/>
    <s v="Wearables"/>
  </r>
  <r>
    <n v="602"/>
    <s v="Brown Ltd"/>
    <s v="Quality-focused system-worthy support"/>
    <n v="71100"/>
    <n v="91176"/>
    <n v="128.23628691983123"/>
    <x v="1"/>
    <n v="1140"/>
    <n v="79.978947368421046"/>
    <s v="US"/>
    <s v="USD"/>
    <n v="1433480400"/>
    <x v="62"/>
    <n v="1434430800"/>
    <d v="2015-06-16T05:00:00"/>
    <b v="0"/>
    <b v="0"/>
    <s v="theater/plays"/>
    <x v="3"/>
    <s v="Plays"/>
  </r>
  <r>
    <n v="603"/>
    <s v="Christian, Yates and Greer"/>
    <s v="Vision-oriented 5thgeneration array"/>
    <n v="5300"/>
    <n v="6342"/>
    <n v="119.66037735849055"/>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2"/>
    <x v="1"/>
    <n v="107"/>
    <n v="57.738317757009348"/>
    <s v="US"/>
    <s v="USD"/>
    <n v="1443848400"/>
    <x v="27"/>
    <n v="1447394400"/>
    <d v="2015-11-13T06:00:00"/>
    <b v="0"/>
    <b v="0"/>
    <s v="publishing/nonfiction"/>
    <x v="5"/>
    <s v="Nonfiction"/>
  </r>
  <r>
    <n v="606"/>
    <s v="Valencia PLC"/>
    <s v="Extended asynchronous initiative"/>
    <n v="3400"/>
    <n v="6405"/>
    <n v="188.38235294117646"/>
    <x v="1"/>
    <n v="160"/>
    <n v="40.03125"/>
    <s v="GB"/>
    <s v="GBP"/>
    <n v="1457330400"/>
    <x v="558"/>
    <n v="1458277200"/>
    <d v="2016-03-18T05:00:00"/>
    <b v="0"/>
    <b v="0"/>
    <s v="music/rock"/>
    <x v="1"/>
    <s v="Rock"/>
  </r>
  <r>
    <n v="607"/>
    <s v="Gordon, Mendez and Johnson"/>
    <s v="Fundamental needs-based frame"/>
    <n v="137600"/>
    <n v="180667"/>
    <n v="131.29869186046511"/>
    <x v="1"/>
    <n v="2230"/>
    <n v="81.016591928251117"/>
    <s v="US"/>
    <s v="USD"/>
    <n v="1395550800"/>
    <x v="559"/>
    <n v="1395723600"/>
    <d v="2014-03-25T05:00:00"/>
    <b v="0"/>
    <b v="0"/>
    <s v="food/food trucks"/>
    <x v="0"/>
    <s v="Food Trucks"/>
  </r>
  <r>
    <n v="608"/>
    <s v="Johnson Group"/>
    <s v="Compatible full-range leverage"/>
    <n v="3900"/>
    <n v="11075"/>
    <n v="283.97435897435901"/>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on"/>
  </r>
  <r>
    <n v="610"/>
    <s v="Hughes, Mendez and Patterson"/>
    <s v="Stand-alone multi-state data-warehouse"/>
    <n v="42800"/>
    <n v="179356"/>
    <n v="419.0560747663551"/>
    <x v="1"/>
    <n v="6406"/>
    <n v="27.998126756166094"/>
    <s v="US"/>
    <s v="USD"/>
    <n v="1355637600"/>
    <x v="561"/>
    <n v="1356847200"/>
    <d v="2012-12-30T06:00:00"/>
    <b v="0"/>
    <b v="0"/>
    <s v="theater/plays"/>
    <x v="3"/>
    <s v="Plays"/>
  </r>
  <r>
    <n v="611"/>
    <s v="Brady, Cortez and Rodriguez"/>
    <s v="Multi-lateral maximized core"/>
    <n v="8200"/>
    <n v="1136"/>
    <n v="13.853658536585368"/>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5"/>
    <x v="1"/>
    <n v="723"/>
    <n v="56.991701244813278"/>
    <s v="US"/>
    <s v="USD"/>
    <n v="1484114400"/>
    <x v="565"/>
    <n v="1485669600"/>
    <d v="2017-01-29T06:00:00"/>
    <b v="0"/>
    <b v="0"/>
    <s v="theater/plays"/>
    <x v="3"/>
    <s v="Plays"/>
  </r>
  <r>
    <n v="615"/>
    <s v="Petersen-Rodriguez"/>
    <s v="Digitized clear-thinking installation"/>
    <n v="8500"/>
    <n v="14488"/>
    <n v="170.44705882352943"/>
    <x v="1"/>
    <n v="170"/>
    <n v="85.223529411764702"/>
    <s v="IT"/>
    <s v="EUR"/>
    <n v="1461906000"/>
    <x v="566"/>
    <n v="1462770000"/>
    <d v="2016-05-09T05:00:00"/>
    <b v="0"/>
    <b v="0"/>
    <s v="theater/plays"/>
    <x v="3"/>
    <s v="Plays"/>
  </r>
  <r>
    <n v="616"/>
    <s v="Burnett-Mora"/>
    <s v="Quality-focused 24/7 superstructure"/>
    <n v="6400"/>
    <n v="12129"/>
    <n v="189.515625"/>
    <x v="1"/>
    <n v="238"/>
    <n v="50.962184873949582"/>
    <s v="GB"/>
    <s v="GBP"/>
    <n v="1379653200"/>
    <x v="567"/>
    <n v="1379739600"/>
    <d v="2013-09-21T05:00:00"/>
    <b v="0"/>
    <b v="1"/>
    <s v="music/indie rock"/>
    <x v="1"/>
    <s v="Indie Rock"/>
  </r>
  <r>
    <n v="617"/>
    <s v="King LLC"/>
    <s v="Multi-channeled local intranet"/>
    <n v="1400"/>
    <n v="3496"/>
    <n v="249.71428571428572"/>
    <x v="1"/>
    <n v="55"/>
    <n v="63.563636363636363"/>
    <s v="US"/>
    <s v="USD"/>
    <n v="1401858000"/>
    <x v="568"/>
    <n v="1402722000"/>
    <d v="2014-06-14T05:00:00"/>
    <b v="0"/>
    <b v="0"/>
    <s v="theater/plays"/>
    <x v="3"/>
    <s v="Plays"/>
  </r>
  <r>
    <n v="618"/>
    <s v="Miller Ltd"/>
    <s v="Open-architected mobile emulation"/>
    <n v="198600"/>
    <n v="97037"/>
    <n v="48.860523665659613"/>
    <x v="0"/>
    <n v="1198"/>
    <n v="80.999165275459092"/>
    <s v="US"/>
    <s v="USD"/>
    <n v="1367470800"/>
    <x v="569"/>
    <n v="1369285200"/>
    <d v="2013-05-23T05:00:00"/>
    <b v="0"/>
    <b v="0"/>
    <s v="publishing/nonfiction"/>
    <x v="5"/>
    <s v="Nonfiction"/>
  </r>
  <r>
    <n v="619"/>
    <s v="Case LLC"/>
    <s v="Ameliorated foreground methodology"/>
    <n v="195900"/>
    <n v="55757"/>
    <n v="28.461970393057683"/>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
    <x v="1"/>
    <n v="2144"/>
    <n v="74.006063432835816"/>
    <s v="US"/>
    <s v="USD"/>
    <n v="1473742800"/>
    <x v="572"/>
    <n v="1474174800"/>
    <d v="2016-09-18T05:00:00"/>
    <b v="0"/>
    <b v="0"/>
    <s v="theater/plays"/>
    <x v="3"/>
    <s v="Plays"/>
  </r>
  <r>
    <n v="622"/>
    <s v="Smith-Smith"/>
    <s v="Total leadingedge neural-net"/>
    <n v="189000"/>
    <n v="5916"/>
    <n v="3.1301587301587301"/>
    <x v="0"/>
    <n v="64"/>
    <n v="92.4375"/>
    <s v="US"/>
    <s v="USD"/>
    <n v="1523768400"/>
    <x v="573"/>
    <n v="1526014800"/>
    <d v="2018-05-11T05:00:00"/>
    <b v="0"/>
    <b v="0"/>
    <s v="music/indie rock"/>
    <x v="1"/>
    <s v="Indie Rock"/>
  </r>
  <r>
    <n v="623"/>
    <s v="Smith, Scott and Rodriguez"/>
    <s v="Organic actuating protocol"/>
    <n v="94300"/>
    <n v="150806"/>
    <n v="159.92152704135739"/>
    <x v="1"/>
    <n v="2693"/>
    <n v="55.999257333828446"/>
    <s v="GB"/>
    <s v="GBP"/>
    <n v="1437022800"/>
    <x v="574"/>
    <n v="1437454800"/>
    <d v="2015-07-21T05:00:00"/>
    <b v="0"/>
    <b v="0"/>
    <s v="theater/plays"/>
    <x v="3"/>
    <s v="Plays"/>
  </r>
  <r>
    <n v="624"/>
    <s v="White, Robertson and Roberts"/>
    <s v="Down-sized national software"/>
    <n v="5100"/>
    <n v="14249"/>
    <n v="279.39215686274508"/>
    <x v="1"/>
    <n v="432"/>
    <n v="32.983796296296298"/>
    <s v="US"/>
    <s v="USD"/>
    <n v="1422165600"/>
    <x v="511"/>
    <n v="1422684000"/>
    <d v="2015-01-31T06:00:00"/>
    <b v="0"/>
    <b v="0"/>
    <s v="photography/photography books"/>
    <x v="7"/>
    <s v="Photography Books"/>
  </r>
  <r>
    <n v="625"/>
    <s v="Martinez Inc"/>
    <s v="Organic upward-trending Graphical User Interface"/>
    <n v="7500"/>
    <n v="5803"/>
    <n v="77.373333333333335"/>
    <x v="0"/>
    <n v="62"/>
    <n v="93.596774193548384"/>
    <s v="US"/>
    <s v="USD"/>
    <n v="1580104800"/>
    <x v="575"/>
    <n v="1581314400"/>
    <d v="2020-02-10T06:00:00"/>
    <b v="0"/>
    <b v="0"/>
    <s v="theater/plays"/>
    <x v="3"/>
    <s v="Plays"/>
  </r>
  <r>
    <n v="626"/>
    <s v="Tucker, Mccoy and Marquez"/>
    <s v="Synergistic tertiary budgetary management"/>
    <n v="6400"/>
    <n v="13205"/>
    <n v="206.32812500000003"/>
    <x v="1"/>
    <n v="189"/>
    <n v="69.867724867724874"/>
    <s v="US"/>
    <s v="USD"/>
    <n v="1285650000"/>
    <x v="576"/>
    <n v="1286427600"/>
    <d v="2010-10-07T05:00:00"/>
    <b v="0"/>
    <b v="1"/>
    <s v="theater/plays"/>
    <x v="3"/>
    <s v="Plays"/>
  </r>
  <r>
    <n v="627"/>
    <s v="Martin, Lee and Armstrong"/>
    <s v="Open-architected incremental ability"/>
    <n v="1600"/>
    <n v="11108"/>
    <n v="694.25"/>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64.58207217694995"/>
    <x v="0"/>
    <n v="750"/>
    <n v="73.968000000000004"/>
    <s v="US"/>
    <s v="USD"/>
    <n v="1467781200"/>
    <x v="579"/>
    <n v="1467954000"/>
    <d v="2016-07-08T05:00:00"/>
    <b v="0"/>
    <b v="1"/>
    <s v="theater/plays"/>
    <x v="3"/>
    <s v="Plays"/>
  </r>
  <r>
    <n v="630"/>
    <s v="Patterson-Johnson"/>
    <s v="Grass-roots directional workforce"/>
    <n v="9500"/>
    <n v="5973"/>
    <n v="62.873684210526314"/>
    <x v="3"/>
    <n v="87"/>
    <n v="68.65517241379311"/>
    <s v="US"/>
    <s v="USD"/>
    <n v="1556686800"/>
    <x v="580"/>
    <n v="1557637200"/>
    <d v="2019-05-12T05:00:00"/>
    <b v="0"/>
    <b v="1"/>
    <s v="theater/plays"/>
    <x v="3"/>
    <s v="Plays"/>
  </r>
  <r>
    <n v="631"/>
    <s v="Carlson-Hernandez"/>
    <s v="Quality-focused real-time solution"/>
    <n v="59200"/>
    <n v="183756"/>
    <n v="310.39864864864865"/>
    <x v="1"/>
    <n v="3063"/>
    <n v="59.992164544564154"/>
    <s v="US"/>
    <s v="USD"/>
    <n v="1553576400"/>
    <x v="581"/>
    <n v="1553922000"/>
    <d v="2019-03-30T05:00:00"/>
    <b v="0"/>
    <b v="0"/>
    <s v="theater/plays"/>
    <x v="3"/>
    <s v="Plays"/>
  </r>
  <r>
    <n v="632"/>
    <s v="Parker PLC"/>
    <s v="Reduced interactive matrix"/>
    <n v="72100"/>
    <n v="30902"/>
    <n v="42.859916782246884"/>
    <x v="2"/>
    <n v="278"/>
    <n v="111.15827338129496"/>
    <s v="US"/>
    <s v="USD"/>
    <n v="1414904400"/>
    <x v="582"/>
    <n v="1416463200"/>
    <d v="2014-11-20T06:00:00"/>
    <b v="0"/>
    <b v="0"/>
    <s v="theater/plays"/>
    <x v="3"/>
    <s v="Plays"/>
  </r>
  <r>
    <n v="633"/>
    <s v="Yu and Sons"/>
    <s v="Adaptive context-sensitive architecture"/>
    <n v="6700"/>
    <n v="5569"/>
    <n v="83.119402985074629"/>
    <x v="0"/>
    <n v="105"/>
    <n v="53.038095238095238"/>
    <s v="US"/>
    <s v="USD"/>
    <n v="1446876000"/>
    <x v="336"/>
    <n v="1447221600"/>
    <d v="2015-11-11T06:00:00"/>
    <b v="0"/>
    <b v="0"/>
    <s v="film &amp; video/animation"/>
    <x v="4"/>
    <s v="Animation"/>
  </r>
  <r>
    <n v="634"/>
    <s v="Taylor, Johnson and Hernandez"/>
    <s v="Polarized incremental portal"/>
    <n v="118200"/>
    <n v="92824"/>
    <n v="78.531302876480552"/>
    <x v="3"/>
    <n v="1658"/>
    <n v="55.985524728588658"/>
    <s v="US"/>
    <s v="USD"/>
    <n v="1490418000"/>
    <x v="583"/>
    <n v="1491627600"/>
    <d v="2017-04-08T05:00:00"/>
    <b v="0"/>
    <b v="0"/>
    <s v="film &amp; video/television"/>
    <x v="4"/>
    <s v="Television"/>
  </r>
  <r>
    <n v="635"/>
    <s v="Mack Ltd"/>
    <s v="Reactive regional access"/>
    <n v="139000"/>
    <n v="158590"/>
    <n v="114.09352517985612"/>
    <x v="1"/>
    <n v="2266"/>
    <n v="69.986760812003524"/>
    <s v="US"/>
    <s v="USD"/>
    <n v="1360389600"/>
    <x v="584"/>
    <n v="1363150800"/>
    <d v="2013-03-13T05:00:00"/>
    <b v="0"/>
    <b v="0"/>
    <s v="film &amp; video/television"/>
    <x v="4"/>
    <s v="Television"/>
  </r>
  <r>
    <n v="636"/>
    <s v="Lamb-Sanders"/>
    <s v="Stand-alone reciprocal frame"/>
    <n v="197700"/>
    <n v="127591"/>
    <n v="64.537683358624179"/>
    <x v="0"/>
    <n v="2604"/>
    <n v="48.998079877112133"/>
    <s v="DK"/>
    <s v="DKK"/>
    <n v="1326866400"/>
    <x v="585"/>
    <n v="1330754400"/>
    <d v="2012-03-03T06:00:00"/>
    <b v="0"/>
    <b v="1"/>
    <s v="film &amp; video/animation"/>
    <x v="4"/>
    <s v="Animation"/>
  </r>
  <r>
    <n v="637"/>
    <s v="Williams-Ramirez"/>
    <s v="Open-architected 24/7 throughput"/>
    <n v="8500"/>
    <n v="6750"/>
    <n v="79.411764705882348"/>
    <x v="0"/>
    <n v="65"/>
    <n v="103.84615384615384"/>
    <s v="US"/>
    <s v="USD"/>
    <n v="1479103200"/>
    <x v="586"/>
    <n v="1479794400"/>
    <d v="2016-11-22T06:00:00"/>
    <b v="0"/>
    <b v="0"/>
    <s v="theater/plays"/>
    <x v="3"/>
    <s v="Plays"/>
  </r>
  <r>
    <n v="638"/>
    <s v="Weaver Ltd"/>
    <s v="Monitored 24/7 approach"/>
    <n v="81600"/>
    <n v="9318"/>
    <n v="11.419117647058824"/>
    <x v="0"/>
    <n v="94"/>
    <n v="99.127659574468083"/>
    <s v="US"/>
    <s v="USD"/>
    <n v="1280206800"/>
    <x v="587"/>
    <n v="1281243600"/>
    <d v="2010-08-08T05:00:00"/>
    <b v="0"/>
    <b v="1"/>
    <s v="theater/plays"/>
    <x v="3"/>
    <s v="Plays"/>
  </r>
  <r>
    <n v="639"/>
    <s v="Barnes-Williams"/>
    <s v="Upgradable explicit forecast"/>
    <n v="8600"/>
    <n v="4832"/>
    <n v="56.186046511627907"/>
    <x v="2"/>
    <n v="45"/>
    <n v="107.37777777777778"/>
    <s v="US"/>
    <s v="USD"/>
    <n v="1532754000"/>
    <x v="588"/>
    <n v="1532754000"/>
    <d v="2018-07-28T05:00:00"/>
    <b v="0"/>
    <b v="1"/>
    <s v="film &amp; video/drama"/>
    <x v="4"/>
    <s v="Drama"/>
  </r>
  <r>
    <n v="640"/>
    <s v="Richardson, Woodward and Hansen"/>
    <s v="Pre-emptive context-sensitive support"/>
    <n v="119800"/>
    <n v="19769"/>
    <n v="16.501669449081803"/>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7"/>
    <x v="1"/>
    <n v="375"/>
    <n v="87.962666666666664"/>
    <s v="US"/>
    <s v="USD"/>
    <n v="1488348000"/>
    <x v="592"/>
    <n v="1489899600"/>
    <d v="2017-03-19T05:00:00"/>
    <b v="0"/>
    <b v="0"/>
    <s v="theater/plays"/>
    <x v="3"/>
    <s v="Plays"/>
  </r>
  <r>
    <n v="644"/>
    <s v="Peters-Nelson"/>
    <s v="Distributed real-time algorithm"/>
    <n v="169400"/>
    <n v="81984"/>
    <n v="48.396694214876035"/>
    <x v="0"/>
    <n v="2928"/>
    <n v="28"/>
    <s v="CA"/>
    <s v="CAD"/>
    <n v="1545112800"/>
    <x v="593"/>
    <n v="1546495200"/>
    <d v="2019-01-03T06:00:00"/>
    <b v="0"/>
    <b v="0"/>
    <s v="theater/plays"/>
    <x v="3"/>
    <s v="Plays"/>
  </r>
  <r>
    <n v="645"/>
    <s v="Ferguson, Murphy and Bright"/>
    <s v="Multi-lateral heuristic throughput"/>
    <n v="192100"/>
    <n v="178483"/>
    <n v="92.911504424778755"/>
    <x v="0"/>
    <n v="4697"/>
    <n v="37.999361294443261"/>
    <s v="US"/>
    <s v="USD"/>
    <n v="1537938000"/>
    <x v="594"/>
    <n v="1539752400"/>
    <d v="2018-10-17T05:00:00"/>
    <b v="0"/>
    <b v="1"/>
    <s v="music/rock"/>
    <x v="1"/>
    <s v="Rock"/>
  </r>
  <r>
    <n v="646"/>
    <s v="Robinson Group"/>
    <s v="Switchable reciprocal middleware"/>
    <n v="98700"/>
    <n v="87448"/>
    <n v="88.599797365754824"/>
    <x v="0"/>
    <n v="2915"/>
    <n v="29.999313893653515"/>
    <s v="US"/>
    <s v="USD"/>
    <n v="1363150800"/>
    <x v="595"/>
    <n v="1364101200"/>
    <d v="2013-03-24T05:00:00"/>
    <b v="0"/>
    <b v="0"/>
    <s v="games/video games"/>
    <x v="6"/>
    <s v="Video Games"/>
  </r>
  <r>
    <n v="647"/>
    <s v="Jordan-Wolfe"/>
    <s v="Inverse multimedia Graphic Interface"/>
    <n v="4500"/>
    <n v="1863"/>
    <n v="41.4"/>
    <x v="0"/>
    <n v="18"/>
    <n v="103.5"/>
    <s v="US"/>
    <s v="USD"/>
    <n v="1523250000"/>
    <x v="596"/>
    <n v="1525323600"/>
    <d v="2018-05-03T05:00:00"/>
    <b v="0"/>
    <b v="0"/>
    <s v="publishing/translations"/>
    <x v="5"/>
    <s v="translations"/>
  </r>
  <r>
    <n v="648"/>
    <s v="Vargas-Cox"/>
    <s v="Vision-oriented local contingency"/>
    <n v="98600"/>
    <n v="62174"/>
    <n v="63.056795131845846"/>
    <x v="3"/>
    <n v="723"/>
    <n v="85.994467496542185"/>
    <s v="US"/>
    <s v="USD"/>
    <n v="1499317200"/>
    <x v="597"/>
    <n v="1500872400"/>
    <d v="2017-07-24T05:00:00"/>
    <b v="1"/>
    <b v="0"/>
    <s v="food/food trucks"/>
    <x v="0"/>
    <s v="Food Trucks"/>
  </r>
  <r>
    <n v="649"/>
    <s v="Yang and Sons"/>
    <s v="Reactive 6thgeneration hub"/>
    <n v="121700"/>
    <n v="59003"/>
    <n v="48.482333607230892"/>
    <x v="0"/>
    <n v="602"/>
    <n v="98.011627906976742"/>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47941026944585"/>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
    <x v="1"/>
    <n v="234"/>
    <n v="59.970085470085472"/>
    <s v="US"/>
    <s v="USD"/>
    <n v="1460091600"/>
    <x v="602"/>
    <n v="1460264400"/>
    <d v="2016-04-10T05:00:00"/>
    <b v="0"/>
    <b v="0"/>
    <s v="technology/web"/>
    <x v="2"/>
    <s v="Web"/>
  </r>
  <r>
    <n v="654"/>
    <s v="Roberts, Hinton and Williams"/>
    <s v="Programmable static middleware"/>
    <n v="35000"/>
    <n v="177936"/>
    <n v="508.38857142857148"/>
    <x v="1"/>
    <n v="3016"/>
    <n v="58.9973474801061"/>
    <s v="US"/>
    <s v="USD"/>
    <n v="1440392400"/>
    <x v="335"/>
    <n v="1440824400"/>
    <d v="2015-08-29T05:00:00"/>
    <b v="0"/>
    <b v="0"/>
    <s v="music/metal"/>
    <x v="1"/>
    <s v="Metal"/>
  </r>
  <r>
    <n v="655"/>
    <s v="Gonzalez, Williams and Benson"/>
    <s v="Multi-layered bottom-line encryption"/>
    <n v="6900"/>
    <n v="13212"/>
    <n v="191.47826086956522"/>
    <x v="1"/>
    <n v="264"/>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s v="AU"/>
    <s v="AUD"/>
    <n v="1514440800"/>
    <x v="604"/>
    <n v="1514872800"/>
    <d v="2018-01-02T06:00:00"/>
    <b v="0"/>
    <b v="0"/>
    <s v="food/food trucks"/>
    <x v="0"/>
    <s v="Food Trucks"/>
  </r>
  <r>
    <n v="657"/>
    <s v="Russo, Kim and Mccoy"/>
    <s v="Balanced optimal hardware"/>
    <n v="10000"/>
    <n v="824"/>
    <n v="8.24"/>
    <x v="0"/>
    <n v="14"/>
    <n v="58.857142857142854"/>
    <s v="US"/>
    <s v="USD"/>
    <n v="1514354400"/>
    <x v="605"/>
    <n v="1515736800"/>
    <d v="2018-01-12T06:00:00"/>
    <b v="0"/>
    <b v="0"/>
    <s v="film &amp; video/science fiction"/>
    <x v="4"/>
    <s v="Science Ficton"/>
  </r>
  <r>
    <n v="658"/>
    <s v="Howell, Myers and Olson"/>
    <s v="Self-enabling mission-critical success"/>
    <n v="52600"/>
    <n v="31594"/>
    <n v="60.064638783269963"/>
    <x v="3"/>
    <n v="390"/>
    <n v="81.010256410256417"/>
    <s v="US"/>
    <s v="USD"/>
    <n v="1440910800"/>
    <x v="606"/>
    <n v="1442898000"/>
    <d v="2015-09-22T05:00:00"/>
    <b v="0"/>
    <b v="0"/>
    <s v="music/rock"/>
    <x v="1"/>
    <s v="Rock"/>
  </r>
  <r>
    <n v="659"/>
    <s v="Bailey and Sons"/>
    <s v="Grass-roots dynamic emulation"/>
    <n v="120700"/>
    <n v="57010"/>
    <n v="47.232808616404313"/>
    <x v="0"/>
    <n v="750"/>
    <n v="76.013333333333335"/>
    <s v="GB"/>
    <s v="GBP"/>
    <n v="1296108000"/>
    <x v="65"/>
    <n v="1296194400"/>
    <d v="2011-01-28T06:00:00"/>
    <b v="0"/>
    <b v="0"/>
    <s v="film &amp; video/documentary"/>
    <x v="4"/>
    <s v="Documentary"/>
  </r>
  <r>
    <n v="660"/>
    <s v="Jensen-Brown"/>
    <s v="Fundamental disintermediate matrix"/>
    <n v="9100"/>
    <n v="7438"/>
    <n v="81.736263736263737"/>
    <x v="0"/>
    <n v="77"/>
    <n v="96.597402597402592"/>
    <s v="US"/>
    <s v="USD"/>
    <n v="1440133200"/>
    <x v="607"/>
    <n v="1440910800"/>
    <d v="2015-08-30T05:00:00"/>
    <b v="1"/>
    <b v="0"/>
    <s v="theater/plays"/>
    <x v="3"/>
    <s v="Plays"/>
  </r>
  <r>
    <n v="661"/>
    <s v="Smith Group"/>
    <s v="Right-sized secondary challenge"/>
    <n v="106800"/>
    <n v="57872"/>
    <n v="54.187265917603"/>
    <x v="0"/>
    <n v="752"/>
    <n v="76.957446808510639"/>
    <s v="DK"/>
    <s v="DKK"/>
    <n v="1332910800"/>
    <x v="608"/>
    <n v="1335502800"/>
    <d v="2012-04-27T05:00:00"/>
    <b v="0"/>
    <b v="0"/>
    <s v="music/jazz"/>
    <x v="1"/>
    <s v="Jazz"/>
  </r>
  <r>
    <n v="662"/>
    <s v="Murphy-Farrell"/>
    <s v="Implemented exuding software"/>
    <n v="9100"/>
    <n v="8906"/>
    <n v="97.868131868131869"/>
    <x v="0"/>
    <n v="131"/>
    <n v="67.984732824427482"/>
    <s v="US"/>
    <s v="USD"/>
    <n v="1544335200"/>
    <x v="609"/>
    <n v="1544680800"/>
    <d v="2018-12-13T06:00:00"/>
    <b v="0"/>
    <b v="0"/>
    <s v="theater/plays"/>
    <x v="3"/>
    <s v="Plays"/>
  </r>
  <r>
    <n v="663"/>
    <s v="Everett-Wolfe"/>
    <s v="Total optimizing software"/>
    <n v="10000"/>
    <n v="7724"/>
    <n v="77.239999999999995"/>
    <x v="0"/>
    <n v="87"/>
    <n v="88.781609195402297"/>
    <s v="US"/>
    <s v="USD"/>
    <n v="1286427600"/>
    <x v="610"/>
    <n v="1288414800"/>
    <d v="2010-10-30T05:00:00"/>
    <b v="0"/>
    <b v="0"/>
    <s v="theater/plays"/>
    <x v="3"/>
    <s v="Plays"/>
  </r>
  <r>
    <n v="664"/>
    <s v="Young PLC"/>
    <s v="Optional maximized attitude"/>
    <n v="79400"/>
    <n v="26571"/>
    <n v="33.464735516372798"/>
    <x v="0"/>
    <n v="1063"/>
    <n v="24.99623706491063"/>
    <s v="US"/>
    <s v="USD"/>
    <n v="1329717600"/>
    <x v="541"/>
    <n v="1330581600"/>
    <d v="2012-03-01T06:00:00"/>
    <b v="0"/>
    <b v="0"/>
    <s v="music/jazz"/>
    <x v="1"/>
    <s v="Jazz"/>
  </r>
  <r>
    <n v="665"/>
    <s v="Park-Goodman"/>
    <s v="Customer-focused impactful extranet"/>
    <n v="5100"/>
    <n v="12219"/>
    <n v="239.58823529411765"/>
    <x v="1"/>
    <n v="272"/>
    <n v="44.922794117647058"/>
    <s v="US"/>
    <s v="USD"/>
    <n v="1310187600"/>
    <x v="611"/>
    <n v="1311397200"/>
    <d v="2011-07-23T05:00:00"/>
    <b v="0"/>
    <b v="1"/>
    <s v="film &amp; video/documentary"/>
    <x v="4"/>
    <s v="Documentary"/>
  </r>
  <r>
    <n v="666"/>
    <s v="York, Barr and Grant"/>
    <s v="Cloned bottom-line success"/>
    <n v="3100"/>
    <n v="1985"/>
    <n v="64.032258064516128"/>
    <x v="3"/>
    <n v="25"/>
    <n v="79.400000000000006"/>
    <s v="US"/>
    <s v="USD"/>
    <n v="1377838800"/>
    <x v="612"/>
    <n v="1378357200"/>
    <d v="2013-09-05T05:00:00"/>
    <b v="0"/>
    <b v="1"/>
    <s v="theater/plays"/>
    <x v="3"/>
    <s v="Plays"/>
  </r>
  <r>
    <n v="667"/>
    <s v="Little Ltd"/>
    <s v="Decentralized bandwidth-monitored ability"/>
    <n v="6900"/>
    <n v="12155"/>
    <n v="176.15942028985506"/>
    <x v="1"/>
    <n v="419"/>
    <n v="29.009546539379475"/>
    <s v="US"/>
    <s v="USD"/>
    <n v="1410325200"/>
    <x v="613"/>
    <n v="1411102800"/>
    <d v="2014-09-19T05:00:00"/>
    <b v="0"/>
    <b v="0"/>
    <s v="journalism/audio"/>
    <x v="8"/>
    <s v="Audio"/>
  </r>
  <r>
    <n v="668"/>
    <s v="Brown and Sons"/>
    <s v="Programmable leadingedge budgetary management"/>
    <n v="27500"/>
    <n v="5593"/>
    <n v="20.33818181818182"/>
    <x v="0"/>
    <n v="76"/>
    <n v="73.59210526315789"/>
    <s v="US"/>
    <s v="USD"/>
    <n v="1343797200"/>
    <x v="614"/>
    <n v="1344834000"/>
    <d v="2012-08-13T05:00:00"/>
    <b v="0"/>
    <b v="0"/>
    <s v="theater/plays"/>
    <x v="3"/>
    <s v="Plays"/>
  </r>
  <r>
    <n v="669"/>
    <s v="Payne, Garrett and Thomas"/>
    <s v="Upgradable bi-directional concept"/>
    <n v="48800"/>
    <n v="175020"/>
    <n v="358.64754098360658"/>
    <x v="1"/>
    <n v="1621"/>
    <n v="107.97038864898211"/>
    <s v="IT"/>
    <s v="EUR"/>
    <n v="1498453200"/>
    <x v="615"/>
    <n v="1499230800"/>
    <d v="2017-07-05T05:00:00"/>
    <b v="0"/>
    <b v="0"/>
    <s v="theater/plays"/>
    <x v="3"/>
    <s v="Plays"/>
  </r>
  <r>
    <n v="670"/>
    <s v="Robinson Group"/>
    <s v="Re-contextualized homogeneous flexibility"/>
    <n v="16200"/>
    <n v="75955"/>
    <n v="468.85802469135803"/>
    <x v="1"/>
    <n v="1101"/>
    <n v="68.987284287011803"/>
    <s v="US"/>
    <s v="USD"/>
    <n v="1456380000"/>
    <x v="90"/>
    <n v="1457416800"/>
    <d v="2016-03-08T06:00:00"/>
    <b v="0"/>
    <b v="0"/>
    <s v="music/indie rock"/>
    <x v="1"/>
    <s v="Indie Rock"/>
  </r>
  <r>
    <n v="671"/>
    <s v="Robinson-Kelly"/>
    <s v="Monitored bi-directional standardization"/>
    <n v="97600"/>
    <n v="119127"/>
    <n v="122.05635245901641"/>
    <x v="1"/>
    <n v="1073"/>
    <n v="111.02236719478098"/>
    <s v="US"/>
    <s v="USD"/>
    <n v="1280552400"/>
    <x v="616"/>
    <n v="1280898000"/>
    <d v="2010-08-04T05:00:00"/>
    <b v="0"/>
    <b v="1"/>
    <s v="theater/plays"/>
    <x v="3"/>
    <s v="Plays"/>
  </r>
  <r>
    <n v="672"/>
    <s v="Kelly-Colon"/>
    <s v="Stand-alone grid-enabled leverage"/>
    <n v="197900"/>
    <n v="110689"/>
    <n v="55.931783729156137"/>
    <x v="0"/>
    <n v="4428"/>
    <n v="24.997515808491418"/>
    <s v="AU"/>
    <s v="AUD"/>
    <n v="1521608400"/>
    <x v="617"/>
    <n v="1522472400"/>
    <d v="2018-03-31T05:00:00"/>
    <b v="0"/>
    <b v="0"/>
    <s v="theater/plays"/>
    <x v="3"/>
    <s v="Plays"/>
  </r>
  <r>
    <n v="673"/>
    <s v="Turner, Scott and Gentry"/>
    <s v="Assimilated regional groupware"/>
    <n v="5600"/>
    <n v="2445"/>
    <n v="43.660714285714285"/>
    <x v="0"/>
    <n v="58"/>
    <n v="42.155172413793103"/>
    <s v="IT"/>
    <s v="EUR"/>
    <n v="1460696400"/>
    <x v="618"/>
    <n v="1462510800"/>
    <d v="2016-05-06T05:00:00"/>
    <b v="0"/>
    <b v="0"/>
    <s v="music/indie rock"/>
    <x v="1"/>
    <s v="Indie Rock"/>
  </r>
  <r>
    <n v="674"/>
    <s v="Sanchez Ltd"/>
    <s v="Up-sized 24hour instruction set"/>
    <n v="170700"/>
    <n v="57250"/>
    <n v="33.53837141183363"/>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4"/>
    <x v="1"/>
    <n v="1170"/>
    <n v="101.03760683760684"/>
    <s v="US"/>
    <s v="USD"/>
    <n v="1348635600"/>
    <x v="621"/>
    <n v="1349413200"/>
    <d v="2012-10-05T05:00:00"/>
    <b v="0"/>
    <b v="0"/>
    <s v="photography/photography books"/>
    <x v="7"/>
    <s v="Photography Books"/>
  </r>
  <r>
    <n v="677"/>
    <s v="Murphy-Fox"/>
    <s v="Organic system-worthy orchestration"/>
    <n v="5300"/>
    <n v="4432"/>
    <n v="83.622641509433961"/>
    <x v="0"/>
    <n v="111"/>
    <n v="39.927927927927925"/>
    <s v="US"/>
    <s v="USD"/>
    <n v="1468126800"/>
    <x v="622"/>
    <n v="1472446800"/>
    <d v="2016-08-29T05:00:00"/>
    <b v="0"/>
    <b v="0"/>
    <s v="publishing/fiction"/>
    <x v="5"/>
    <s v="Ficton"/>
  </r>
  <r>
    <n v="678"/>
    <s v="Rodriguez-Patterson"/>
    <s v="Inverse static standardization"/>
    <n v="99500"/>
    <n v="17879"/>
    <n v="17.968844221105527"/>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97.405219780219781"/>
    <x v="0"/>
    <n v="2955"/>
    <n v="47.993908629441627"/>
    <s v="US"/>
    <s v="USD"/>
    <n v="1576303200"/>
    <x v="624"/>
    <n v="1576476000"/>
    <d v="2019-12-16T06:00:00"/>
    <b v="0"/>
    <b v="1"/>
    <s v="games/mobile games"/>
    <x v="6"/>
    <s v="Mobile Games"/>
  </r>
  <r>
    <n v="681"/>
    <s v="Kelly PLC"/>
    <s v="Decentralized context-sensitive superstructure"/>
    <n v="184100"/>
    <n v="159037"/>
    <n v="86.386203150461711"/>
    <x v="0"/>
    <n v="1657"/>
    <n v="95.978877489438744"/>
    <s v="US"/>
    <s v="USD"/>
    <n v="1324447200"/>
    <x v="625"/>
    <n v="1324965600"/>
    <d v="2011-12-27T06:00:00"/>
    <b v="0"/>
    <b v="0"/>
    <s v="theater/plays"/>
    <x v="3"/>
    <s v="Plays"/>
  </r>
  <r>
    <n v="682"/>
    <s v="Nguyen and Sons"/>
    <s v="Compatible 5thgeneration concept"/>
    <n v="5400"/>
    <n v="8109"/>
    <n v="150.16666666666666"/>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9"/>
    <x v="1"/>
    <n v="110"/>
    <n v="69.090909090909093"/>
    <s v="CA"/>
    <s v="CAD"/>
    <n v="1277787600"/>
    <x v="628"/>
    <n v="1279515600"/>
    <d v="2010-07-19T05:00:00"/>
    <b v="0"/>
    <b v="0"/>
    <s v="publishing/nonfiction"/>
    <x v="5"/>
    <s v="Nonfiction"/>
  </r>
  <r>
    <n v="685"/>
    <s v="Lee-Cobb"/>
    <s v="Customizable homogeneous firmware"/>
    <n v="140000"/>
    <n v="94501"/>
    <n v="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2"/>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09"/>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90.633333333333326"/>
    <x v="0"/>
    <n v="77"/>
    <n v="70.623376623376629"/>
    <s v="GB"/>
    <s v="GBP"/>
    <n v="1562648400"/>
    <x v="636"/>
    <n v="1564203600"/>
    <d v="2019-07-27T05:00:00"/>
    <b v="0"/>
    <b v="0"/>
    <s v="music/rock"/>
    <x v="1"/>
    <s v="Rock"/>
  </r>
  <r>
    <n v="693"/>
    <s v="Bradford-Silva"/>
    <s v="Reverse-engineered composite hierarchy"/>
    <n v="180400"/>
    <n v="115396"/>
    <n v="63.966740576496676"/>
    <x v="0"/>
    <n v="1748"/>
    <n v="66.016018306636155"/>
    <s v="US"/>
    <s v="USD"/>
    <n v="1508216400"/>
    <x v="637"/>
    <n v="1509685200"/>
    <d v="2017-11-03T05:00:00"/>
    <b v="0"/>
    <b v="0"/>
    <s v="theater/plays"/>
    <x v="3"/>
    <s v="Plays"/>
  </r>
  <r>
    <n v="694"/>
    <s v="Mora-Bradley"/>
    <s v="Programmable tangible ability"/>
    <n v="9100"/>
    <n v="7656"/>
    <n v="84.131868131868131"/>
    <x v="0"/>
    <n v="79"/>
    <n v="96.911392405063296"/>
    <s v="US"/>
    <s v="USD"/>
    <n v="1511762400"/>
    <x v="638"/>
    <n v="1514959200"/>
    <d v="2018-01-03T06:00:00"/>
    <b v="0"/>
    <b v="0"/>
    <s v="theater/plays"/>
    <x v="3"/>
    <s v="Plays"/>
  </r>
  <r>
    <n v="695"/>
    <s v="Cardenas, Thompson and Carey"/>
    <s v="Configurable full-range emulation"/>
    <n v="9200"/>
    <n v="12322"/>
    <n v="133.93478260869566"/>
    <x v="1"/>
    <n v="196"/>
    <n v="62.867346938775512"/>
    <s v="IT"/>
    <s v="EUR"/>
    <n v="1447480800"/>
    <x v="639"/>
    <n v="1448863200"/>
    <d v="2015-11-30T06:00:00"/>
    <b v="1"/>
    <b v="0"/>
    <s v="music/rock"/>
    <x v="1"/>
    <s v="Rock"/>
  </r>
  <r>
    <n v="696"/>
    <s v="Lopez, Reid and Johnson"/>
    <s v="Total real-time hardware"/>
    <n v="164100"/>
    <n v="96888"/>
    <n v="59.042047531992694"/>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2"/>
    <x v="1"/>
    <n v="2893"/>
    <n v="65.004147943311438"/>
    <s v="CA"/>
    <s v="CAD"/>
    <n v="1322114400"/>
    <x v="642"/>
    <n v="1323324000"/>
    <d v="2011-12-08T06:00:00"/>
    <b v="0"/>
    <b v="0"/>
    <s v="technology/wearables"/>
    <x v="2"/>
    <s v="Wearables"/>
  </r>
  <r>
    <n v="699"/>
    <s v="King Inc"/>
    <s v="Ergonomic dedicated focus group"/>
    <n v="7400"/>
    <n v="6245"/>
    <n v="84.391891891891888"/>
    <x v="0"/>
    <n v="56"/>
    <n v="111.51785714285714"/>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02692307692308"/>
    <x v="1"/>
    <n v="820"/>
    <n v="110.99268292682927"/>
    <s v="US"/>
    <s v="USD"/>
    <n v="1301202000"/>
    <x v="643"/>
    <n v="1301806800"/>
    <d v="2011-04-03T05:00:00"/>
    <b v="1"/>
    <b v="0"/>
    <s v="theater/plays"/>
    <x v="3"/>
    <s v="Plays"/>
  </r>
  <r>
    <n v="702"/>
    <s v="Sims-Gross"/>
    <s v="Object-based attitude-oriented analyzer"/>
    <n v="8700"/>
    <n v="4710"/>
    <n v="54.137931034482754"/>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99.026517383618156"/>
    <x v="0"/>
    <n v="2025"/>
    <n v="82.986666666666665"/>
    <s v="GB"/>
    <s v="GBP"/>
    <n v="1386741600"/>
    <x v="626"/>
    <n v="1387087200"/>
    <d v="2013-12-15T06:00:00"/>
    <b v="0"/>
    <b v="0"/>
    <s v="publishing/nonfiction"/>
    <x v="5"/>
    <s v="Nonfiction"/>
  </r>
  <r>
    <n v="706"/>
    <s v="Moreno Ltd"/>
    <s v="Customer-focused multimedia methodology"/>
    <n v="108400"/>
    <n v="138586"/>
    <n v="127.84686346863469"/>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1"/>
    <x v="1"/>
    <n v="137"/>
    <n v="87.737226277372258"/>
    <s v="CH"/>
    <s v="CHF"/>
    <n v="1495429200"/>
    <x v="648"/>
    <n v="1496293200"/>
    <d v="2017-06-01T05:00:00"/>
    <b v="0"/>
    <b v="0"/>
    <s v="theater/plays"/>
    <x v="3"/>
    <s v="Plays"/>
  </r>
  <r>
    <n v="709"/>
    <s v="Silva, Walker and Martin"/>
    <s v="Grass-roots 4thgeneration product"/>
    <n v="9800"/>
    <n v="13954"/>
    <n v="142.38775510204081"/>
    <x v="1"/>
    <n v="186"/>
    <n v="75.021505376344081"/>
    <s v="IT"/>
    <s v="EUR"/>
    <n v="1334811600"/>
    <x v="267"/>
    <n v="1335416400"/>
    <d v="2012-04-26T05:00:00"/>
    <b v="0"/>
    <b v="0"/>
    <s v="theater/plays"/>
    <x v="3"/>
    <s v="Plays"/>
  </r>
  <r>
    <n v="710"/>
    <s v="Huynh, Gallegos and Mills"/>
    <s v="Reduced next generation info-mediaries"/>
    <n v="4300"/>
    <n v="6358"/>
    <n v="147.86046511627907"/>
    <x v="1"/>
    <n v="125"/>
    <n v="50.863999999999997"/>
    <s v="US"/>
    <s v="USD"/>
    <n v="1531544400"/>
    <x v="649"/>
    <n v="1532149200"/>
    <d v="2018-07-21T05:00:00"/>
    <b v="0"/>
    <b v="1"/>
    <s v="theater/plays"/>
    <x v="3"/>
    <s v="Plays"/>
  </r>
  <r>
    <n v="711"/>
    <s v="Anderson LLC"/>
    <s v="Customizable full-range artificial intelligence"/>
    <n v="6200"/>
    <n v="1260"/>
    <n v="20.322580645161288"/>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3"/>
    <x v="1"/>
    <n v="1785"/>
    <n v="101.98095238095237"/>
    <s v="US"/>
    <s v="USD"/>
    <n v="1408424400"/>
    <x v="1"/>
    <n v="1408510800"/>
    <d v="2014-08-20T05:00:00"/>
    <b v="0"/>
    <b v="0"/>
    <s v="music/rock"/>
    <x v="1"/>
    <s v="Rock"/>
  </r>
  <r>
    <n v="715"/>
    <s v="Fischer, Torres and Walker"/>
    <s v="Expanded even-keeled portal"/>
    <n v="118000"/>
    <n v="28870"/>
    <n v="24.466101694915253"/>
    <x v="0"/>
    <n v="656"/>
    <n v="44.009146341463413"/>
    <s v="US"/>
    <s v="USD"/>
    <n v="1281157200"/>
    <x v="651"/>
    <n v="1281589200"/>
    <d v="2010-08-12T05:00:00"/>
    <b v="0"/>
    <b v="0"/>
    <s v="games/mobile games"/>
    <x v="6"/>
    <s v="Mobile Games"/>
  </r>
  <r>
    <n v="716"/>
    <s v="Tapia, Kramer and Hicks"/>
    <s v="Advanced modular moderator"/>
    <n v="2000"/>
    <n v="10353"/>
    <n v="517.65"/>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on"/>
  </r>
  <r>
    <n v="720"/>
    <s v="Valenzuela, Davidson and Castro"/>
    <s v="Multi-layered upward-trending conglomeration"/>
    <n v="8700"/>
    <n v="3227"/>
    <n v="37.091954022988503"/>
    <x v="3"/>
    <n v="38"/>
    <n v="84.921052631578945"/>
    <s v="DK"/>
    <s v="DKK"/>
    <n v="1519192800"/>
    <x v="656"/>
    <n v="1520402400"/>
    <d v="2018-03-07T06:00:00"/>
    <b v="0"/>
    <b v="1"/>
    <s v="theater/plays"/>
    <x v="3"/>
    <s v="Plays"/>
  </r>
  <r>
    <n v="721"/>
    <s v="Dominguez-Owens"/>
    <s v="Open-architected systematic intranet"/>
    <n v="123600"/>
    <n v="5429"/>
    <n v="4.392394822006473"/>
    <x v="3"/>
    <n v="60"/>
    <n v="90.483333333333334"/>
    <s v="US"/>
    <s v="USD"/>
    <n v="1522818000"/>
    <x v="657"/>
    <n v="1523336400"/>
    <d v="2018-04-10T05:00:00"/>
    <b v="0"/>
    <b v="0"/>
    <s v="music/rock"/>
    <x v="1"/>
    <s v="Rock"/>
  </r>
  <r>
    <n v="722"/>
    <s v="Thomas-Simmons"/>
    <s v="Proactive 24hour frame"/>
    <n v="48500"/>
    <n v="75906"/>
    <n v="156.50721649484535"/>
    <x v="1"/>
    <n v="3036"/>
    <n v="25.00197628458498"/>
    <s v="US"/>
    <s v="USD"/>
    <n v="1509948000"/>
    <x v="265"/>
    <n v="1512280800"/>
    <d v="2017-12-03T06:00:00"/>
    <b v="0"/>
    <b v="0"/>
    <s v="film &amp; video/documentary"/>
    <x v="4"/>
    <s v="Documentary"/>
  </r>
  <r>
    <n v="723"/>
    <s v="Beck-Knight"/>
    <s v="Exclusive fresh-thinking model"/>
    <n v="4900"/>
    <n v="13250"/>
    <n v="270.40816326530609"/>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50.398033126293996"/>
    <x v="0"/>
    <n v="1596"/>
    <n v="61.008145363408524"/>
    <s v="US"/>
    <s v="USD"/>
    <n v="1416031200"/>
    <x v="660"/>
    <n v="1416204000"/>
    <d v="2014-11-17T06:00:00"/>
    <b v="0"/>
    <b v="0"/>
    <s v="games/mobile games"/>
    <x v="6"/>
    <s v="Mobile Games"/>
  </r>
  <r>
    <n v="726"/>
    <s v="Johns-Thomas"/>
    <s v="Realigned web-enabled functionalities"/>
    <n v="54300"/>
    <n v="48227"/>
    <n v="88.815837937384899"/>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17.5"/>
    <x v="0"/>
    <n v="10"/>
    <n v="73.5"/>
    <s v="US"/>
    <s v="USD"/>
    <n v="1464152400"/>
    <x v="662"/>
    <n v="1465102800"/>
    <d v="2016-06-05T05:00:00"/>
    <b v="0"/>
    <b v="0"/>
    <s v="theater/plays"/>
    <x v="3"/>
    <s v="Plays"/>
  </r>
  <r>
    <n v="729"/>
    <s v="Moore Group"/>
    <s v="Multi-lateral object-oriented open system"/>
    <n v="5600"/>
    <n v="10397"/>
    <n v="185.66071428571428"/>
    <x v="1"/>
    <n v="122"/>
    <n v="85.221311475409834"/>
    <s v="US"/>
    <s v="USD"/>
    <n v="1359957600"/>
    <x v="663"/>
    <n v="1360130400"/>
    <d v="2013-02-06T06:00:00"/>
    <b v="0"/>
    <b v="0"/>
    <s v="film &amp; video/drama"/>
    <x v="4"/>
    <s v="Drama"/>
  </r>
  <r>
    <n v="730"/>
    <s v="Carson PLC"/>
    <s v="Visionary system-worthy attitude"/>
    <n v="28800"/>
    <n v="118847"/>
    <n v="412.6631944444444"/>
    <x v="1"/>
    <n v="1071"/>
    <n v="110.96825396825396"/>
    <s v="CA"/>
    <s v="CAD"/>
    <n v="1432357200"/>
    <x v="664"/>
    <n v="1432875600"/>
    <d v="2015-05-29T05:00:00"/>
    <b v="0"/>
    <b v="0"/>
    <s v="technology/wearables"/>
    <x v="2"/>
    <s v="Wearables"/>
  </r>
  <r>
    <n v="731"/>
    <s v="Cruz, Hall and Mason"/>
    <s v="Synergized content-based hierarchy"/>
    <n v="8000"/>
    <n v="7220"/>
    <n v="90.25"/>
    <x v="3"/>
    <n v="219"/>
    <n v="32.968036529680369"/>
    <s v="US"/>
    <s v="USD"/>
    <n v="1500786000"/>
    <x v="665"/>
    <n v="1500872400"/>
    <d v="2017-07-24T05:00:00"/>
    <b v="0"/>
    <b v="0"/>
    <s v="technology/web"/>
    <x v="2"/>
    <s v="Web"/>
  </r>
  <r>
    <n v="732"/>
    <s v="Glass, Baker and Jones"/>
    <s v="Business-focused 24hour access"/>
    <n v="117000"/>
    <n v="107622"/>
    <n v="91.984615384615381"/>
    <x v="0"/>
    <n v="1121"/>
    <n v="96.005352363960753"/>
    <s v="US"/>
    <s v="USD"/>
    <n v="1490158800"/>
    <x v="666"/>
    <n v="1492146000"/>
    <d v="2017-04-14T05:00:00"/>
    <b v="0"/>
    <b v="1"/>
    <s v="music/rock"/>
    <x v="1"/>
    <s v="Rock"/>
  </r>
  <r>
    <n v="733"/>
    <s v="Marquez-Kerr"/>
    <s v="Automated hybrid orchestration"/>
    <n v="15800"/>
    <n v="83267"/>
    <n v="527.00632911392404"/>
    <x v="1"/>
    <n v="980"/>
    <n v="84.96632653061225"/>
    <s v="US"/>
    <s v="USD"/>
    <n v="1406178000"/>
    <x v="43"/>
    <n v="1407301200"/>
    <d v="2014-08-06T05:00:00"/>
    <b v="0"/>
    <b v="0"/>
    <s v="music/metal"/>
    <x v="1"/>
    <s v="Metal"/>
  </r>
  <r>
    <n v="734"/>
    <s v="Stone PLC"/>
    <s v="Exclusive 5thgeneration leverage"/>
    <n v="4200"/>
    <n v="13404"/>
    <n v="319.14285714285711"/>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5"/>
    <x v="0"/>
    <n v="15"/>
    <n v="103.8"/>
    <s v="US"/>
    <s v="USD"/>
    <n v="1416117600"/>
    <x v="671"/>
    <n v="1418018400"/>
    <d v="2014-12-08T06:00:00"/>
    <b v="0"/>
    <b v="1"/>
    <s v="theater/plays"/>
    <x v="3"/>
    <s v="Plays"/>
  </r>
  <r>
    <n v="739"/>
    <s v="Meyer-Avila"/>
    <s v="Multi-tiered discrete support"/>
    <n v="10000"/>
    <n v="6100"/>
    <n v="61"/>
    <x v="0"/>
    <n v="191"/>
    <n v="31.937172774869111"/>
    <s v="US"/>
    <s v="USD"/>
    <n v="1340946000"/>
    <x v="672"/>
    <n v="1341032400"/>
    <d v="2012-06-30T05:00:00"/>
    <b v="0"/>
    <b v="0"/>
    <s v="music/indie rock"/>
    <x v="1"/>
    <s v="Indie Rock"/>
  </r>
  <r>
    <n v="740"/>
    <s v="Nelson, Smith and Graham"/>
    <s v="Phased system-worthy conglomeration"/>
    <n v="5300"/>
    <n v="1592"/>
    <n v="30.037735849056602"/>
    <x v="0"/>
    <n v="16"/>
    <n v="99.5"/>
    <s v="US"/>
    <s v="USD"/>
    <n v="1486101600"/>
    <x v="673"/>
    <n v="1486360800"/>
    <d v="2017-02-06T06:00:00"/>
    <b v="0"/>
    <b v="0"/>
    <s v="theater/plays"/>
    <x v="3"/>
    <s v="Plays"/>
  </r>
  <r>
    <n v="741"/>
    <s v="Garcia Ltd"/>
    <s v="Balanced mobile alliance"/>
    <n v="1200"/>
    <n v="14150"/>
    <n v="1179.1666666666665"/>
    <x v="1"/>
    <n v="130"/>
    <n v="108.84615384615384"/>
    <s v="US"/>
    <s v="USD"/>
    <n v="1274590800"/>
    <x v="674"/>
    <n v="1274677200"/>
    <d v="2010-05-24T05:00:00"/>
    <b v="0"/>
    <b v="0"/>
    <s v="theater/plays"/>
    <x v="3"/>
    <s v="Plays"/>
  </r>
  <r>
    <n v="742"/>
    <s v="West-Stevens"/>
    <s v="Reactive solution-oriented groupware"/>
    <n v="1200"/>
    <n v="13513"/>
    <n v="1126.0833333333335"/>
    <x v="1"/>
    <n v="122"/>
    <n v="110.76229508196721"/>
    <s v="US"/>
    <s v="USD"/>
    <n v="1263880800"/>
    <x v="675"/>
    <n v="1267509600"/>
    <d v="2010-03-02T06:00:00"/>
    <b v="0"/>
    <b v="0"/>
    <s v="music/electric music"/>
    <x v="1"/>
    <s v="Electric Music"/>
  </r>
  <r>
    <n v="743"/>
    <s v="Clark-Conrad"/>
    <s v="Exclusive bandwidth-monitored orchestration"/>
    <n v="3900"/>
    <n v="504"/>
    <n v="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30.304347826086957"/>
    <x v="0"/>
    <n v="34"/>
    <n v="61.5"/>
    <s v="US"/>
    <s v="USD"/>
    <n v="1275195600"/>
    <x v="677"/>
    <n v="1277528400"/>
    <d v="2010-06-26T05:00:00"/>
    <b v="0"/>
    <b v="0"/>
    <s v="technology/wearables"/>
    <x v="2"/>
    <s v="Wearables"/>
  </r>
  <r>
    <n v="746"/>
    <s v="Edwards LLC"/>
    <s v="Automated system-worthy structure"/>
    <n v="55800"/>
    <n v="118580"/>
    <n v="212.50896057347671"/>
    <x v="1"/>
    <n v="3388"/>
    <n v="35"/>
    <s v="US"/>
    <s v="USD"/>
    <n v="1318136400"/>
    <x v="678"/>
    <n v="1318568400"/>
    <d v="2011-10-14T05:00:00"/>
    <b v="0"/>
    <b v="0"/>
    <s v="technology/web"/>
    <x v="2"/>
    <s v="Web"/>
  </r>
  <r>
    <n v="747"/>
    <s v="Greer and Sons"/>
    <s v="Secured clear-thinking intranet"/>
    <n v="4900"/>
    <n v="11214"/>
    <n v="228.85714285714286"/>
    <x v="1"/>
    <n v="280"/>
    <n v="40.049999999999997"/>
    <s v="US"/>
    <s v="USD"/>
    <n v="1283403600"/>
    <x v="679"/>
    <n v="1284354000"/>
    <d v="2010-09-13T05:00:00"/>
    <b v="0"/>
    <b v="0"/>
    <s v="theater/plays"/>
    <x v="3"/>
    <s v="Plays"/>
  </r>
  <r>
    <n v="748"/>
    <s v="Martinez PLC"/>
    <s v="Cloned actuating architecture"/>
    <n v="194900"/>
    <n v="68137"/>
    <n v="34.959979476654695"/>
    <x v="3"/>
    <n v="614"/>
    <n v="110.97231270358306"/>
    <s v="US"/>
    <s v="USD"/>
    <n v="1267423200"/>
    <x v="680"/>
    <n v="1269579600"/>
    <d v="2010-03-26T05:00:00"/>
    <b v="0"/>
    <b v="1"/>
    <s v="film &amp; video/animation"/>
    <x v="4"/>
    <s v="Animation"/>
  </r>
  <r>
    <n v="749"/>
    <s v="Hunter-Logan"/>
    <s v="Down-sized needs-based task-force"/>
    <n v="8600"/>
    <n v="13527"/>
    <n v="157.29069767441862"/>
    <x v="1"/>
    <n v="366"/>
    <n v="36.959016393442624"/>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92.448275862068968"/>
    <x v="3"/>
    <n v="114"/>
    <n v="47.035087719298247"/>
    <s v="US"/>
    <s v="USD"/>
    <n v="1280984400"/>
    <x v="684"/>
    <n v="1282539600"/>
    <d v="2010-08-23T05:00:00"/>
    <b v="0"/>
    <b v="1"/>
    <s v="theater/plays"/>
    <x v="3"/>
    <s v="Plays"/>
  </r>
  <r>
    <n v="753"/>
    <s v="Guerrero-Griffin"/>
    <s v="Networked web-enabled product"/>
    <n v="4700"/>
    <n v="12065"/>
    <n v="256.70212765957444"/>
    <x v="1"/>
    <n v="137"/>
    <n v="88.065693430656935"/>
    <s v="US"/>
    <s v="USD"/>
    <n v="1274590800"/>
    <x v="674"/>
    <n v="1275886800"/>
    <d v="2010-06-07T05:00:00"/>
    <b v="0"/>
    <b v="0"/>
    <s v="photography/photography books"/>
    <x v="7"/>
    <s v="Photography Books"/>
  </r>
  <r>
    <n v="754"/>
    <s v="Perez, Reed and Lee"/>
    <s v="Advanced dedicated encoding"/>
    <n v="70400"/>
    <n v="118603"/>
    <n v="168.47017045454547"/>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09"/>
    <x v="1"/>
    <n v="148"/>
    <n v="67.817567567567565"/>
    <s v="US"/>
    <s v="USD"/>
    <n v="1421733600"/>
    <x v="686"/>
    <n v="1422252000"/>
    <d v="2015-01-26T06:00:00"/>
    <b v="0"/>
    <b v="0"/>
    <s v="theater/plays"/>
    <x v="3"/>
    <s v="Plays"/>
  </r>
  <r>
    <n v="757"/>
    <s v="Callahan-Gilbert"/>
    <s v="Profit-focused motivating function"/>
    <n v="1400"/>
    <n v="5696"/>
    <n v="406.85714285714283"/>
    <x v="1"/>
    <n v="114"/>
    <n v="49.964912280701753"/>
    <s v="US"/>
    <s v="USD"/>
    <n v="1305176400"/>
    <x v="687"/>
    <n v="1305522000"/>
    <d v="2011-05-16T05:00:00"/>
    <b v="0"/>
    <b v="0"/>
    <s v="film &amp; video/drama"/>
    <x v="4"/>
    <s v="Drama"/>
  </r>
  <r>
    <n v="758"/>
    <s v="Logan-Miranda"/>
    <s v="Proactive systemic firmware"/>
    <n v="29600"/>
    <n v="167005"/>
    <n v="564.20608108108115"/>
    <x v="1"/>
    <n v="1518"/>
    <n v="110.01646903820817"/>
    <s v="CA"/>
    <s v="CAD"/>
    <n v="1414126800"/>
    <x v="688"/>
    <n v="1414904400"/>
    <d v="2014-11-02T05:00:00"/>
    <b v="0"/>
    <b v="0"/>
    <s v="music/rock"/>
    <x v="1"/>
    <s v="Rock"/>
  </r>
  <r>
    <n v="759"/>
    <s v="Rodriguez PLC"/>
    <s v="Grass-roots upward-trending installation"/>
    <n v="167500"/>
    <n v="114615"/>
    <n v="68.426865671641792"/>
    <x v="0"/>
    <n v="1274"/>
    <n v="89.964678178963894"/>
    <s v="US"/>
    <s v="USD"/>
    <n v="1517810400"/>
    <x v="689"/>
    <n v="1520402400"/>
    <d v="2018-03-07T06:00:00"/>
    <b v="0"/>
    <b v="0"/>
    <s v="music/electric music"/>
    <x v="1"/>
    <s v="Electric Music"/>
  </r>
  <r>
    <n v="760"/>
    <s v="Smith-Kennedy"/>
    <s v="Virtual heuristic hub"/>
    <n v="48300"/>
    <n v="16592"/>
    <n v="34.351966873706004"/>
    <x v="0"/>
    <n v="210"/>
    <n v="79.009523809523813"/>
    <s v="IT"/>
    <s v="EUR"/>
    <n v="1564635600"/>
    <x v="690"/>
    <n v="1567141200"/>
    <d v="2019-08-30T05:00:00"/>
    <b v="0"/>
    <b v="1"/>
    <s v="games/video games"/>
    <x v="6"/>
    <s v="Video Games"/>
  </r>
  <r>
    <n v="761"/>
    <s v="Mitchell-Lee"/>
    <s v="Customizable leadingedge model"/>
    <n v="2200"/>
    <n v="14420"/>
    <n v="655.4545454545455"/>
    <x v="1"/>
    <n v="166"/>
    <n v="86.867469879518069"/>
    <s v="US"/>
    <s v="USD"/>
    <n v="1500699600"/>
    <x v="691"/>
    <n v="1501131600"/>
    <d v="2017-07-27T05:00:00"/>
    <b v="0"/>
    <b v="0"/>
    <s v="music/rock"/>
    <x v="1"/>
    <s v="Rock"/>
  </r>
  <r>
    <n v="762"/>
    <s v="Davis Ltd"/>
    <s v="Upgradable uniform service-desk"/>
    <n v="3500"/>
    <n v="6204"/>
    <n v="177.25714285714284"/>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4"/>
    <x v="1"/>
    <n v="148"/>
    <n v="54.121621621621621"/>
    <s v="US"/>
    <s v="USD"/>
    <n v="1305262800"/>
    <x v="694"/>
    <n v="1305954000"/>
    <d v="2011-05-21T05:00:00"/>
    <b v="0"/>
    <b v="0"/>
    <s v="music/rock"/>
    <x v="1"/>
    <s v="Rock"/>
  </r>
  <r>
    <n v="765"/>
    <s v="Matthews LLC"/>
    <s v="Advanced transitional help-desk"/>
    <n v="3900"/>
    <n v="8125"/>
    <n v="208.33333333333334"/>
    <x v="1"/>
    <n v="198"/>
    <n v="41.035353535353536"/>
    <s v="US"/>
    <s v="USD"/>
    <n v="1492232400"/>
    <x v="695"/>
    <n v="1494392400"/>
    <d v="2017-05-10T05:00:00"/>
    <b v="1"/>
    <b v="1"/>
    <s v="music/indie rock"/>
    <x v="1"/>
    <s v="Indie Rock"/>
  </r>
  <r>
    <n v="766"/>
    <s v="Montgomery-Castro"/>
    <s v="De-engineered disintermediate encryption"/>
    <n v="43800"/>
    <n v="13653"/>
    <n v="31.171232876712331"/>
    <x v="0"/>
    <n v="248"/>
    <n v="55.052419354838712"/>
    <s v="AU"/>
    <s v="AUD"/>
    <n v="1537333200"/>
    <x v="123"/>
    <n v="1537419600"/>
    <d v="2018-09-20T05:00:00"/>
    <b v="0"/>
    <b v="0"/>
    <s v="film &amp; video/science fiction"/>
    <x v="4"/>
    <s v="Science Ficton"/>
  </r>
  <r>
    <n v="767"/>
    <s v="Hale, Pearson and Jenkins"/>
    <s v="Upgradable attitude-oriented project"/>
    <n v="97200"/>
    <n v="55372"/>
    <n v="56.967078189300416"/>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86.867834394904463"/>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49.446428571428569"/>
    <x v="3"/>
    <n v="26"/>
    <n v="106.5"/>
    <s v="US"/>
    <s v="USD"/>
    <n v="1548482400"/>
    <x v="699"/>
    <n v="1550815200"/>
    <d v="2019-02-22T06:00:00"/>
    <b v="0"/>
    <b v="0"/>
    <s v="theater/plays"/>
    <x v="3"/>
    <s v="Plays"/>
  </r>
  <r>
    <n v="772"/>
    <s v="Johnson-Pace"/>
    <s v="Persistent 3rdgeneration moratorium"/>
    <n v="149600"/>
    <n v="169586"/>
    <n v="113.3596256684492"/>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10.297872340425531"/>
    <x v="0"/>
    <n v="10"/>
    <n v="96.8"/>
    <s v="US"/>
    <s v="USD"/>
    <n v="1415253600"/>
    <x v="703"/>
    <n v="1416117600"/>
    <d v="2014-11-16T06:00:00"/>
    <b v="0"/>
    <b v="0"/>
    <s v="music/rock"/>
    <x v="1"/>
    <s v="Rock"/>
  </r>
  <r>
    <n v="776"/>
    <s v="Taylor-Rowe"/>
    <s v="Synchronized multimedia frame"/>
    <n v="110800"/>
    <n v="72623"/>
    <n v="65.544223826714799"/>
    <x v="0"/>
    <n v="2201"/>
    <n v="32.995456610631528"/>
    <s v="US"/>
    <s v="USD"/>
    <n v="1562216400"/>
    <x v="704"/>
    <n v="1563771600"/>
    <d v="2019-07-22T05:00:00"/>
    <b v="0"/>
    <b v="0"/>
    <s v="theater/plays"/>
    <x v="3"/>
    <s v="Plays"/>
  </r>
  <r>
    <n v="777"/>
    <s v="Henderson Ltd"/>
    <s v="Open-architected stable algorithm"/>
    <n v="93800"/>
    <n v="45987"/>
    <n v="49.026652452025587"/>
    <x v="0"/>
    <n v="676"/>
    <n v="68.028106508875737"/>
    <s v="US"/>
    <s v="USD"/>
    <n v="1316754000"/>
    <x v="431"/>
    <n v="1319259600"/>
    <d v="2011-10-22T05:00:00"/>
    <b v="0"/>
    <b v="0"/>
    <s v="theater/plays"/>
    <x v="3"/>
    <s v="Plays"/>
  </r>
  <r>
    <n v="778"/>
    <s v="Moss-Guzman"/>
    <s v="Cross-platform optimizing website"/>
    <n v="1300"/>
    <n v="10243"/>
    <n v="787.92307692307691"/>
    <x v="1"/>
    <n v="174"/>
    <n v="58.867816091954026"/>
    <s v="CH"/>
    <s v="CHF"/>
    <n v="1313211600"/>
    <x v="705"/>
    <n v="1313643600"/>
    <d v="2011-08-18T05:00:00"/>
    <b v="0"/>
    <b v="0"/>
    <s v="film &amp; video/animation"/>
    <x v="4"/>
    <s v="Animation"/>
  </r>
  <r>
    <n v="779"/>
    <s v="Webb Group"/>
    <s v="Public-key actuating projection"/>
    <n v="108700"/>
    <n v="87293"/>
    <n v="80.306347746090154"/>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50.735632183908038"/>
    <x v="3"/>
    <n v="56"/>
    <n v="78.821428571428569"/>
    <s v="CH"/>
    <s v="CHF"/>
    <n v="1288501200"/>
    <x v="708"/>
    <n v="1292911200"/>
    <d v="2010-12-21T06:00:00"/>
    <b v="0"/>
    <b v="0"/>
    <s v="theater/plays"/>
    <x v="3"/>
    <s v="Plays"/>
  </r>
  <r>
    <n v="782"/>
    <s v="Williams and Sons"/>
    <s v="Centralized asymmetric framework"/>
    <n v="5100"/>
    <n v="10981"/>
    <n v="215.3137254901961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9"/>
    <x v="1"/>
    <n v="3308"/>
    <n v="30.996070133010882"/>
    <s v="US"/>
    <s v="USD"/>
    <n v="1457244000"/>
    <x v="711"/>
    <n v="1458190800"/>
    <d v="2016-03-17T05:00:00"/>
    <b v="0"/>
    <b v="0"/>
    <s v="technology/web"/>
    <x v="2"/>
    <s v="Web"/>
  </r>
  <r>
    <n v="785"/>
    <s v="Peterson, Fletcher and Sanchez"/>
    <s v="Multi-channeled bi-directional moratorium"/>
    <n v="6700"/>
    <n v="12939"/>
    <n v="193.11940298507463"/>
    <x v="1"/>
    <n v="127"/>
    <n v="101.88188976377953"/>
    <s v="AU"/>
    <s v="AUD"/>
    <n v="1556341200"/>
    <x v="157"/>
    <n v="1559278800"/>
    <d v="2019-05-31T05:00:00"/>
    <b v="0"/>
    <b v="1"/>
    <s v="film &amp; video/animation"/>
    <x v="4"/>
    <s v="Animation"/>
  </r>
  <r>
    <n v="786"/>
    <s v="Smith-Brown"/>
    <s v="Object-based content-based ability"/>
    <n v="1500"/>
    <n v="10946"/>
    <n v="729.73333333333335"/>
    <x v="1"/>
    <n v="207"/>
    <n v="52.879227053140099"/>
    <s v="IT"/>
    <s v="EUR"/>
    <n v="1522126800"/>
    <x v="630"/>
    <n v="1522731600"/>
    <d v="2018-04-03T05:00:00"/>
    <b v="0"/>
    <b v="1"/>
    <s v="music/jazz"/>
    <x v="1"/>
    <s v="Jazz"/>
  </r>
  <r>
    <n v="787"/>
    <s v="Vance-Glover"/>
    <s v="Progressive coherent secured line"/>
    <n v="61200"/>
    <n v="60994"/>
    <n v="99.66339869281046"/>
    <x v="0"/>
    <n v="859"/>
    <n v="71.005820721769496"/>
    <s v="CA"/>
    <s v="CAD"/>
    <n v="1305954000"/>
    <x v="712"/>
    <n v="1306731600"/>
    <d v="2011-05-30T05:00:00"/>
    <b v="0"/>
    <b v="0"/>
    <s v="music/rock"/>
    <x v="1"/>
    <s v="Rock"/>
  </r>
  <r>
    <n v="788"/>
    <s v="Joyce PLC"/>
    <s v="Synchronized directional capability"/>
    <n v="3600"/>
    <n v="3174"/>
    <n v="88.166666666666671"/>
    <x v="2"/>
    <n v="31"/>
    <n v="102.38709677419355"/>
    <s v="US"/>
    <s v="USD"/>
    <n v="1350709200"/>
    <x v="93"/>
    <n v="1352527200"/>
    <d v="2012-11-10T06:00:00"/>
    <b v="0"/>
    <b v="0"/>
    <s v="film &amp; video/animation"/>
    <x v="4"/>
    <s v="Animation"/>
  </r>
  <r>
    <n v="789"/>
    <s v="Kennedy-Miller"/>
    <s v="Cross-platform composite migration"/>
    <n v="9000"/>
    <n v="3351"/>
    <n v="37.233333333333334"/>
    <x v="0"/>
    <n v="45"/>
    <n v="74.466666666666669"/>
    <s v="US"/>
    <s v="USD"/>
    <n v="1401166800"/>
    <x v="713"/>
    <n v="1404363600"/>
    <d v="2014-07-03T05:00:00"/>
    <b v="0"/>
    <b v="0"/>
    <s v="theater/plays"/>
    <x v="3"/>
    <s v="Plays"/>
  </r>
  <r>
    <n v="790"/>
    <s v="White-Obrien"/>
    <s v="Operative local pricing structure"/>
    <n v="185900"/>
    <n v="56774"/>
    <n v="30.540075309306079"/>
    <x v="3"/>
    <n v="1113"/>
    <n v="51.009883198562441"/>
    <s v="US"/>
    <s v="USD"/>
    <n v="1266127200"/>
    <x v="714"/>
    <n v="1266645600"/>
    <d v="2010-02-20T06:00:00"/>
    <b v="0"/>
    <b v="0"/>
    <s v="theater/plays"/>
    <x v="3"/>
    <s v="Plays"/>
  </r>
  <r>
    <n v="791"/>
    <s v="Stafford, Hess and Raymond"/>
    <s v="Optional web-enabled extranet"/>
    <n v="2100"/>
    <n v="540"/>
    <n v="25.714285714285712"/>
    <x v="0"/>
    <n v="6"/>
    <n v="90"/>
    <s v="US"/>
    <s v="USD"/>
    <n v="1481436000"/>
    <x v="715"/>
    <n v="1482818400"/>
    <d v="2016-12-27T06:00:00"/>
    <b v="0"/>
    <b v="0"/>
    <s v="food/food trucks"/>
    <x v="0"/>
    <s v="Food Trucks"/>
  </r>
  <r>
    <n v="792"/>
    <s v="Jordan, Schneider and Hall"/>
    <s v="Reduced 6thgeneration intranet"/>
    <n v="2000"/>
    <n v="680"/>
    <n v="34"/>
    <x v="0"/>
    <n v="7"/>
    <n v="97.142857142857139"/>
    <s v="US"/>
    <s v="USD"/>
    <n v="1372222800"/>
    <x v="716"/>
    <n v="1374642000"/>
    <d v="2013-07-24T05:00:00"/>
    <b v="0"/>
    <b v="1"/>
    <s v="theater/plays"/>
    <x v="3"/>
    <s v="Plays"/>
  </r>
  <r>
    <n v="793"/>
    <s v="Rodriguez, Cox and Rodriguez"/>
    <s v="Networked disintermediate leverage"/>
    <n v="1100"/>
    <n v="13045"/>
    <n v="1185.909090909091"/>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14.394366197183098"/>
    <x v="0"/>
    <n v="31"/>
    <n v="32.967741935483872"/>
    <s v="US"/>
    <s v="USD"/>
    <n v="1477976400"/>
    <x v="718"/>
    <n v="1478235600"/>
    <d v="2016-11-04T05:00:00"/>
    <b v="0"/>
    <b v="0"/>
    <s v="film &amp; video/drama"/>
    <x v="4"/>
    <s v="Drama"/>
  </r>
  <r>
    <n v="796"/>
    <s v="Freeman-Ferguson"/>
    <s v="Profound full-range open system"/>
    <n v="7800"/>
    <n v="4275"/>
    <n v="54.807692307692314"/>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87.008284023668637"/>
    <x v="0"/>
    <n v="1225"/>
    <n v="60.017959183673469"/>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3"/>
    <x v="1"/>
    <n v="218"/>
    <n v="32.050458715596328"/>
    <s v="US"/>
    <s v="USD"/>
    <n v="1514872800"/>
    <x v="725"/>
    <n v="1516600800"/>
    <d v="2018-01-22T06:00:00"/>
    <b v="0"/>
    <b v="0"/>
    <s v="music/rock"/>
    <x v="1"/>
    <s v="Rock"/>
  </r>
  <r>
    <n v="805"/>
    <s v="Smith-Nguyen"/>
    <s v="Advanced intermediate Graphic Interface"/>
    <n v="9700"/>
    <n v="4932"/>
    <n v="50.845360824742272"/>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30.44230769230769"/>
    <x v="0"/>
    <n v="19"/>
    <n v="83.315789473684205"/>
    <s v="US"/>
    <s v="USD"/>
    <n v="1463461200"/>
    <x v="728"/>
    <n v="1464930000"/>
    <d v="2016-06-03T05:00:00"/>
    <b v="0"/>
    <b v="0"/>
    <s v="food/food trucks"/>
    <x v="0"/>
    <s v="Food Trucks"/>
  </r>
  <r>
    <n v="809"/>
    <s v="Williams and Sons"/>
    <s v="Public-key bottom-line algorithm"/>
    <n v="140800"/>
    <n v="88536"/>
    <n v="62.880681818181813"/>
    <x v="0"/>
    <n v="2108"/>
    <n v="42"/>
    <s v="CH"/>
    <s v="CHF"/>
    <n v="1344920400"/>
    <x v="729"/>
    <n v="1345006800"/>
    <d v="2012-08-15T05:00:00"/>
    <b v="0"/>
    <b v="0"/>
    <s v="film &amp; video/documentary"/>
    <x v="4"/>
    <s v="Documentary"/>
  </r>
  <r>
    <n v="810"/>
    <s v="Ball-Fisher"/>
    <s v="Multi-layered intangible instruction set"/>
    <n v="6400"/>
    <n v="12360"/>
    <n v="193.125"/>
    <x v="1"/>
    <n v="221"/>
    <n v="55.927601809954751"/>
    <s v="US"/>
    <s v="USD"/>
    <n v="1511848800"/>
    <x v="730"/>
    <n v="1512712800"/>
    <d v="2017-12-08T06:00:00"/>
    <b v="0"/>
    <b v="1"/>
    <s v="theater/plays"/>
    <x v="3"/>
    <s v="Plays"/>
  </r>
  <r>
    <n v="811"/>
    <s v="Page, Holt and Mack"/>
    <s v="Fundamental methodical emulation"/>
    <n v="92500"/>
    <n v="71320"/>
    <n v="77.102702702702715"/>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92.1875"/>
    <x v="0"/>
    <n v="36"/>
    <n v="81.944444444444443"/>
    <s v="DK"/>
    <s v="DKK"/>
    <n v="1464325200"/>
    <x v="733"/>
    <n v="1464498000"/>
    <d v="2016-05-29T05:00:00"/>
    <b v="0"/>
    <b v="1"/>
    <s v="music/rock"/>
    <x v="1"/>
    <s v="Rock"/>
  </r>
  <r>
    <n v="815"/>
    <s v="Watson-Douglas"/>
    <s v="Centralized bandwidth-monitored leverage"/>
    <n v="9000"/>
    <n v="11721"/>
    <n v="130.23333333333335"/>
    <x v="1"/>
    <n v="183"/>
    <n v="64.049180327868854"/>
    <s v="CA"/>
    <s v="CAD"/>
    <n v="1511935200"/>
    <x v="734"/>
    <n v="1514181600"/>
    <d v="2017-12-25T06:00:00"/>
    <b v="0"/>
    <b v="0"/>
    <s v="music/rock"/>
    <x v="1"/>
    <s v="Rock"/>
  </r>
  <r>
    <n v="816"/>
    <s v="Jones, Casey and Jones"/>
    <s v="Ergonomic mission-critical moratorium"/>
    <n v="2300"/>
    <n v="14150"/>
    <n v="615.21739130434787"/>
    <x v="1"/>
    <n v="133"/>
    <n v="106.39097744360902"/>
    <s v="US"/>
    <s v="USD"/>
    <n v="1392012000"/>
    <x v="406"/>
    <n v="1392184800"/>
    <d v="2014-02-12T06:00:00"/>
    <b v="1"/>
    <b v="1"/>
    <s v="theater/plays"/>
    <x v="3"/>
    <s v="Plays"/>
  </r>
  <r>
    <n v="817"/>
    <s v="Alvarez-Bauer"/>
    <s v="Front-line intermediate moderator"/>
    <n v="51300"/>
    <n v="189192"/>
    <n v="368.79532163742692"/>
    <x v="1"/>
    <n v="2489"/>
    <n v="76.011249497790274"/>
    <s v="IT"/>
    <s v="EUR"/>
    <n v="1556946000"/>
    <x v="735"/>
    <n v="1559365200"/>
    <d v="2019-06-01T05:00:00"/>
    <b v="0"/>
    <b v="1"/>
    <s v="publishing/nonfiction"/>
    <x v="5"/>
    <s v="Nonfiction"/>
  </r>
  <r>
    <n v="818"/>
    <s v="Martinez LLC"/>
    <s v="Automated local secured line"/>
    <n v="700"/>
    <n v="7664"/>
    <n v="1094.8571428571429"/>
    <x v="1"/>
    <n v="69"/>
    <n v="111.07246376811594"/>
    <s v="US"/>
    <s v="USD"/>
    <n v="1548050400"/>
    <x v="736"/>
    <n v="1549173600"/>
    <d v="2019-02-03T06:00:00"/>
    <b v="0"/>
    <b v="1"/>
    <s v="theater/plays"/>
    <x v="3"/>
    <s v="Plays"/>
  </r>
  <r>
    <n v="819"/>
    <s v="Buck-Khan"/>
    <s v="Integrated bandwidth-monitored alliance"/>
    <n v="8900"/>
    <n v="4509"/>
    <n v="50.662921348314605"/>
    <x v="0"/>
    <n v="47"/>
    <n v="95.936170212765958"/>
    <s v="US"/>
    <s v="USD"/>
    <n v="1353736800"/>
    <x v="737"/>
    <n v="1355032800"/>
    <d v="2012-12-09T06:00:00"/>
    <b v="1"/>
    <b v="0"/>
    <s v="games/video games"/>
    <x v="6"/>
    <s v="Video Games"/>
  </r>
  <r>
    <n v="820"/>
    <s v="Valdez, Williams and Meyer"/>
    <s v="Cross-group heuristic forecast"/>
    <n v="1500"/>
    <n v="12009"/>
    <n v="800.6"/>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7"/>
    <x v="1"/>
    <n v="2100"/>
    <n v="89.991428571428571"/>
    <s v="US"/>
    <s v="USD"/>
    <n v="1393567200"/>
    <x v="739"/>
    <n v="1395032400"/>
    <d v="2014-03-17T05:00:00"/>
    <b v="0"/>
    <b v="0"/>
    <s v="music/rock"/>
    <x v="1"/>
    <s v="Rock"/>
  </r>
  <r>
    <n v="823"/>
    <s v="Dyer Inc"/>
    <s v="Secured well-modulated system engine"/>
    <n v="4100"/>
    <n v="14640"/>
    <n v="357.07317073170731"/>
    <x v="1"/>
    <n v="252"/>
    <n v="58.095238095238095"/>
    <s v="US"/>
    <s v="USD"/>
    <n v="1410325200"/>
    <x v="613"/>
    <n v="1412485200"/>
    <d v="2014-10-05T05:00:00"/>
    <b v="1"/>
    <b v="1"/>
    <s v="music/rock"/>
    <x v="1"/>
    <s v="Rock"/>
  </r>
  <r>
    <n v="824"/>
    <s v="Anderson, Williams and Cox"/>
    <s v="Streamlined national benchmark"/>
    <n v="85000"/>
    <n v="107516"/>
    <n v="126.48941176470588"/>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8"/>
    <x v="1"/>
    <n v="194"/>
    <n v="65.963917525773198"/>
    <s v="US"/>
    <s v="USD"/>
    <n v="1292220000"/>
    <x v="741"/>
    <n v="1294639200"/>
    <d v="2011-01-10T06:00:00"/>
    <b v="0"/>
    <b v="1"/>
    <s v="theater/plays"/>
    <x v="3"/>
    <s v="Plays"/>
  </r>
  <r>
    <n v="827"/>
    <s v="Miranda, Martinez and Lowery"/>
    <s v="Innovative actuating artificial intelligence"/>
    <n v="2300"/>
    <n v="6134"/>
    <n v="266.69565217391306"/>
    <x v="1"/>
    <n v="82"/>
    <n v="74.804878048780495"/>
    <s v="AU"/>
    <s v="AUD"/>
    <n v="1304398800"/>
    <x v="742"/>
    <n v="1305435600"/>
    <d v="2011-05-15T05:00:00"/>
    <b v="0"/>
    <b v="1"/>
    <s v="film &amp; video/drama"/>
    <x v="4"/>
    <s v="Drama"/>
  </r>
  <r>
    <n v="828"/>
    <s v="Munoz, Cherry and Bell"/>
    <s v="Cross-platform reciprocal budgetary management"/>
    <n v="7100"/>
    <n v="4899"/>
    <n v="69"/>
    <x v="0"/>
    <n v="70"/>
    <n v="69.98571428571428"/>
    <s v="US"/>
    <s v="USD"/>
    <n v="1535432400"/>
    <x v="202"/>
    <n v="1537592400"/>
    <d v="2018-09-22T05:00:00"/>
    <b v="0"/>
    <b v="0"/>
    <s v="theater/plays"/>
    <x v="3"/>
    <s v="Plays"/>
  </r>
  <r>
    <n v="829"/>
    <s v="Baker-Higgins"/>
    <s v="Vision-oriented scalable portal"/>
    <n v="9600"/>
    <n v="4929"/>
    <n v="51.34375"/>
    <x v="0"/>
    <n v="154"/>
    <n v="32.006493506493506"/>
    <s v="US"/>
    <s v="USD"/>
    <n v="1433826000"/>
    <x v="743"/>
    <n v="1435122000"/>
    <d v="2015-06-24T05:00:00"/>
    <b v="0"/>
    <b v="0"/>
    <s v="theater/plays"/>
    <x v="3"/>
    <s v="Plays"/>
  </r>
  <r>
    <n v="830"/>
    <s v="Johnson, Turner and Carroll"/>
    <s v="Persevering zero administration knowledge user"/>
    <n v="121600"/>
    <n v="1424"/>
    <n v="1.1710526315789473"/>
    <x v="0"/>
    <n v="22"/>
    <n v="64.727272727272734"/>
    <s v="US"/>
    <s v="USD"/>
    <n v="1514959200"/>
    <x v="744"/>
    <n v="1520056800"/>
    <d v="2018-03-03T06:00:00"/>
    <b v="0"/>
    <b v="0"/>
    <s v="theater/plays"/>
    <x v="3"/>
    <s v="Plays"/>
  </r>
  <r>
    <n v="831"/>
    <s v="Ward PLC"/>
    <s v="Front-line bottom-line Graphic Interface"/>
    <n v="97100"/>
    <n v="105817"/>
    <n v="108.97734294541709"/>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2"/>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2"/>
    <x v="1"/>
    <n v="119"/>
    <n v="94.352941176470594"/>
    <s v="US"/>
    <s v="USD"/>
    <n v="1371963600"/>
    <x v="362"/>
    <n v="1372482000"/>
    <d v="2013-06-29T05:00:00"/>
    <b v="0"/>
    <b v="0"/>
    <s v="theater/plays"/>
    <x v="3"/>
    <s v="Plays"/>
  </r>
  <r>
    <n v="835"/>
    <s v="Hodges, Smith and Kelly"/>
    <s v="Future-proofed 24hour model"/>
    <n v="86200"/>
    <n v="77355"/>
    <n v="89.738979118329468"/>
    <x v="0"/>
    <n v="1758"/>
    <n v="44.001706484641637"/>
    <s v="US"/>
    <s v="USD"/>
    <n v="1425103200"/>
    <x v="748"/>
    <n v="1425621600"/>
    <d v="2015-03-06T06:00:00"/>
    <b v="0"/>
    <b v="0"/>
    <s v="technology/web"/>
    <x v="2"/>
    <s v="Web"/>
  </r>
  <r>
    <n v="836"/>
    <s v="Macias Inc"/>
    <s v="Optimized didactic intranet"/>
    <n v="8100"/>
    <n v="6086"/>
    <n v="75.135802469135797"/>
    <x v="0"/>
    <n v="94"/>
    <n v="64.744680851063833"/>
    <s v="US"/>
    <s v="USD"/>
    <n v="1265349600"/>
    <x v="749"/>
    <n v="1266300000"/>
    <d v="2010-02-16T06:00:00"/>
    <b v="0"/>
    <b v="0"/>
    <s v="music/indie rock"/>
    <x v="1"/>
    <s v="Indie Rock"/>
  </r>
  <r>
    <n v="837"/>
    <s v="Cook-Ortiz"/>
    <s v="Right-sized dedicated standardization"/>
    <n v="17700"/>
    <n v="150960"/>
    <n v="852.88135593220341"/>
    <x v="1"/>
    <n v="1797"/>
    <n v="84.00667779632721"/>
    <s v="US"/>
    <s v="USD"/>
    <n v="1301202000"/>
    <x v="643"/>
    <n v="1305867600"/>
    <d v="2011-05-20T05:00:00"/>
    <b v="0"/>
    <b v="0"/>
    <s v="music/jazz"/>
    <x v="1"/>
    <s v="Jazz"/>
  </r>
  <r>
    <n v="838"/>
    <s v="Jordan-Fischer"/>
    <s v="Vision-oriented high-level extranet"/>
    <n v="6400"/>
    <n v="8890"/>
    <n v="138.90625"/>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5"/>
    <x v="1"/>
    <n v="155"/>
    <n v="83.812903225806451"/>
    <s v="US"/>
    <s v="USD"/>
    <n v="1455861600"/>
    <x v="753"/>
    <n v="1457244000"/>
    <d v="2016-03-06T06:00:00"/>
    <b v="0"/>
    <b v="0"/>
    <s v="technology/web"/>
    <x v="2"/>
    <s v="Web"/>
  </r>
  <r>
    <n v="842"/>
    <s v="Lawson and Sons"/>
    <s v="Reverse-engineered multi-tasking product"/>
    <n v="1500"/>
    <n v="8447"/>
    <n v="563.13333333333333"/>
    <x v="1"/>
    <n v="132"/>
    <n v="63.992424242424242"/>
    <s v="IT"/>
    <s v="EUR"/>
    <n v="1529038800"/>
    <x v="754"/>
    <n v="1529298000"/>
    <d v="2018-06-18T05:00:00"/>
    <b v="0"/>
    <b v="0"/>
    <s v="technology/wearables"/>
    <x v="2"/>
    <s v="Wearables"/>
  </r>
  <r>
    <n v="843"/>
    <s v="Porter-Hicks"/>
    <s v="De-engineered next generation parallelism"/>
    <n v="8800"/>
    <n v="2703"/>
    <n v="30.715909090909086"/>
    <x v="0"/>
    <n v="33"/>
    <n v="81.909090909090907"/>
    <s v="US"/>
    <s v="USD"/>
    <n v="1535259600"/>
    <x v="755"/>
    <n v="1535778000"/>
    <d v="2018-09-01T05:00:00"/>
    <b v="0"/>
    <b v="0"/>
    <s v="photography/photography books"/>
    <x v="7"/>
    <s v="Photography Books"/>
  </r>
  <r>
    <n v="844"/>
    <s v="Rodriguez-Hansen"/>
    <s v="Intuitive cohesive groupware"/>
    <n v="8800"/>
    <n v="8747"/>
    <n v="99.39772727272728"/>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3"/>
    <x v="1"/>
    <n v="110"/>
    <n v="101.58181818181818"/>
    <s v="US"/>
    <s v="USD"/>
    <n v="1515304800"/>
    <x v="759"/>
    <n v="1515564000"/>
    <d v="2018-01-10T06:00:00"/>
    <b v="0"/>
    <b v="0"/>
    <s v="food/food trucks"/>
    <x v="0"/>
    <s v="Food Trucks"/>
  </r>
  <r>
    <n v="848"/>
    <s v="Cole, Salazar and Moreno"/>
    <s v="Robust motivating orchestration"/>
    <n v="3200"/>
    <n v="10831"/>
    <n v="338.46875"/>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51.122448979591837"/>
    <x v="0"/>
    <n v="31"/>
    <n v="80.806451612903231"/>
    <s v="US"/>
    <s v="USD"/>
    <n v="1310792400"/>
    <x v="763"/>
    <n v="1311656400"/>
    <d v="2011-07-26T05:00:00"/>
    <b v="0"/>
    <b v="1"/>
    <s v="games/video games"/>
    <x v="6"/>
    <s v="Video Games"/>
  </r>
  <r>
    <n v="853"/>
    <s v="Collier LLC"/>
    <s v="Secured well-modulated projection"/>
    <n v="17100"/>
    <n v="111502"/>
    <n v="652.05847953216369"/>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1"/>
    <x v="1"/>
    <n v="158"/>
    <n v="54.164556962025316"/>
    <s v="US"/>
    <s v="USD"/>
    <n v="1335243600"/>
    <x v="767"/>
    <n v="1336712400"/>
    <d v="2012-05-11T05:00:00"/>
    <b v="0"/>
    <b v="0"/>
    <s v="food/food trucks"/>
    <x v="0"/>
    <s v="Food Trucks"/>
  </r>
  <r>
    <n v="857"/>
    <s v="Miranda, Gray and Hale"/>
    <s v="Programmable disintermediate matrices"/>
    <n v="5300"/>
    <n v="7413"/>
    <n v="139.86792452830187"/>
    <x v="1"/>
    <n v="225"/>
    <n v="32.946666666666665"/>
    <s v="CH"/>
    <s v="CHF"/>
    <n v="1328421600"/>
    <x v="768"/>
    <n v="1330408800"/>
    <d v="2012-02-28T06:00:00"/>
    <b v="1"/>
    <b v="0"/>
    <s v="film &amp; video/shorts"/>
    <x v="4"/>
    <s v="Shorts"/>
  </r>
  <r>
    <n v="858"/>
    <s v="Ayala, Crawford and Taylor"/>
    <s v="Realigned 5thgeneration knowledge user"/>
    <n v="4000"/>
    <n v="2778"/>
    <n v="69.45"/>
    <x v="0"/>
    <n v="35"/>
    <n v="79.371428571428567"/>
    <s v="US"/>
    <s v="USD"/>
    <n v="1524286800"/>
    <x v="769"/>
    <n v="1524891600"/>
    <d v="2018-04-28T05:00:00"/>
    <b v="1"/>
    <b v="0"/>
    <s v="food/food trucks"/>
    <x v="0"/>
    <s v="Food Trucks"/>
  </r>
  <r>
    <n v="859"/>
    <s v="Martinez Ltd"/>
    <s v="Multi-layered upward-trending groupware"/>
    <n v="7300"/>
    <n v="2594"/>
    <n v="35.534246575342465"/>
    <x v="0"/>
    <n v="63"/>
    <n v="41.174603174603178"/>
    <s v="US"/>
    <s v="USD"/>
    <n v="1362117600"/>
    <x v="770"/>
    <n v="1363669200"/>
    <d v="2013-03-19T05:00:00"/>
    <b v="0"/>
    <b v="1"/>
    <s v="theater/plays"/>
    <x v="3"/>
    <s v="Plays"/>
  </r>
  <r>
    <n v="860"/>
    <s v="Lee PLC"/>
    <s v="Re-contextualized leadingedge firmware"/>
    <n v="2000"/>
    <n v="5033"/>
    <n v="251.65"/>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4"/>
    <x v="1"/>
    <n v="85"/>
    <n v="77.17647058823529"/>
    <s v="US"/>
    <s v="USD"/>
    <n v="1312174800"/>
    <x v="773"/>
    <n v="1312520400"/>
    <d v="2011-08-05T05:00:00"/>
    <b v="0"/>
    <b v="0"/>
    <s v="theater/plays"/>
    <x v="3"/>
    <s v="Plays"/>
  </r>
  <r>
    <n v="863"/>
    <s v="Davis-Johnson"/>
    <s v="Automated reciprocal protocol"/>
    <n v="1400"/>
    <n v="5415"/>
    <n v="386.78571428571428"/>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9"/>
    <x v="1"/>
    <n v="3272"/>
    <n v="46.000916870415651"/>
    <s v="US"/>
    <s v="USD"/>
    <n v="1410757200"/>
    <x v="776"/>
    <n v="1411534800"/>
    <d v="2014-09-24T05:00:00"/>
    <b v="0"/>
    <b v="0"/>
    <s v="theater/plays"/>
    <x v="3"/>
    <s v="Plays"/>
  </r>
  <r>
    <n v="866"/>
    <s v="Jackson-Brown"/>
    <s v="Versatile 5thgeneration matrices"/>
    <n v="182800"/>
    <n v="79045"/>
    <n v="43.241247264770237"/>
    <x v="3"/>
    <n v="898"/>
    <n v="88.023385300668153"/>
    <s v="US"/>
    <s v="USD"/>
    <n v="1304830800"/>
    <x v="777"/>
    <n v="1304917200"/>
    <d v="2011-05-09T05:00:00"/>
    <b v="0"/>
    <b v="0"/>
    <s v="photography/photography books"/>
    <x v="7"/>
    <s v="Photography Books"/>
  </r>
  <r>
    <n v="867"/>
    <s v="Kane, Pruitt and Rivera"/>
    <s v="Cross-platform next generation service-desk"/>
    <n v="4800"/>
    <n v="7797"/>
    <n v="162.4375"/>
    <x v="1"/>
    <n v="300"/>
    <n v="25.99"/>
    <s v="US"/>
    <s v="USD"/>
    <n v="1539061200"/>
    <x v="778"/>
    <n v="1539579600"/>
    <d v="2018-10-15T05:00:00"/>
    <b v="0"/>
    <b v="0"/>
    <s v="food/food trucks"/>
    <x v="0"/>
    <s v="Food Trucks"/>
  </r>
  <r>
    <n v="868"/>
    <s v="Wood, Buckley and Meza"/>
    <s v="Front-line web-enabled installation"/>
    <n v="7000"/>
    <n v="12939"/>
    <n v="184.84285714285716"/>
    <x v="1"/>
    <n v="126"/>
    <n v="102.69047619047619"/>
    <s v="US"/>
    <s v="USD"/>
    <n v="1381554000"/>
    <x v="779"/>
    <n v="1382504400"/>
    <d v="2013-10-23T05:00:00"/>
    <b v="0"/>
    <b v="0"/>
    <s v="theater/plays"/>
    <x v="3"/>
    <s v="Plays"/>
  </r>
  <r>
    <n v="869"/>
    <s v="Brown-Williams"/>
    <s v="Multi-channeled responsive product"/>
    <n v="161900"/>
    <n v="38376"/>
    <n v="23.703520691785052"/>
    <x v="0"/>
    <n v="526"/>
    <n v="72.958174904942965"/>
    <s v="US"/>
    <s v="USD"/>
    <n v="1277096400"/>
    <x v="780"/>
    <n v="1278306000"/>
    <d v="2010-07-05T05:00:00"/>
    <b v="0"/>
    <b v="0"/>
    <s v="film &amp; video/drama"/>
    <x v="4"/>
    <s v="Drama"/>
  </r>
  <r>
    <n v="870"/>
    <s v="Hansen-Austin"/>
    <s v="Adaptive demand-driven encryption"/>
    <n v="7700"/>
    <n v="6920"/>
    <n v="89.870129870129873"/>
    <x v="0"/>
    <n v="121"/>
    <n v="57.190082644628099"/>
    <s v="US"/>
    <s v="USD"/>
    <n v="1440392400"/>
    <x v="335"/>
    <n v="1442552400"/>
    <d v="2015-09-18T05:00:00"/>
    <b v="0"/>
    <b v="0"/>
    <s v="theater/plays"/>
    <x v="3"/>
    <s v="Plays"/>
  </r>
  <r>
    <n v="871"/>
    <s v="Santana-George"/>
    <s v="Re-engineered client-driven knowledge user"/>
    <n v="71500"/>
    <n v="194912"/>
    <n v="272.6041958041958"/>
    <x v="1"/>
    <n v="2320"/>
    <n v="84.013793103448279"/>
    <s v="US"/>
    <s v="USD"/>
    <n v="1509512400"/>
    <x v="535"/>
    <n v="1511071200"/>
    <d v="2017-11-19T06:00:00"/>
    <b v="0"/>
    <b v="1"/>
    <s v="theater/plays"/>
    <x v="3"/>
    <s v="Plays"/>
  </r>
  <r>
    <n v="872"/>
    <s v="Davis LLC"/>
    <s v="Compatible logistical paradigm"/>
    <n v="4700"/>
    <n v="7992"/>
    <n v="170.04255319148936"/>
    <x v="1"/>
    <n v="81"/>
    <n v="98.666666666666671"/>
    <s v="AU"/>
    <s v="AUD"/>
    <n v="1535950800"/>
    <x v="270"/>
    <n v="1536382800"/>
    <d v="2018-09-08T05:00:00"/>
    <b v="0"/>
    <b v="0"/>
    <s v="film &amp; video/science fiction"/>
    <x v="4"/>
    <s v="Science Fict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5"/>
    <x v="1"/>
    <n v="4358"/>
    <n v="32.002753556677376"/>
    <s v="US"/>
    <s v="USD"/>
    <n v="1271998800"/>
    <x v="782"/>
    <n v="1275282000"/>
    <d v="2010-05-31T05:00:00"/>
    <b v="0"/>
    <b v="1"/>
    <s v="photography/photography books"/>
    <x v="7"/>
    <s v="Photography Books"/>
  </r>
  <r>
    <n v="875"/>
    <s v="Mueller-Harmon"/>
    <s v="Implemented tangible approach"/>
    <n v="7900"/>
    <n v="5465"/>
    <n v="69.177215189873422"/>
    <x v="0"/>
    <n v="67"/>
    <n v="81.567164179104481"/>
    <s v="US"/>
    <s v="USD"/>
    <n v="1294898400"/>
    <x v="783"/>
    <n v="1294984800"/>
    <d v="2011-01-14T06:00:00"/>
    <b v="0"/>
    <b v="0"/>
    <s v="music/rock"/>
    <x v="1"/>
    <s v="Rock"/>
  </r>
  <r>
    <n v="876"/>
    <s v="Dixon, Perez and Banks"/>
    <s v="Re-engineered encompassing definition"/>
    <n v="8300"/>
    <n v="2111"/>
    <n v="25.433734939759034"/>
    <x v="0"/>
    <n v="57"/>
    <n v="37.035087719298247"/>
    <s v="CA"/>
    <s v="CAD"/>
    <n v="1559970000"/>
    <x v="784"/>
    <n v="1562043600"/>
    <d v="2019-07-02T05:00:00"/>
    <b v="0"/>
    <b v="0"/>
    <s v="photography/photography books"/>
    <x v="7"/>
    <s v="Photography Books"/>
  </r>
  <r>
    <n v="877"/>
    <s v="Estrada Group"/>
    <s v="Multi-lateral uniform collaboration"/>
    <n v="163600"/>
    <n v="126628"/>
    <n v="77.400977995110026"/>
    <x v="0"/>
    <n v="1229"/>
    <n v="103.033360455655"/>
    <s v="US"/>
    <s v="USD"/>
    <n v="1469509200"/>
    <x v="785"/>
    <n v="1469595600"/>
    <d v="2016-07-27T05:00:00"/>
    <b v="0"/>
    <b v="0"/>
    <s v="food/food trucks"/>
    <x v="0"/>
    <s v="Food Trucks"/>
  </r>
  <r>
    <n v="878"/>
    <s v="Lutz Group"/>
    <s v="Enterprise-wide foreground paradigm"/>
    <n v="2700"/>
    <n v="1012"/>
    <n v="37.481481481481481"/>
    <x v="0"/>
    <n v="12"/>
    <n v="84.333333333333329"/>
    <s v="IT"/>
    <s v="EUR"/>
    <n v="1579068000"/>
    <x v="786"/>
    <n v="1581141600"/>
    <d v="2020-02-08T06:00:00"/>
    <b v="0"/>
    <b v="0"/>
    <s v="music/metal"/>
    <x v="1"/>
    <s v="Metal"/>
  </r>
  <r>
    <n v="879"/>
    <s v="Ortiz Inc"/>
    <s v="Stand-alone incremental parallelism"/>
    <n v="1000"/>
    <n v="5438"/>
    <n v="543.79999999999995"/>
    <x v="1"/>
    <n v="53"/>
    <n v="102.60377358490567"/>
    <s v="US"/>
    <s v="USD"/>
    <n v="1487743200"/>
    <x v="787"/>
    <n v="1488520800"/>
    <d v="2017-03-03T06:00:00"/>
    <b v="0"/>
    <b v="0"/>
    <s v="publishing/nonfiction"/>
    <x v="5"/>
    <s v="Nonfiction"/>
  </r>
  <r>
    <n v="880"/>
    <s v="Craig, Ellis and Miller"/>
    <s v="Persevering 5thgeneration throughput"/>
    <n v="84500"/>
    <n v="193101"/>
    <n v="228.52189349112427"/>
    <x v="1"/>
    <n v="2414"/>
    <n v="79.992129246064621"/>
    <s v="US"/>
    <s v="USD"/>
    <n v="1563685200"/>
    <x v="788"/>
    <n v="1563858000"/>
    <d v="2019-07-23T05:00:00"/>
    <b v="0"/>
    <b v="0"/>
    <s v="music/electric music"/>
    <x v="1"/>
    <s v="Electric Music"/>
  </r>
  <r>
    <n v="881"/>
    <s v="Charles Inc"/>
    <s v="Implemented object-oriented synergy"/>
    <n v="81300"/>
    <n v="31665"/>
    <n v="38.948339483394832"/>
    <x v="0"/>
    <n v="452"/>
    <n v="70.055309734513273"/>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91176470588232"/>
    <x v="1"/>
    <n v="193"/>
    <n v="41.911917098445599"/>
    <s v="US"/>
    <s v="USD"/>
    <n v="1274763600"/>
    <x v="790"/>
    <n v="1277874000"/>
    <d v="2010-06-30T05:00:00"/>
    <b v="0"/>
    <b v="0"/>
    <s v="film &amp; video/shorts"/>
    <x v="4"/>
    <s v="Shorts"/>
  </r>
  <r>
    <n v="884"/>
    <s v="Strickland Group"/>
    <s v="Horizontal secondary interface"/>
    <n v="170800"/>
    <n v="109374"/>
    <n v="64.036299765807954"/>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84.824037184594957"/>
    <x v="0"/>
    <n v="1825"/>
    <n v="69.9972602739726"/>
    <s v="US"/>
    <s v="USD"/>
    <n v="1282798800"/>
    <x v="793"/>
    <n v="1284354000"/>
    <d v="2010-09-13T05:00:00"/>
    <b v="0"/>
    <b v="0"/>
    <s v="music/indie rock"/>
    <x v="1"/>
    <s v="Indie Rock"/>
  </r>
  <r>
    <n v="887"/>
    <s v="Cooper LLC"/>
    <s v="Multi-layered systematic knowledgebase"/>
    <n v="7800"/>
    <n v="2289"/>
    <n v="29.346153846153843"/>
    <x v="0"/>
    <n v="31"/>
    <n v="73.838709677419359"/>
    <s v="US"/>
    <s v="USD"/>
    <n v="1437109200"/>
    <x v="794"/>
    <n v="1441170000"/>
    <d v="2015-09-02T05:00:00"/>
    <b v="0"/>
    <b v="1"/>
    <s v="theater/plays"/>
    <x v="3"/>
    <s v="Plays"/>
  </r>
  <r>
    <n v="888"/>
    <s v="Palmer Ltd"/>
    <s v="Reverse-engineered uniform knowledge user"/>
    <n v="5800"/>
    <n v="12174"/>
    <n v="209.89655172413794"/>
    <x v="1"/>
    <n v="290"/>
    <n v="41.979310344827589"/>
    <s v="US"/>
    <s v="USD"/>
    <n v="1491886800"/>
    <x v="795"/>
    <n v="1493528400"/>
    <d v="2017-04-30T05:00:00"/>
    <b v="0"/>
    <b v="0"/>
    <s v="theater/plays"/>
    <x v="3"/>
    <s v="Plays"/>
  </r>
  <r>
    <n v="889"/>
    <s v="Santos Group"/>
    <s v="Secured dynamic capacity"/>
    <n v="5600"/>
    <n v="9508"/>
    <n v="169.78571428571431"/>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7"/>
    <x v="1"/>
    <n v="165"/>
    <n v="47.018181818181816"/>
    <s v="CA"/>
    <s v="CAD"/>
    <n v="1322892000"/>
    <x v="798"/>
    <n v="1326693600"/>
    <d v="2012-01-16T06:00:00"/>
    <b v="0"/>
    <b v="0"/>
    <s v="film &amp; video/documentary"/>
    <x v="4"/>
    <s v="Documentary"/>
  </r>
  <r>
    <n v="892"/>
    <s v="Anderson, Parks and Estrada"/>
    <s v="Realigned discrete structure"/>
    <n v="6000"/>
    <n v="13835"/>
    <n v="230.58333333333331"/>
    <x v="1"/>
    <n v="182"/>
    <n v="76.016483516483518"/>
    <s v="US"/>
    <s v="USD"/>
    <n v="1274418000"/>
    <x v="799"/>
    <n v="1277960400"/>
    <d v="2010-07-01T05:00:00"/>
    <b v="0"/>
    <b v="0"/>
    <s v="publishing/translations"/>
    <x v="5"/>
    <s v="translations"/>
  </r>
  <r>
    <n v="893"/>
    <s v="Collins-Martinez"/>
    <s v="Progressive grid-enabled website"/>
    <n v="8400"/>
    <n v="10770"/>
    <n v="128.21428571428572"/>
    <x v="1"/>
    <n v="199"/>
    <n v="54.120603015075375"/>
    <s v="IT"/>
    <s v="EUR"/>
    <n v="1434344400"/>
    <x v="800"/>
    <n v="1434690000"/>
    <d v="2015-06-19T05:00:00"/>
    <b v="0"/>
    <b v="1"/>
    <s v="film &amp; video/documentary"/>
    <x v="4"/>
    <s v="Documentary"/>
  </r>
  <r>
    <n v="894"/>
    <s v="Barrett Inc"/>
    <s v="Organic cohesive neural-net"/>
    <n v="1700"/>
    <n v="3208"/>
    <n v="188.70588235294116"/>
    <x v="1"/>
    <n v="56"/>
    <n v="57.285714285714285"/>
    <s v="GB"/>
    <s v="GBP"/>
    <n v="1373518800"/>
    <x v="801"/>
    <n v="1376110800"/>
    <d v="2013-08-10T05:00:00"/>
    <b v="0"/>
    <b v="1"/>
    <s v="film &amp; video/television"/>
    <x v="4"/>
    <s v="Television"/>
  </r>
  <r>
    <n v="895"/>
    <s v="Adams-Rollins"/>
    <s v="Integrated demand-driven info-mediaries"/>
    <n v="159800"/>
    <n v="11108"/>
    <n v="6.9511889862327907"/>
    <x v="0"/>
    <n v="107"/>
    <n v="103.81308411214954"/>
    <s v="US"/>
    <s v="USD"/>
    <n v="1517637600"/>
    <x v="802"/>
    <n v="1518415200"/>
    <d v="2018-02-12T06:00:00"/>
    <b v="0"/>
    <b v="0"/>
    <s v="theater/plays"/>
    <x v="3"/>
    <s v="Plays"/>
  </r>
  <r>
    <n v="896"/>
    <s v="Wright-Bryant"/>
    <s v="Reverse-engineered client-server extranet"/>
    <n v="19800"/>
    <n v="153338"/>
    <n v="774.43434343434342"/>
    <x v="1"/>
    <n v="1460"/>
    <n v="105.02602739726028"/>
    <s v="AU"/>
    <s v="AUD"/>
    <n v="1310619600"/>
    <x v="803"/>
    <n v="1310878800"/>
    <d v="2011-07-17T05:00:00"/>
    <b v="0"/>
    <b v="1"/>
    <s v="food/food trucks"/>
    <x v="0"/>
    <s v="Food Trucks"/>
  </r>
  <r>
    <n v="897"/>
    <s v="Berry-Cannon"/>
    <s v="Organized discrete encoding"/>
    <n v="8800"/>
    <n v="2437"/>
    <n v="27.693181818181817"/>
    <x v="0"/>
    <n v="27"/>
    <n v="90.259259259259252"/>
    <s v="US"/>
    <s v="USD"/>
    <n v="1556427600"/>
    <x v="212"/>
    <n v="1556600400"/>
    <d v="2019-04-30T05:00:00"/>
    <b v="0"/>
    <b v="0"/>
    <s v="theater/plays"/>
    <x v="3"/>
    <s v="Plays"/>
  </r>
  <r>
    <n v="898"/>
    <s v="Davis-Gonzalez"/>
    <s v="Balanced regional flexibility"/>
    <n v="179100"/>
    <n v="93991"/>
    <n v="52.479620323841424"/>
    <x v="0"/>
    <n v="1221"/>
    <n v="76.978705978705975"/>
    <s v="US"/>
    <s v="USD"/>
    <n v="1576476000"/>
    <x v="804"/>
    <n v="1576994400"/>
    <d v="2019-12-22T06:00:00"/>
    <b v="0"/>
    <b v="0"/>
    <s v="film &amp; video/documentary"/>
    <x v="4"/>
    <s v="Documentary"/>
  </r>
  <r>
    <n v="899"/>
    <s v="Best-Young"/>
    <s v="Implemented multimedia time-frame"/>
    <n v="3100"/>
    <n v="12620"/>
    <n v="407.09677419354841"/>
    <x v="1"/>
    <n v="123"/>
    <n v="102.60162601626017"/>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17857142857144"/>
    <x v="1"/>
    <n v="159"/>
    <n v="55.0062893081761"/>
    <s v="US"/>
    <s v="USD"/>
    <n v="1531803600"/>
    <x v="807"/>
    <n v="1534654800"/>
    <d v="2018-08-19T05:00:00"/>
    <b v="0"/>
    <b v="1"/>
    <s v="music/rock"/>
    <x v="1"/>
    <s v="Rock"/>
  </r>
  <r>
    <n v="902"/>
    <s v="Wang, Silva and Byrd"/>
    <s v="Integrated bifurcated software"/>
    <n v="1400"/>
    <n v="3534"/>
    <n v="252.42857142857144"/>
    <x v="1"/>
    <n v="110"/>
    <n v="32.127272727272725"/>
    <s v="US"/>
    <s v="USD"/>
    <n v="1454133600"/>
    <x v="722"/>
    <n v="1457762400"/>
    <d v="2016-03-12T06:00:00"/>
    <b v="0"/>
    <b v="0"/>
    <s v="technology/web"/>
    <x v="2"/>
    <s v="Web"/>
  </r>
  <r>
    <n v="903"/>
    <s v="Parker-Morris"/>
    <s v="Assimilated next generation instruction set"/>
    <n v="41000"/>
    <n v="709"/>
    <n v="1.729268292682927"/>
    <x v="2"/>
    <n v="14"/>
    <n v="50.642857142857146"/>
    <s v="US"/>
    <s v="USD"/>
    <n v="1336194000"/>
    <x v="477"/>
    <n v="1337490000"/>
    <d v="2012-05-20T05:00:00"/>
    <b v="0"/>
    <b v="1"/>
    <s v="publishing/nonfiction"/>
    <x v="5"/>
    <s v="Nonfiction"/>
  </r>
  <r>
    <n v="904"/>
    <s v="Rodriguez, Johnson and Jackson"/>
    <s v="Digitized foreground array"/>
    <n v="6500"/>
    <n v="795"/>
    <n v="12.230769230769232"/>
    <x v="0"/>
    <n v="16"/>
    <n v="49.6875"/>
    <s v="US"/>
    <s v="USD"/>
    <n v="1349326800"/>
    <x v="259"/>
    <n v="1349672400"/>
    <d v="2012-10-08T05:00:00"/>
    <b v="0"/>
    <b v="0"/>
    <s v="publishing/radio &amp; podcasts"/>
    <x v="5"/>
    <s v="Radio &amp; Podcasts"/>
  </r>
  <r>
    <n v="905"/>
    <s v="Haynes PLC"/>
    <s v="Re-engineered clear-thinking project"/>
    <n v="7900"/>
    <n v="12955"/>
    <n v="163.98734177215189"/>
    <x v="1"/>
    <n v="236"/>
    <n v="54.894067796610166"/>
    <s v="US"/>
    <s v="USD"/>
    <n v="1379566800"/>
    <x v="9"/>
    <n v="1379826000"/>
    <d v="2013-09-22T05:00:00"/>
    <b v="0"/>
    <b v="0"/>
    <s v="theater/plays"/>
    <x v="3"/>
    <s v="Plays"/>
  </r>
  <r>
    <n v="906"/>
    <s v="Hayes Group"/>
    <s v="Implemented even-keeled standardization"/>
    <n v="5500"/>
    <n v="8964"/>
    <n v="162.98181818181817"/>
    <x v="1"/>
    <n v="191"/>
    <n v="46.931937172774866"/>
    <s v="US"/>
    <s v="USD"/>
    <n v="1494651600"/>
    <x v="808"/>
    <n v="1497762000"/>
    <d v="2017-06-18T05:00:00"/>
    <b v="1"/>
    <b v="1"/>
    <s v="film &amp; video/documentary"/>
    <x v="4"/>
    <s v="Documentary"/>
  </r>
  <r>
    <n v="907"/>
    <s v="White, Pena and Calhoun"/>
    <s v="Quality-focused asymmetric adapter"/>
    <n v="9100"/>
    <n v="1843"/>
    <n v="20.252747252747252"/>
    <x v="0"/>
    <n v="41"/>
    <n v="44.951219512195124"/>
    <s v="US"/>
    <s v="USD"/>
    <n v="1303880400"/>
    <x v="809"/>
    <n v="1304485200"/>
    <d v="2011-05-04T05:00:00"/>
    <b v="0"/>
    <b v="0"/>
    <s v="theater/plays"/>
    <x v="3"/>
    <s v="Plays"/>
  </r>
  <r>
    <n v="908"/>
    <s v="Bryant-Pope"/>
    <s v="Networked intangible help-desk"/>
    <n v="38200"/>
    <n v="121950"/>
    <n v="319.24083769633506"/>
    <x v="1"/>
    <n v="3934"/>
    <n v="30.99898322318251"/>
    <s v="US"/>
    <s v="USD"/>
    <n v="1335934800"/>
    <x v="444"/>
    <n v="1336885200"/>
    <d v="2012-05-13T05:00:00"/>
    <b v="0"/>
    <b v="0"/>
    <s v="games/video games"/>
    <x v="6"/>
    <s v="Video Games"/>
  </r>
  <r>
    <n v="909"/>
    <s v="Gates, Li and Thompson"/>
    <s v="Synchronized attitude-oriented frame"/>
    <n v="1800"/>
    <n v="8621"/>
    <n v="478.94444444444446"/>
    <x v="1"/>
    <n v="80"/>
    <n v="107.7625"/>
    <s v="CA"/>
    <s v="CAD"/>
    <n v="1528088400"/>
    <x v="384"/>
    <n v="1530421200"/>
    <d v="2018-07-01T05:00:00"/>
    <b v="0"/>
    <b v="1"/>
    <s v="theater/plays"/>
    <x v="3"/>
    <s v="Plays"/>
  </r>
  <r>
    <n v="910"/>
    <s v="King-Morris"/>
    <s v="Proactive incremental architecture"/>
    <n v="154500"/>
    <n v="30215"/>
    <n v="19.556634304207122"/>
    <x v="3"/>
    <n v="296"/>
    <n v="102.07770270270271"/>
    <s v="US"/>
    <s v="USD"/>
    <n v="1421906400"/>
    <x v="810"/>
    <n v="1421992800"/>
    <d v="2015-01-23T06:00:00"/>
    <b v="0"/>
    <b v="0"/>
    <s v="theater/plays"/>
    <x v="3"/>
    <s v="Plays"/>
  </r>
  <r>
    <n v="911"/>
    <s v="Carter, Cole and Curtis"/>
    <s v="Cloned responsive standardization"/>
    <n v="5800"/>
    <n v="11539"/>
    <n v="198.94827586206895"/>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50.621082621082621"/>
    <x v="0"/>
    <n v="523"/>
    <n v="67.946462715105156"/>
    <s v="AU"/>
    <s v="AUD"/>
    <n v="1557637200"/>
    <x v="813"/>
    <n v="1558760400"/>
    <d v="2019-05-25T05:00:00"/>
    <b v="0"/>
    <b v="0"/>
    <s v="film &amp; video/drama"/>
    <x v="4"/>
    <s v="Drama"/>
  </r>
  <r>
    <n v="914"/>
    <s v="Ramirez, Padilla and Barrera"/>
    <s v="Diverse client-driven conglomeration"/>
    <n v="6400"/>
    <n v="3676"/>
    <n v="57.4375"/>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36.297297297297298"/>
    <x v="0"/>
    <n v="52"/>
    <n v="25.826923076923077"/>
    <s v="US"/>
    <s v="USD"/>
    <n v="1418882400"/>
    <x v="815"/>
    <n v="1419660000"/>
    <d v="2014-12-27T06:00:00"/>
    <b v="0"/>
    <b v="0"/>
    <s v="photography/photography books"/>
    <x v="7"/>
    <s v="Photography Books"/>
  </r>
  <r>
    <n v="917"/>
    <s v="Cooper Inc"/>
    <s v="Polarized discrete product"/>
    <n v="3600"/>
    <n v="2097"/>
    <n v="58.25"/>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58.75"/>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0.75436408977556113"/>
    <x v="0"/>
    <n v="38"/>
    <n v="31.842105263157894"/>
    <s v="US"/>
    <s v="USD"/>
    <n v="1329026400"/>
    <x v="819"/>
    <n v="1330236000"/>
    <d v="2012-02-26T06:00:00"/>
    <b v="0"/>
    <b v="0"/>
    <s v="technology/web"/>
    <x v="2"/>
    <s v="Web"/>
  </r>
  <r>
    <n v="922"/>
    <s v="Soto-Anthony"/>
    <s v="Ameliorated logistical capability"/>
    <n v="51400"/>
    <n v="90440"/>
    <n v="175.95330739299609"/>
    <x v="1"/>
    <n v="2261"/>
    <n v="40"/>
    <s v="US"/>
    <s v="USD"/>
    <n v="1544335200"/>
    <x v="609"/>
    <n v="1545112800"/>
    <d v="2018-12-18T06:00:00"/>
    <b v="0"/>
    <b v="1"/>
    <s v="music/world music"/>
    <x v="1"/>
    <s v="World Music"/>
  </r>
  <r>
    <n v="923"/>
    <s v="Wise and Sons"/>
    <s v="Sharable discrete definition"/>
    <n v="1700"/>
    <n v="4044"/>
    <n v="237.88235294117646"/>
    <x v="1"/>
    <n v="40"/>
    <n v="101.1"/>
    <s v="US"/>
    <s v="USD"/>
    <n v="1279083600"/>
    <x v="547"/>
    <n v="1279170000"/>
    <d v="2010-07-15T05:00:00"/>
    <b v="0"/>
    <b v="0"/>
    <s v="theater/plays"/>
    <x v="3"/>
    <s v="Plays"/>
  </r>
  <r>
    <n v="924"/>
    <s v="Butler-Barr"/>
    <s v="User-friendly next generation core"/>
    <n v="39400"/>
    <n v="192292"/>
    <n v="488.05076142131981"/>
    <x v="1"/>
    <n v="2289"/>
    <n v="84.006989951944078"/>
    <s v="IT"/>
    <s v="EUR"/>
    <n v="1572498000"/>
    <x v="820"/>
    <n v="1573452000"/>
    <d v="2019-11-11T06:00:00"/>
    <b v="0"/>
    <b v="0"/>
    <s v="theater/plays"/>
    <x v="3"/>
    <s v="Plays"/>
  </r>
  <r>
    <n v="925"/>
    <s v="Wilson, Jefferson and Anderson"/>
    <s v="Profit-focused empowering system engine"/>
    <n v="3000"/>
    <n v="6722"/>
    <n v="224.06666666666669"/>
    <x v="1"/>
    <n v="65"/>
    <n v="103.41538461538461"/>
    <s v="US"/>
    <s v="USD"/>
    <n v="1506056400"/>
    <x v="821"/>
    <n v="1507093200"/>
    <d v="2017-10-04T05:00:00"/>
    <b v="0"/>
    <b v="0"/>
    <s v="theater/plays"/>
    <x v="3"/>
    <s v="Plays"/>
  </r>
  <r>
    <n v="926"/>
    <s v="Brown-Oliver"/>
    <s v="Synchronized cohesive encoding"/>
    <n v="8700"/>
    <n v="1577"/>
    <n v="18.126436781609197"/>
    <x v="0"/>
    <n v="15"/>
    <n v="105.13333333333334"/>
    <s v="US"/>
    <s v="USD"/>
    <n v="1463029200"/>
    <x v="151"/>
    <n v="1463374800"/>
    <d v="2016-05-16T05:00:00"/>
    <b v="0"/>
    <b v="0"/>
    <s v="food/food trucks"/>
    <x v="0"/>
    <s v="Food Trucks"/>
  </r>
  <r>
    <n v="927"/>
    <s v="Davis-Gardner"/>
    <s v="Synergistic dynamic utilization"/>
    <n v="7200"/>
    <n v="3301"/>
    <n v="45.847222222222221"/>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88"/>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72.51898734177216"/>
    <x v="0"/>
    <n v="112"/>
    <n v="51.151785714285715"/>
    <s v="US"/>
    <s v="USD"/>
    <n v="1403931600"/>
    <x v="826"/>
    <n v="1404104400"/>
    <d v="2014-06-30T05:00:00"/>
    <b v="0"/>
    <b v="1"/>
    <s v="theater/plays"/>
    <x v="3"/>
    <s v="Plays"/>
  </r>
  <r>
    <n v="932"/>
    <s v="Mora, Miller and Harper"/>
    <s v="Stand-alone zero tolerance algorithm"/>
    <n v="2300"/>
    <n v="4883"/>
    <n v="212.30434782608697"/>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2"/>
    <x v="1"/>
    <n v="132"/>
    <n v="75.848484848484844"/>
    <s v="US"/>
    <s v="USD"/>
    <n v="1437714000"/>
    <x v="830"/>
    <n v="1438318800"/>
    <d v="2015-07-31T05:00:00"/>
    <b v="0"/>
    <b v="0"/>
    <s v="theater/plays"/>
    <x v="3"/>
    <s v="Plays"/>
  </r>
  <r>
    <n v="936"/>
    <s v="Brown Ltd"/>
    <s v="Enhanced composite contingency"/>
    <n v="103200"/>
    <n v="1690"/>
    <n v="1.6375968992248062"/>
    <x v="0"/>
    <n v="21"/>
    <n v="80.476190476190482"/>
    <s v="US"/>
    <s v="USD"/>
    <n v="1563771600"/>
    <x v="831"/>
    <n v="1564030800"/>
    <d v="2019-07-25T05:00:00"/>
    <b v="1"/>
    <b v="0"/>
    <s v="theater/plays"/>
    <x v="3"/>
    <s v="Plays"/>
  </r>
  <r>
    <n v="937"/>
    <s v="Tapia, Sandoval and Hurley"/>
    <s v="Cloned fresh-thinking model"/>
    <n v="171000"/>
    <n v="84891"/>
    <n v="49.64385964912281"/>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on"/>
  </r>
  <r>
    <n v="939"/>
    <s v="Williams, Johnson and Campbell"/>
    <s v="Streamlined human-resource Graphic Interface"/>
    <n v="7800"/>
    <n v="3839"/>
    <n v="49.217948717948715"/>
    <x v="0"/>
    <n v="67"/>
    <n v="57.298507462686565"/>
    <s v="US"/>
    <s v="USD"/>
    <n v="1304744400"/>
    <x v="834"/>
    <n v="1306213200"/>
    <d v="2011-05-24T05:00:00"/>
    <b v="0"/>
    <b v="1"/>
    <s v="games/video games"/>
    <x v="6"/>
    <s v="Video Games"/>
  </r>
  <r>
    <n v="940"/>
    <s v="Wiggins Ltd"/>
    <s v="Upgradable analyzing core"/>
    <n v="9900"/>
    <n v="6161"/>
    <n v="62.232323232323225"/>
    <x v="2"/>
    <n v="66"/>
    <n v="93.348484848484844"/>
    <s v="CA"/>
    <s v="CAD"/>
    <n v="1354341600"/>
    <x v="835"/>
    <n v="1356242400"/>
    <d v="2012-12-23T06:00:00"/>
    <b v="0"/>
    <b v="0"/>
    <s v="technology/web"/>
    <x v="2"/>
    <s v="Web"/>
  </r>
  <r>
    <n v="941"/>
    <s v="Luna-Horne"/>
    <s v="Profound exuding pricing structure"/>
    <n v="43000"/>
    <n v="5615"/>
    <n v="13.05813953488372"/>
    <x v="0"/>
    <n v="78"/>
    <n v="71.987179487179489"/>
    <s v="US"/>
    <s v="USD"/>
    <n v="1294552800"/>
    <x v="836"/>
    <n v="1297576800"/>
    <d v="2011-02-13T06:00:00"/>
    <b v="1"/>
    <b v="0"/>
    <s v="theater/plays"/>
    <x v="3"/>
    <s v="Plays"/>
  </r>
  <r>
    <n v="942"/>
    <s v="Allen Inc"/>
    <s v="Horizontal optimizing model"/>
    <n v="9600"/>
    <n v="6205"/>
    <n v="64.635416666666671"/>
    <x v="0"/>
    <n v="67"/>
    <n v="92.611940298507463"/>
    <s v="AU"/>
    <s v="AUD"/>
    <n v="1295935200"/>
    <x v="837"/>
    <n v="1296194400"/>
    <d v="2011-01-28T06:00:00"/>
    <b v="0"/>
    <b v="0"/>
    <s v="theater/plays"/>
    <x v="3"/>
    <s v="Plays"/>
  </r>
  <r>
    <n v="943"/>
    <s v="Peterson, Gonzalez and Spencer"/>
    <s v="Synchronized fault-tolerant algorithm"/>
    <n v="7500"/>
    <n v="11969"/>
    <n v="159.58666666666667"/>
    <x v="1"/>
    <n v="114"/>
    <n v="104.99122807017544"/>
    <s v="US"/>
    <s v="USD"/>
    <n v="1411534800"/>
    <x v="219"/>
    <n v="1414558800"/>
    <d v="2014-10-29T05:00:00"/>
    <b v="0"/>
    <b v="0"/>
    <s v="food/food trucks"/>
    <x v="0"/>
    <s v="Food Trucks"/>
  </r>
  <r>
    <n v="944"/>
    <s v="Walter Inc"/>
    <s v="Streamlined 5thgeneration intranet"/>
    <n v="10000"/>
    <n v="8142"/>
    <n v="81.42"/>
    <x v="0"/>
    <n v="263"/>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s v="US"/>
    <s v="USD"/>
    <n v="1308200400"/>
    <x v="839"/>
    <n v="1308373200"/>
    <d v="2011-06-18T05:00:00"/>
    <b v="0"/>
    <b v="0"/>
    <s v="theater/plays"/>
    <x v="3"/>
    <s v="Plays"/>
  </r>
  <r>
    <n v="947"/>
    <s v="Smith-Powell"/>
    <s v="Upgradable clear-thinking hardware"/>
    <n v="3600"/>
    <n v="961"/>
    <n v="26.694444444444443"/>
    <x v="0"/>
    <n v="13"/>
    <n v="73.92307692307692"/>
    <s v="US"/>
    <s v="USD"/>
    <n v="1411707600"/>
    <x v="840"/>
    <n v="1412312400"/>
    <d v="2014-10-03T05:00:00"/>
    <b v="0"/>
    <b v="0"/>
    <s v="theater/plays"/>
    <x v="3"/>
    <s v="Plays"/>
  </r>
  <r>
    <n v="948"/>
    <s v="Smith-Hill"/>
    <s v="Integrated holistic paradigm"/>
    <n v="9400"/>
    <n v="5918"/>
    <n v="62.957446808510639"/>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70.094158075601371"/>
    <x v="3"/>
    <n v="2266"/>
    <n v="45.007502206531335"/>
    <s v="US"/>
    <s v="USD"/>
    <n v="1470718800"/>
    <x v="845"/>
    <n v="1471928400"/>
    <d v="2016-08-23T05:00:00"/>
    <b v="0"/>
    <b v="0"/>
    <s v="film &amp; video/documentary"/>
    <x v="4"/>
    <s v="Documentary"/>
  </r>
  <r>
    <n v="953"/>
    <s v="Boyle Ltd"/>
    <s v="Streamlined fault-tolerant conglomeration"/>
    <n v="3300"/>
    <n v="1980"/>
    <n v="60"/>
    <x v="0"/>
    <n v="21"/>
    <n v="94.285714285714292"/>
    <s v="US"/>
    <s v="USD"/>
    <n v="1450591200"/>
    <x v="846"/>
    <n v="1453701600"/>
    <d v="2016-01-25T06:00:00"/>
    <b v="0"/>
    <b v="1"/>
    <s v="film &amp; video/science fiction"/>
    <x v="4"/>
    <s v="Science Ficton"/>
  </r>
  <r>
    <n v="954"/>
    <s v="Henderson, Parker and Diaz"/>
    <s v="Enterprise-wide client-driven policy"/>
    <n v="42600"/>
    <n v="156384"/>
    <n v="367.098591549295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19.028784648187631"/>
    <x v="0"/>
    <n v="830"/>
    <n v="43.00963855421687"/>
    <s v="US"/>
    <s v="USD"/>
    <n v="1450764000"/>
    <x v="848"/>
    <n v="1451109600"/>
    <d v="2015-12-26T06:00:00"/>
    <b v="0"/>
    <b v="0"/>
    <s v="film &amp; video/science fiction"/>
    <x v="4"/>
    <s v="Science Fict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3"/>
    <x v="1"/>
    <n v="112"/>
    <n v="72.151785714285708"/>
    <s v="US"/>
    <s v="USD"/>
    <n v="1277096400"/>
    <x v="780"/>
    <n v="1278997200"/>
    <d v="2010-07-13T05:00:00"/>
    <b v="0"/>
    <b v="0"/>
    <s v="film &amp; video/animation"/>
    <x v="4"/>
    <s v="Animation"/>
  </r>
  <r>
    <n v="959"/>
    <s v="Black-Graham"/>
    <s v="Operative hybrid utilization"/>
    <n v="145000"/>
    <n v="6631"/>
    <n v="4.5731034482758623"/>
    <x v="0"/>
    <n v="130"/>
    <n v="51.007692307692309"/>
    <s v="US"/>
    <s v="USD"/>
    <n v="1277701200"/>
    <x v="140"/>
    <n v="1280120400"/>
    <d v="2010-07-26T05:00:00"/>
    <b v="0"/>
    <b v="0"/>
    <s v="publishing/translations"/>
    <x v="5"/>
    <s v="translations"/>
  </r>
  <r>
    <n v="960"/>
    <s v="Robbins Group"/>
    <s v="Function-based interactive matrix"/>
    <n v="5500"/>
    <n v="4678"/>
    <n v="85.054545454545448"/>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7"/>
    <x v="1"/>
    <n v="266"/>
    <n v="40.063909774436091"/>
    <s v="US"/>
    <s v="USD"/>
    <n v="1384408800"/>
    <x v="852"/>
    <n v="1386223200"/>
    <d v="2013-12-05T06:00:00"/>
    <b v="0"/>
    <b v="0"/>
    <s v="food/food trucks"/>
    <x v="0"/>
    <s v="Food Trucks"/>
  </r>
  <r>
    <n v="963"/>
    <s v="Rodriguez-Robinson"/>
    <s v="Ergonomic methodical hub"/>
    <n v="5900"/>
    <n v="4997"/>
    <n v="84.694915254237287"/>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8"/>
    <x v="1"/>
    <n v="155"/>
    <n v="84.92903225806451"/>
    <s v="US"/>
    <s v="USD"/>
    <n v="1431320400"/>
    <x v="854"/>
    <n v="1431752400"/>
    <d v="2015-05-16T05:00:00"/>
    <b v="0"/>
    <b v="0"/>
    <s v="theater/plays"/>
    <x v="3"/>
    <s v="Plays"/>
  </r>
  <r>
    <n v="965"/>
    <s v="Nunez-King"/>
    <s v="Phased clear-thinking policy"/>
    <n v="2200"/>
    <n v="8501"/>
    <n v="386.40909090909093"/>
    <x v="1"/>
    <n v="207"/>
    <n v="41.067632850241544"/>
    <s v="GB"/>
    <s v="GBP"/>
    <n v="1264399200"/>
    <x v="67"/>
    <n v="1267855200"/>
    <d v="2010-03-06T06:00:00"/>
    <b v="0"/>
    <b v="0"/>
    <s v="music/rock"/>
    <x v="1"/>
    <s v="Rock"/>
  </r>
  <r>
    <n v="966"/>
    <s v="Davis and Sons"/>
    <s v="Seamless solution-oriented capacity"/>
    <n v="1700"/>
    <n v="13468"/>
    <n v="792.23529411764707"/>
    <x v="1"/>
    <n v="245"/>
    <n v="54.971428571428568"/>
    <s v="US"/>
    <s v="USD"/>
    <n v="1497502800"/>
    <x v="855"/>
    <n v="1497675600"/>
    <d v="2017-06-17T05:00:00"/>
    <b v="0"/>
    <b v="0"/>
    <s v="theater/plays"/>
    <x v="3"/>
    <s v="Plays"/>
  </r>
  <r>
    <n v="967"/>
    <s v="Howard-Douglas"/>
    <s v="Organized human-resource attitude"/>
    <n v="88400"/>
    <n v="121138"/>
    <n v="137.03393665158373"/>
    <x v="1"/>
    <n v="1573"/>
    <n v="77.010807374443743"/>
    <s v="US"/>
    <s v="USD"/>
    <n v="1333688400"/>
    <x v="107"/>
    <n v="1336885200"/>
    <d v="2012-05-13T05:00:00"/>
    <b v="0"/>
    <b v="0"/>
    <s v="music/world music"/>
    <x v="1"/>
    <s v="World Music"/>
  </r>
  <r>
    <n v="968"/>
    <s v="Gonzalez-White"/>
    <s v="Open-architected disintermediate budgetary management"/>
    <n v="2400"/>
    <n v="8117"/>
    <n v="338.20833333333337"/>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60.757639620653315"/>
    <x v="0"/>
    <n v="594"/>
    <n v="97.069023569023571"/>
    <s v="US"/>
    <s v="USD"/>
    <n v="1304917200"/>
    <x v="857"/>
    <n v="1305003600"/>
    <d v="2011-05-10T05:00:00"/>
    <b v="0"/>
    <b v="0"/>
    <s v="theater/plays"/>
    <x v="3"/>
    <s v="Plays"/>
  </r>
  <r>
    <n v="971"/>
    <s v="Garner and Sons"/>
    <s v="Versatile neutral workforce"/>
    <n v="5100"/>
    <n v="1414"/>
    <n v="27.725490196078432"/>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2"/>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73.957142857142856"/>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79"/>
    <x v="1"/>
    <n v="1015"/>
    <n v="84.969458128078813"/>
    <s v="GB"/>
    <s v="GBP"/>
    <n v="1426395600"/>
    <x v="527"/>
    <n v="1426914000"/>
    <d v="2015-03-21T05:00:00"/>
    <b v="0"/>
    <b v="0"/>
    <s v="theater/plays"/>
    <x v="3"/>
    <s v="Plays"/>
  </r>
  <r>
    <n v="980"/>
    <s v="Huff-Johnson"/>
    <s v="Universal fault-tolerant orchestration"/>
    <n v="195200"/>
    <n v="78630"/>
    <n v="40.281762295081968"/>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84.930555555555557"/>
    <x v="0"/>
    <n v="75"/>
    <n v="81.533333333333331"/>
    <s v="US"/>
    <s v="USD"/>
    <n v="1311051600"/>
    <x v="867"/>
    <n v="1311224400"/>
    <d v="2011-07-21T05:00:00"/>
    <b v="0"/>
    <b v="1"/>
    <s v="film &amp; video/documentary"/>
    <x v="4"/>
    <s v="Documentary"/>
  </r>
  <r>
    <n v="983"/>
    <s v="Beck-Weber"/>
    <s v="Business-focused full-range core"/>
    <n v="129100"/>
    <n v="188404"/>
    <n v="145.93648334624322"/>
    <x v="1"/>
    <n v="2326"/>
    <n v="80.999140154772135"/>
    <s v="US"/>
    <s v="USD"/>
    <n v="1564894800"/>
    <x v="868"/>
    <n v="1566190800"/>
    <d v="2019-08-19T05:00:00"/>
    <b v="0"/>
    <b v="0"/>
    <s v="film &amp; video/documentary"/>
    <x v="4"/>
    <s v="Documentary"/>
  </r>
  <r>
    <n v="984"/>
    <s v="Lewis-Jacobson"/>
    <s v="Exclusive system-worthy Graphic Interface"/>
    <n v="6500"/>
    <n v="9910"/>
    <n v="152.46153846153848"/>
    <x v="1"/>
    <n v="381"/>
    <n v="26.010498687664043"/>
    <s v="US"/>
    <s v="USD"/>
    <n v="1567918800"/>
    <x v="105"/>
    <n v="1570165200"/>
    <d v="2019-10-04T05:00:00"/>
    <b v="0"/>
    <b v="0"/>
    <s v="theater/plays"/>
    <x v="3"/>
    <s v="Plays"/>
  </r>
  <r>
    <n v="985"/>
    <s v="Logan-Curtis"/>
    <s v="Enhanced optimal ability"/>
    <n v="170600"/>
    <n v="114523"/>
    <n v="67.129542790152414"/>
    <x v="0"/>
    <n v="4405"/>
    <n v="25.998410896708286"/>
    <s v="US"/>
    <s v="USD"/>
    <n v="1386309600"/>
    <x v="481"/>
    <n v="1388556000"/>
    <d v="2014-01-01T06:00:00"/>
    <b v="0"/>
    <b v="1"/>
    <s v="music/rock"/>
    <x v="1"/>
    <s v="Rock"/>
  </r>
  <r>
    <n v="986"/>
    <s v="Chan, Washington and Callahan"/>
    <s v="Optional zero administration neural-net"/>
    <n v="7800"/>
    <n v="3144"/>
    <n v="40.307692307692307"/>
    <x v="0"/>
    <n v="92"/>
    <n v="34.173913043478258"/>
    <s v="US"/>
    <s v="USD"/>
    <n v="1301979600"/>
    <x v="253"/>
    <n v="1303189200"/>
    <d v="2011-04-19T05:00:00"/>
    <b v="0"/>
    <b v="0"/>
    <s v="music/rock"/>
    <x v="1"/>
    <s v="Rock"/>
  </r>
  <r>
    <n v="987"/>
    <s v="Wilson Group"/>
    <s v="Ameliorated foreground focus group"/>
    <n v="6200"/>
    <n v="13441"/>
    <n v="216.79032258064518"/>
    <x v="1"/>
    <n v="480"/>
    <n v="28.002083333333335"/>
    <s v="US"/>
    <s v="USD"/>
    <n v="1493269200"/>
    <x v="869"/>
    <n v="1494478800"/>
    <d v="2017-05-11T05:00:00"/>
    <b v="0"/>
    <b v="0"/>
    <s v="film &amp; video/documentary"/>
    <x v="4"/>
    <s v="Documentary"/>
  </r>
  <r>
    <n v="988"/>
    <s v="Gardner, Ryan and Gutierrez"/>
    <s v="Triple-buffered multi-tasking matrices"/>
    <n v="9400"/>
    <n v="4899"/>
    <n v="52.117021276595743"/>
    <x v="0"/>
    <n v="64"/>
    <n v="76.546875"/>
    <s v="US"/>
    <s v="USD"/>
    <n v="1478930400"/>
    <x v="864"/>
    <n v="1480744800"/>
    <d v="2016-12-03T06:00:00"/>
    <b v="0"/>
    <b v="0"/>
    <s v="publishing/radio &amp; podcasts"/>
    <x v="5"/>
    <s v="Radio &amp; Podcasts"/>
  </r>
  <r>
    <n v="989"/>
    <s v="Hernandez Inc"/>
    <s v="Versatile dedicated migration"/>
    <n v="2400"/>
    <n v="11990"/>
    <n v="499.58333333333337"/>
    <x v="1"/>
    <n v="226"/>
    <n v="53.053097345132741"/>
    <s v="US"/>
    <s v="USD"/>
    <n v="1555390800"/>
    <x v="843"/>
    <n v="1555822800"/>
    <d v="2019-04-21T05:00:00"/>
    <b v="0"/>
    <b v="0"/>
    <s v="publishing/translations"/>
    <x v="5"/>
    <s v="translations"/>
  </r>
  <r>
    <n v="990"/>
    <s v="Ortiz-Roberts"/>
    <s v="Devolved foreground customer loyalty"/>
    <n v="7800"/>
    <n v="6839"/>
    <n v="87.679487179487182"/>
    <x v="0"/>
    <n v="64"/>
    <n v="106.859375"/>
    <s v="US"/>
    <s v="USD"/>
    <n v="1456984800"/>
    <x v="289"/>
    <n v="1458882000"/>
    <d v="2016-03-25T05:00:00"/>
    <b v="0"/>
    <b v="1"/>
    <s v="film &amp; video/drama"/>
    <x v="4"/>
    <s v="Drama"/>
  </r>
  <r>
    <n v="991"/>
    <s v="Ramirez LLC"/>
    <s v="Reduced reciprocal focus group"/>
    <n v="9800"/>
    <n v="11091"/>
    <n v="113.1734693877551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77.632653061224488"/>
    <x v="3"/>
    <n v="75"/>
    <n v="101.44"/>
    <s v="IT"/>
    <s v="EUR"/>
    <n v="1450936800"/>
    <x v="872"/>
    <n v="1452405600"/>
    <d v="2016-01-10T06:00:00"/>
    <b v="0"/>
    <b v="1"/>
    <s v="photography/photography books"/>
    <x v="7"/>
    <s v="Photography Books"/>
  </r>
  <r>
    <n v="994"/>
    <s v="Leach, Rich and Price"/>
    <s v="Implemented bi-directional flexibility"/>
    <n v="141100"/>
    <n v="74073"/>
    <n v="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9"/>
    <x v="1"/>
    <n v="2043"/>
    <n v="74.995594713656388"/>
    <s v="US"/>
    <s v="USD"/>
    <n v="1541307600"/>
    <x v="874"/>
    <n v="1543816800"/>
    <d v="2018-12-03T06:00:00"/>
    <b v="0"/>
    <b v="1"/>
    <s v="food/food trucks"/>
    <x v="0"/>
    <s v="Food Trucks"/>
  </r>
  <r>
    <n v="996"/>
    <s v="Butler LLC"/>
    <s v="Future-proofed upward-trending migration"/>
    <n v="6600"/>
    <n v="4814"/>
    <n v="72.939393939393938"/>
    <x v="0"/>
    <n v="112"/>
    <n v="42.982142857142854"/>
    <s v="US"/>
    <s v="USD"/>
    <n v="1357106400"/>
    <x v="875"/>
    <n v="1359698400"/>
    <d v="2013-02-01T06:00:00"/>
    <b v="0"/>
    <b v="0"/>
    <s v="theater/plays"/>
    <x v="3"/>
    <s v="Plays"/>
  </r>
  <r>
    <n v="997"/>
    <s v="Ball LLC"/>
    <s v="Right-sized full-range throughput"/>
    <n v="7600"/>
    <n v="4603"/>
    <n v="60.565789473684205"/>
    <x v="3"/>
    <n v="139"/>
    <n v="33.115107913669064"/>
    <s v="IT"/>
    <s v="EUR"/>
    <n v="1390197600"/>
    <x v="876"/>
    <n v="1390629600"/>
    <d v="2014-01-25T06:00:00"/>
    <b v="0"/>
    <b v="0"/>
    <s v="theater/plays"/>
    <x v="3"/>
    <s v="Plays"/>
  </r>
  <r>
    <n v="998"/>
    <s v="Taylor, Santiago and Flores"/>
    <s v="Polarized composite customer loyalty"/>
    <n v="66600"/>
    <n v="37823"/>
    <n v="56.791291291291287"/>
    <x v="0"/>
    <n v="374"/>
    <n v="101.13101604278074"/>
    <s v="US"/>
    <s v="USD"/>
    <n v="1265868000"/>
    <x v="877"/>
    <n v="1267077600"/>
    <d v="2010-02-25T06:00:00"/>
    <b v="0"/>
    <b v="1"/>
    <s v="music/indie rock"/>
    <x v="1"/>
    <s v="Indie Rock"/>
  </r>
  <r>
    <n v="999"/>
    <s v="Hernandez, Norton and Kelley"/>
    <s v="Expanded eco-centric policy"/>
    <n v="111100"/>
    <n v="62819"/>
    <n v="56.542754275427541"/>
    <x v="3"/>
    <n v="1122"/>
    <n v="55.98841354723708"/>
    <s v="US"/>
    <s v="USD"/>
    <n v="1467176400"/>
    <x v="878"/>
    <n v="1467781200"/>
    <d v="2016-07-06T05:00:00"/>
    <b v="0"/>
    <b v="0"/>
    <s v="food/food trucks"/>
    <x v="0"/>
    <s v="Food Trucks"/>
  </r>
  <r>
    <m/>
    <m/>
    <m/>
    <m/>
    <m/>
    <m/>
    <x v="4"/>
    <m/>
    <m/>
    <m/>
    <m/>
    <m/>
    <x v="879"/>
    <m/>
    <m/>
    <m/>
    <m/>
    <m/>
    <x v="9"/>
    <m/>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CB5DBE-F042-4523-9BCC-3884E6FFFC2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2"/>
          </reference>
        </references>
      </pivotArea>
    </chartFormat>
    <chartFormat chart="1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B951BE-C93D-4B9D-976F-7E5A76397053}"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40AE69-D038-40CD-B4CB-BDB302AEBB9E}"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B425" sqref="B425:G426"/>
    </sheetView>
  </sheetViews>
  <sheetFormatPr defaultColWidth="11" defaultRowHeight="15.75" x14ac:dyDescent="0.25"/>
  <cols>
    <col min="1" max="1" width="6.5" bestFit="1" customWidth="1"/>
    <col min="2" max="2" width="30.625" bestFit="1" customWidth="1"/>
    <col min="3" max="3" width="33.5" style="3" customWidth="1"/>
    <col min="6" max="6" width="14.5" bestFit="1" customWidth="1"/>
    <col min="8" max="8" width="13" bestFit="1" customWidth="1"/>
    <col min="9" max="9" width="20.5" bestFit="1" customWidth="1"/>
    <col min="12" max="12" width="11.125" bestFit="1" customWidth="1"/>
    <col min="13" max="13" width="26.375" style="12" bestFit="1" customWidth="1"/>
    <col min="14" max="14" width="11.125" bestFit="1" customWidth="1"/>
    <col min="15" max="15" width="23.75" style="12" bestFit="1" customWidth="1"/>
    <col min="18" max="18" width="28" bestFit="1" customWidth="1"/>
    <col min="19" max="19" width="18.875" bestFit="1" customWidth="1"/>
    <col min="20" max="20" width="16.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1" t="s">
        <v>2071</v>
      </c>
      <c r="N1" s="1" t="s">
        <v>9</v>
      </c>
      <c r="O1" s="11" t="s">
        <v>2072</v>
      </c>
      <c r="P1" s="1" t="s">
        <v>10</v>
      </c>
      <c r="Q1" s="1" t="s">
        <v>11</v>
      </c>
      <c r="R1" s="1" t="s">
        <v>2028</v>
      </c>
      <c r="S1" s="1" t="s">
        <v>2031</v>
      </c>
      <c r="T1" s="1" t="s">
        <v>2032</v>
      </c>
    </row>
    <row r="2" spans="1:20" x14ac:dyDescent="0.25">
      <c r="A2">
        <v>0</v>
      </c>
      <c r="B2" t="s">
        <v>12</v>
      </c>
      <c r="C2" s="3" t="s">
        <v>13</v>
      </c>
      <c r="D2">
        <v>100</v>
      </c>
      <c r="E2">
        <v>0</v>
      </c>
      <c r="F2" s="6">
        <f>E2/D2*100</f>
        <v>0</v>
      </c>
      <c r="G2" t="s">
        <v>14</v>
      </c>
      <c r="H2">
        <v>0</v>
      </c>
      <c r="I2" s="8" t="str">
        <f>IFERROR(E2/H2,"0")</f>
        <v>0</v>
      </c>
      <c r="J2" t="s">
        <v>15</v>
      </c>
      <c r="K2" t="s">
        <v>16</v>
      </c>
      <c r="L2">
        <v>1448690400</v>
      </c>
      <c r="M2" s="12">
        <f>(((L2/60)/60)/24)+DATE(1970,1,1)</f>
        <v>42336.25</v>
      </c>
      <c r="N2">
        <v>1450159200</v>
      </c>
      <c r="O2" s="12">
        <f>(((N2/60)/60)/24)+DATE(1970,1,1)</f>
        <v>42353.25</v>
      </c>
      <c r="P2" t="b">
        <v>0</v>
      </c>
      <c r="Q2" t="b">
        <v>0</v>
      </c>
      <c r="R2" t="s">
        <v>17</v>
      </c>
      <c r="S2" t="str">
        <f>IF(ISNUMBER(SEARCH("food", R2)), "Food", IF(ISNUMBER(SEARCH("music",R2)),"Music",IF(ISNUMBER(SEARCH("film", R2)), "Film &amp; Video", IF(ISNUMBER(SEARCH("games", R2)), "Games", IF(ISNUMBER(SEARCH("theater", R2)), "Theater",IF(ISNUMBER(SEARCH("technology", R2)), "Technology", IF(ISNUMBER(SEARCH("journalism", R2)), "Journalism", IF(ISNUMBER(SEARCH("photography", R2)), "Photography", IF(ISNUMBER(SEARCH("publishing", R2)), "Publishing")))))))))</f>
        <v>Food</v>
      </c>
      <c r="T2" t="str">
        <f>IF(ISNUMBER(SEARCH("food", R2)), "Food Trucks",
IF(ISNUMBER(SEARCH("electric",R2)),"Electric Music",
IF(ISNUMBER(SEARCH("indie",R2)),"Indie Rock",
IF(ISNUMBER(SEARCH("jazz",R2)),"Jazz",
IF(ISNUMBER(SEARCH("metal",R2)),"Metal",
IF(ISNUMBER(SEARCH("rock",R2)),"Rock",
IF(ISNUMBER(SEARCH("world",R2)),"World Music",
IF(ISNUMBER(SEARCH("animation", R2)), "Animation",
IF(ISNUMBER(SEARCH("documentary", R2)), "Documentary",
IF(ISNUMBER(SEARCH("drama", R2)), "Drama",
IF(ISNUMBER(SEARCH("science", R2)), "Science Ficton",
IF(ISNUMBER(SEARCH("shorts", R2)), "Shorts",
IF(ISNUMBER(SEARCH("television", R2)), "Television",
IF(ISNUMBER(SEARCH("mobile", R2)), "Mobile Games",
IF(ISNUMBER(SEARCH("video games", R2)), "Video Games",
IF(ISNUMBER(SEARCH("theater", R2)), "Plays",
IF(ISNUMBER(SEARCH("wearables", R2)), "Wearables",
IF(ISNUMBER(SEARCH("web", R2)), "Web",
IF(ISNUMBER(SEARCH("journalism", R2)), "Audio",
IF(ISNUMBER(SEARCH("photography", R2)), "Photography Books",
IF(ISNUMBER(SEARCH("publishing/fiction", R2)), "Ficton",
IF(ISNUMBER(SEARCH("nonfiction", R2)), "Nonfiction",
IF(ISNUMBER(SEARCH("podcasts", R2)), "Radio &amp; Podcasts",
IF(ISNUMBER(SEARCH("translations", R2)), "translations"))))))))))))))))))))))))</f>
        <v>Food Trucks</v>
      </c>
    </row>
    <row r="3" spans="1:20" x14ac:dyDescent="0.25">
      <c r="A3">
        <v>1</v>
      </c>
      <c r="B3" t="s">
        <v>18</v>
      </c>
      <c r="C3" s="3" t="s">
        <v>19</v>
      </c>
      <c r="D3">
        <v>1400</v>
      </c>
      <c r="E3">
        <v>14560</v>
      </c>
      <c r="F3" s="6">
        <f>E3/D3*100</f>
        <v>1040</v>
      </c>
      <c r="G3" t="s">
        <v>20</v>
      </c>
      <c r="H3">
        <v>158</v>
      </c>
      <c r="I3" s="8">
        <f>IFERROR(E3/H3,"0")</f>
        <v>92.151898734177209</v>
      </c>
      <c r="J3" t="s">
        <v>21</v>
      </c>
      <c r="K3" t="s">
        <v>22</v>
      </c>
      <c r="L3">
        <v>1408424400</v>
      </c>
      <c r="M3" s="12">
        <f>(((L3/60)/60)/24)+DATE(1970,1,1)</f>
        <v>41870.208333333336</v>
      </c>
      <c r="N3">
        <v>1408597200</v>
      </c>
      <c r="O3" s="12">
        <f>(((N3/60)/60)/24)+DATE(1970,1,1)</f>
        <v>41872.208333333336</v>
      </c>
      <c r="P3" t="b">
        <v>0</v>
      </c>
      <c r="Q3" t="b">
        <v>1</v>
      </c>
      <c r="R3" t="s">
        <v>23</v>
      </c>
      <c r="S3" t="str">
        <f>IF(ISNUMBER(SEARCH("food", R3)), "Food", IF(ISNUMBER(SEARCH("music",R3)),"Music",IF(ISNUMBER(SEARCH("film", R3)), "Film &amp; Video", IF(ISNUMBER(SEARCH("games", R3)), "Games", IF(ISNUMBER(SEARCH("theater", R3)), "Theater",IF(ISNUMBER(SEARCH("technology", R3)), "Technology", IF(ISNUMBER(SEARCH("journalism", R3)), "Journalism", IF(ISNUMBER(SEARCH("photography", R3)), "Photography", IF(ISNUMBER(SEARCH("publishing", R3)), "Publishing")))))))))</f>
        <v>Music</v>
      </c>
      <c r="T3" t="str">
        <f>IF(ISNUMBER(SEARCH("food", R3)), "Food Trucks",
IF(ISNUMBER(SEARCH("electric",R3)),"Electric Music",
IF(ISNUMBER(SEARCH("indie",R3)),"Indie Rock",
IF(ISNUMBER(SEARCH("jazz",R3)),"Jazz",
IF(ISNUMBER(SEARCH("metal",R3)),"Metal",
IF(ISNUMBER(SEARCH("rock",R3)),"Rock",
IF(ISNUMBER(SEARCH("world",R3)),"World Music",
IF(ISNUMBER(SEARCH("animation", R3)), "Animation",
IF(ISNUMBER(SEARCH("documentary", R3)), "Documentary",
IF(ISNUMBER(SEARCH("drama", R3)), "Drama",
IF(ISNUMBER(SEARCH("science", R3)), "Science Ficton",
IF(ISNUMBER(SEARCH("shorts", R3)), "Shorts",
IF(ISNUMBER(SEARCH("television", R3)), "Television",
IF(ISNUMBER(SEARCH("mobile", R3)), "Mobile Games",
IF(ISNUMBER(SEARCH("video games", R3)), "Video Games",
IF(ISNUMBER(SEARCH("theater", R3)), "Plays",
IF(ISNUMBER(SEARCH("wearables", R3)), "Wearables",
IF(ISNUMBER(SEARCH("web", R3)), "Web",
IF(ISNUMBER(SEARCH("journalism", R3)), "Audio",
IF(ISNUMBER(SEARCH("photography", R3)), "Photography Books",
IF(ISNUMBER(SEARCH("publishing/fiction", R3)), "Ficton",
IF(ISNUMBER(SEARCH("nonfiction", R3)), "Nonfiction",
IF(ISNUMBER(SEARCH("podcasts", R3)), "Radio &amp; Podcasts",
IF(ISNUMBER(SEARCH("translations", R3)), "translations"))))))))))))))))))))))))</f>
        <v>Rock</v>
      </c>
    </row>
    <row r="4" spans="1:20" ht="31.5" x14ac:dyDescent="0.25">
      <c r="A4">
        <v>2</v>
      </c>
      <c r="B4" t="s">
        <v>24</v>
      </c>
      <c r="C4" s="3" t="s">
        <v>25</v>
      </c>
      <c r="D4">
        <v>108400</v>
      </c>
      <c r="E4">
        <v>142523</v>
      </c>
      <c r="F4" s="6">
        <f>E4/D4*100</f>
        <v>131.4787822878229</v>
      </c>
      <c r="G4" t="s">
        <v>20</v>
      </c>
      <c r="H4">
        <v>1425</v>
      </c>
      <c r="I4" s="8">
        <f>IFERROR(E4/H4,"0")</f>
        <v>100.01614035087719</v>
      </c>
      <c r="J4" t="s">
        <v>26</v>
      </c>
      <c r="K4" t="s">
        <v>27</v>
      </c>
      <c r="L4">
        <v>1384668000</v>
      </c>
      <c r="M4" s="12">
        <f>(((L4/60)/60)/24)+DATE(1970,1,1)</f>
        <v>41595.25</v>
      </c>
      <c r="N4">
        <v>1384840800</v>
      </c>
      <c r="O4" s="12">
        <f>(((N4/60)/60)/24)+DATE(1970,1,1)</f>
        <v>41597.25</v>
      </c>
      <c r="P4" t="b">
        <v>0</v>
      </c>
      <c r="Q4" t="b">
        <v>0</v>
      </c>
      <c r="R4" t="s">
        <v>28</v>
      </c>
      <c r="S4" t="str">
        <f>IF(ISNUMBER(SEARCH("food", R4)), "Food", IF(ISNUMBER(SEARCH("music",R4)),"Music",IF(ISNUMBER(SEARCH("film", R4)), "Film &amp; Video", IF(ISNUMBER(SEARCH("games", R4)), "Games", IF(ISNUMBER(SEARCH("theater", R4)), "Theater",IF(ISNUMBER(SEARCH("technology", R4)), "Technology", IF(ISNUMBER(SEARCH("journalism", R4)), "Journalism", IF(ISNUMBER(SEARCH("photography", R4)), "Photography", IF(ISNUMBER(SEARCH("publishing", R4)), "Publishing")))))))))</f>
        <v>Technology</v>
      </c>
      <c r="T4" t="str">
        <f>IF(ISNUMBER(SEARCH("food", R4)), "Food Trucks",
IF(ISNUMBER(SEARCH("electric",R4)),"Electric Music",
IF(ISNUMBER(SEARCH("indie",R4)),"Indie Rock",
IF(ISNUMBER(SEARCH("jazz",R4)),"Jazz",
IF(ISNUMBER(SEARCH("metal",R4)),"Metal",
IF(ISNUMBER(SEARCH("rock",R4)),"Rock",
IF(ISNUMBER(SEARCH("world",R4)),"World Music",
IF(ISNUMBER(SEARCH("animation", R4)), "Animation",
IF(ISNUMBER(SEARCH("documentary", R4)), "Documentary",
IF(ISNUMBER(SEARCH("drama", R4)), "Drama",
IF(ISNUMBER(SEARCH("science", R4)), "Science Ficton",
IF(ISNUMBER(SEARCH("shorts", R4)), "Shorts",
IF(ISNUMBER(SEARCH("television", R4)), "Television",
IF(ISNUMBER(SEARCH("mobile", R4)), "Mobile Games",
IF(ISNUMBER(SEARCH("video games", R4)), "Video Games",
IF(ISNUMBER(SEARCH("theater", R4)), "Plays",
IF(ISNUMBER(SEARCH("wearables", R4)), "Wearables",
IF(ISNUMBER(SEARCH("web", R4)), "Web",
IF(ISNUMBER(SEARCH("journalism", R4)), "Audio",
IF(ISNUMBER(SEARCH("photography", R4)), "Photography Books",
IF(ISNUMBER(SEARCH("publishing/fiction", R4)), "Ficton",
IF(ISNUMBER(SEARCH("nonfiction", R4)), "Nonfiction",
IF(ISNUMBER(SEARCH("podcasts", R4)), "Radio &amp; Podcasts",
IF(ISNUMBER(SEARCH("translations", R4)), "translations"))))))))))))))))))))))))</f>
        <v>Web</v>
      </c>
    </row>
    <row r="5" spans="1:20" ht="31.5" x14ac:dyDescent="0.25">
      <c r="A5">
        <v>3</v>
      </c>
      <c r="B5" t="s">
        <v>29</v>
      </c>
      <c r="C5" s="3" t="s">
        <v>30</v>
      </c>
      <c r="D5">
        <v>4200</v>
      </c>
      <c r="E5">
        <v>2477</v>
      </c>
      <c r="F5" s="6">
        <f>E5/D5*100</f>
        <v>58.976190476190467</v>
      </c>
      <c r="G5" t="s">
        <v>14</v>
      </c>
      <c r="H5">
        <v>24</v>
      </c>
      <c r="I5" s="8">
        <f>IFERROR(E5/H5,"0")</f>
        <v>103.20833333333333</v>
      </c>
      <c r="J5" t="s">
        <v>21</v>
      </c>
      <c r="K5" t="s">
        <v>22</v>
      </c>
      <c r="L5">
        <v>1565499600</v>
      </c>
      <c r="M5" s="12">
        <f>(((L5/60)/60)/24)+DATE(1970,1,1)</f>
        <v>43688.208333333328</v>
      </c>
      <c r="N5">
        <v>1568955600</v>
      </c>
      <c r="O5" s="12">
        <f>(((N5/60)/60)/24)+DATE(1970,1,1)</f>
        <v>43728.208333333328</v>
      </c>
      <c r="P5" t="b">
        <v>0</v>
      </c>
      <c r="Q5" t="b">
        <v>0</v>
      </c>
      <c r="R5" t="s">
        <v>23</v>
      </c>
      <c r="S5" t="str">
        <f>IF(ISNUMBER(SEARCH("food", R5)), "Food", IF(ISNUMBER(SEARCH("music",R5)),"Music",IF(ISNUMBER(SEARCH("film", R5)), "Film &amp; Video", IF(ISNUMBER(SEARCH("games", R5)), "Games", IF(ISNUMBER(SEARCH("theater", R5)), "Theater",IF(ISNUMBER(SEARCH("technology", R5)), "Technology", IF(ISNUMBER(SEARCH("journalism", R5)), "Journalism", IF(ISNUMBER(SEARCH("photography", R5)), "Photography", IF(ISNUMBER(SEARCH("publishing", R5)), "Publishing")))))))))</f>
        <v>Music</v>
      </c>
      <c r="T5" t="str">
        <f>IF(ISNUMBER(SEARCH("food", R5)), "Food Trucks",
IF(ISNUMBER(SEARCH("electric",R5)),"Electric Music",
IF(ISNUMBER(SEARCH("indie",R5)),"Indie Rock",
IF(ISNUMBER(SEARCH("jazz",R5)),"Jazz",
IF(ISNUMBER(SEARCH("metal",R5)),"Metal",
IF(ISNUMBER(SEARCH("rock",R5)),"Rock",
IF(ISNUMBER(SEARCH("world",R5)),"World Music",
IF(ISNUMBER(SEARCH("animation", R5)), "Animation",
IF(ISNUMBER(SEARCH("documentary", R5)), "Documentary",
IF(ISNUMBER(SEARCH("drama", R5)), "Drama",
IF(ISNUMBER(SEARCH("science", R5)), "Science Ficton",
IF(ISNUMBER(SEARCH("shorts", R5)), "Shorts",
IF(ISNUMBER(SEARCH("television", R5)), "Television",
IF(ISNUMBER(SEARCH("mobile", R5)), "Mobile Games",
IF(ISNUMBER(SEARCH("video games", R5)), "Video Games",
IF(ISNUMBER(SEARCH("theater", R5)), "Plays",
IF(ISNUMBER(SEARCH("wearables", R5)), "Wearables",
IF(ISNUMBER(SEARCH("web", R5)), "Web",
IF(ISNUMBER(SEARCH("journalism", R5)), "Audio",
IF(ISNUMBER(SEARCH("photography", R5)), "Photography Books",
IF(ISNUMBER(SEARCH("publishing/fiction", R5)), "Ficton",
IF(ISNUMBER(SEARCH("nonfiction", R5)), "Nonfiction",
IF(ISNUMBER(SEARCH("podcasts", R5)), "Radio &amp; Podcasts",
IF(ISNUMBER(SEARCH("translations", R5)), "translations"))))))))))))))))))))))))</f>
        <v>Rock</v>
      </c>
    </row>
    <row r="6" spans="1:20" x14ac:dyDescent="0.25">
      <c r="A6">
        <v>4</v>
      </c>
      <c r="B6" t="s">
        <v>31</v>
      </c>
      <c r="C6" s="3" t="s">
        <v>32</v>
      </c>
      <c r="D6">
        <v>7600</v>
      </c>
      <c r="E6">
        <v>5265</v>
      </c>
      <c r="F6" s="6">
        <f>E6/D6*100</f>
        <v>69.276315789473685</v>
      </c>
      <c r="G6" t="s">
        <v>14</v>
      </c>
      <c r="H6">
        <v>53</v>
      </c>
      <c r="I6" s="8">
        <f>IFERROR(E6/H6,"0")</f>
        <v>99.339622641509436</v>
      </c>
      <c r="J6" t="s">
        <v>21</v>
      </c>
      <c r="K6" t="s">
        <v>22</v>
      </c>
      <c r="L6">
        <v>1547964000</v>
      </c>
      <c r="M6" s="12">
        <f>(((L6/60)/60)/24)+DATE(1970,1,1)</f>
        <v>43485.25</v>
      </c>
      <c r="N6">
        <v>1548309600</v>
      </c>
      <c r="O6" s="12">
        <f>(((N6/60)/60)/24)+DATE(1970,1,1)</f>
        <v>43489.25</v>
      </c>
      <c r="P6" t="b">
        <v>0</v>
      </c>
      <c r="Q6" t="b">
        <v>0</v>
      </c>
      <c r="R6" t="s">
        <v>33</v>
      </c>
      <c r="S6" t="str">
        <f>IF(ISNUMBER(SEARCH("food", R6)), "Food", IF(ISNUMBER(SEARCH("music",R6)),"Music",IF(ISNUMBER(SEARCH("film", R6)), "Film &amp; Video", IF(ISNUMBER(SEARCH("games", R6)), "Games", IF(ISNUMBER(SEARCH("theater", R6)), "Theater",IF(ISNUMBER(SEARCH("technology", R6)), "Technology", IF(ISNUMBER(SEARCH("journalism", R6)), "Journalism", IF(ISNUMBER(SEARCH("photography", R6)), "Photography", IF(ISNUMBER(SEARCH("publishing", R6)), "Publishing")))))))))</f>
        <v>Theater</v>
      </c>
      <c r="T6" t="str">
        <f>IF(ISNUMBER(SEARCH("food", R6)), "Food Trucks",
IF(ISNUMBER(SEARCH("electric",R6)),"Electric Music",
IF(ISNUMBER(SEARCH("indie",R6)),"Indie Rock",
IF(ISNUMBER(SEARCH("jazz",R6)),"Jazz",
IF(ISNUMBER(SEARCH("metal",R6)),"Metal",
IF(ISNUMBER(SEARCH("rock",R6)),"Rock",
IF(ISNUMBER(SEARCH("world",R6)),"World Music",
IF(ISNUMBER(SEARCH("animation", R6)), "Animation",
IF(ISNUMBER(SEARCH("documentary", R6)), "Documentary",
IF(ISNUMBER(SEARCH("drama", R6)), "Drama",
IF(ISNUMBER(SEARCH("science", R6)), "Science Ficton",
IF(ISNUMBER(SEARCH("shorts", R6)), "Shorts",
IF(ISNUMBER(SEARCH("television", R6)), "Television",
IF(ISNUMBER(SEARCH("mobile", R6)), "Mobile Games",
IF(ISNUMBER(SEARCH("video games", R6)), "Video Games",
IF(ISNUMBER(SEARCH("theater", R6)), "Plays",
IF(ISNUMBER(SEARCH("wearables", R6)), "Wearables",
IF(ISNUMBER(SEARCH("web", R6)), "Web",
IF(ISNUMBER(SEARCH("journalism", R6)), "Audio",
IF(ISNUMBER(SEARCH("photography", R6)), "Photography Books",
IF(ISNUMBER(SEARCH("publishing/fiction", R6)), "Ficton",
IF(ISNUMBER(SEARCH("nonfiction", R6)), "Nonfiction",
IF(ISNUMBER(SEARCH("podcasts", R6)), "Radio &amp; Podcasts",
IF(ISNUMBER(SEARCH("translations", R6)), "translations"))))))))))))))))))))))))</f>
        <v>Plays</v>
      </c>
    </row>
    <row r="7" spans="1:20" x14ac:dyDescent="0.25">
      <c r="A7">
        <v>5</v>
      </c>
      <c r="B7" t="s">
        <v>34</v>
      </c>
      <c r="C7" s="3" t="s">
        <v>35</v>
      </c>
      <c r="D7">
        <v>7600</v>
      </c>
      <c r="E7">
        <v>13195</v>
      </c>
      <c r="F7" s="6">
        <f>E7/D7*100</f>
        <v>173.61842105263159</v>
      </c>
      <c r="G7" t="s">
        <v>20</v>
      </c>
      <c r="H7">
        <v>174</v>
      </c>
      <c r="I7" s="8">
        <f>IFERROR(E7/H7,"0")</f>
        <v>75.833333333333329</v>
      </c>
      <c r="J7" t="s">
        <v>36</v>
      </c>
      <c r="K7" t="s">
        <v>37</v>
      </c>
      <c r="L7">
        <v>1346130000</v>
      </c>
      <c r="M7" s="12">
        <f>(((L7/60)/60)/24)+DATE(1970,1,1)</f>
        <v>41149.208333333336</v>
      </c>
      <c r="N7">
        <v>1347080400</v>
      </c>
      <c r="O7" s="12">
        <f>(((N7/60)/60)/24)+DATE(1970,1,1)</f>
        <v>41160.208333333336</v>
      </c>
      <c r="P7" t="b">
        <v>0</v>
      </c>
      <c r="Q7" t="b">
        <v>0</v>
      </c>
      <c r="R7" t="s">
        <v>33</v>
      </c>
      <c r="S7" t="str">
        <f>IF(ISNUMBER(SEARCH("food", R7)), "Food", IF(ISNUMBER(SEARCH("music",R7)),"Music",IF(ISNUMBER(SEARCH("film", R7)), "Film &amp; Video", IF(ISNUMBER(SEARCH("games", R7)), "Games", IF(ISNUMBER(SEARCH("theater", R7)), "Theater",IF(ISNUMBER(SEARCH("technology", R7)), "Technology", IF(ISNUMBER(SEARCH("journalism", R7)), "Journalism", IF(ISNUMBER(SEARCH("photography", R7)), "Photography", IF(ISNUMBER(SEARCH("publishing", R7)), "Publishing")))))))))</f>
        <v>Theater</v>
      </c>
      <c r="T7" t="str">
        <f>IF(ISNUMBER(SEARCH("food", R7)), "Food Trucks",
IF(ISNUMBER(SEARCH("electric",R7)),"Electric Music",
IF(ISNUMBER(SEARCH("indie",R7)),"Indie Rock",
IF(ISNUMBER(SEARCH("jazz",R7)),"Jazz",
IF(ISNUMBER(SEARCH("metal",R7)),"Metal",
IF(ISNUMBER(SEARCH("rock",R7)),"Rock",
IF(ISNUMBER(SEARCH("world",R7)),"World Music",
IF(ISNUMBER(SEARCH("animation", R7)), "Animation",
IF(ISNUMBER(SEARCH("documentary", R7)), "Documentary",
IF(ISNUMBER(SEARCH("drama", R7)), "Drama",
IF(ISNUMBER(SEARCH("science", R7)), "Science Ficton",
IF(ISNUMBER(SEARCH("shorts", R7)), "Shorts",
IF(ISNUMBER(SEARCH("television", R7)), "Television",
IF(ISNUMBER(SEARCH("mobile", R7)), "Mobile Games",
IF(ISNUMBER(SEARCH("video games", R7)), "Video Games",
IF(ISNUMBER(SEARCH("theater", R7)), "Plays",
IF(ISNUMBER(SEARCH("wearables", R7)), "Wearables",
IF(ISNUMBER(SEARCH("web", R7)), "Web",
IF(ISNUMBER(SEARCH("journalism", R7)), "Audio",
IF(ISNUMBER(SEARCH("photography", R7)), "Photography Books",
IF(ISNUMBER(SEARCH("publishing/fiction", R7)), "Ficton",
IF(ISNUMBER(SEARCH("nonfiction", R7)), "Nonfiction",
IF(ISNUMBER(SEARCH("podcasts", R7)), "Radio &amp; Podcasts",
IF(ISNUMBER(SEARCH("translations", R7)), "translations"))))))))))))))))))))))))</f>
        <v>Plays</v>
      </c>
    </row>
    <row r="8" spans="1:20" x14ac:dyDescent="0.25">
      <c r="A8">
        <v>6</v>
      </c>
      <c r="B8" t="s">
        <v>38</v>
      </c>
      <c r="C8" s="3" t="s">
        <v>39</v>
      </c>
      <c r="D8">
        <v>5200</v>
      </c>
      <c r="E8">
        <v>1090</v>
      </c>
      <c r="F8" s="6">
        <f>E8/D8*100</f>
        <v>20.961538461538463</v>
      </c>
      <c r="G8" t="s">
        <v>14</v>
      </c>
      <c r="H8">
        <v>18</v>
      </c>
      <c r="I8" s="8">
        <f>IFERROR(E8/H8,"0")</f>
        <v>60.555555555555557</v>
      </c>
      <c r="J8" t="s">
        <v>40</v>
      </c>
      <c r="K8" t="s">
        <v>41</v>
      </c>
      <c r="L8">
        <v>1505278800</v>
      </c>
      <c r="M8" s="12">
        <f>(((L8/60)/60)/24)+DATE(1970,1,1)</f>
        <v>42991.208333333328</v>
      </c>
      <c r="N8">
        <v>1505365200</v>
      </c>
      <c r="O8" s="12">
        <f>(((N8/60)/60)/24)+DATE(1970,1,1)</f>
        <v>42992.208333333328</v>
      </c>
      <c r="P8" t="b">
        <v>0</v>
      </c>
      <c r="Q8" t="b">
        <v>0</v>
      </c>
      <c r="R8" t="s">
        <v>42</v>
      </c>
      <c r="S8" t="str">
        <f>IF(ISNUMBER(SEARCH("food", R8)), "Food", IF(ISNUMBER(SEARCH("music",R8)),"Music",IF(ISNUMBER(SEARCH("film", R8)), "Film &amp; Video", IF(ISNUMBER(SEARCH("games", R8)), "Games", IF(ISNUMBER(SEARCH("theater", R8)), "Theater",IF(ISNUMBER(SEARCH("technology", R8)), "Technology", IF(ISNUMBER(SEARCH("journalism", R8)), "Journalism", IF(ISNUMBER(SEARCH("photography", R8)), "Photography", IF(ISNUMBER(SEARCH("publishing", R8)), "Publishing")))))))))</f>
        <v>Film &amp; Video</v>
      </c>
      <c r="T8" t="str">
        <f>IF(ISNUMBER(SEARCH("food", R8)), "Food Trucks",
IF(ISNUMBER(SEARCH("electric",R8)),"Electric Music",
IF(ISNUMBER(SEARCH("indie",R8)),"Indie Rock",
IF(ISNUMBER(SEARCH("jazz",R8)),"Jazz",
IF(ISNUMBER(SEARCH("metal",R8)),"Metal",
IF(ISNUMBER(SEARCH("rock",R8)),"Rock",
IF(ISNUMBER(SEARCH("world",R8)),"World Music",
IF(ISNUMBER(SEARCH("animation", R8)), "Animation",
IF(ISNUMBER(SEARCH("documentary", R8)), "Documentary",
IF(ISNUMBER(SEARCH("drama", R8)), "Drama",
IF(ISNUMBER(SEARCH("science", R8)), "Science Ficton",
IF(ISNUMBER(SEARCH("shorts", R8)), "Shorts",
IF(ISNUMBER(SEARCH("television", R8)), "Television",
IF(ISNUMBER(SEARCH("mobile", R8)), "Mobile Games",
IF(ISNUMBER(SEARCH("video games", R8)), "Video Games",
IF(ISNUMBER(SEARCH("theater", R8)), "Plays",
IF(ISNUMBER(SEARCH("wearables", R8)), "Wearables",
IF(ISNUMBER(SEARCH("web", R8)), "Web",
IF(ISNUMBER(SEARCH("journalism", R8)), "Audio",
IF(ISNUMBER(SEARCH("photography", R8)), "Photography Books",
IF(ISNUMBER(SEARCH("publishing/fiction", R8)), "Ficton",
IF(ISNUMBER(SEARCH("nonfiction", R8)), "Nonfiction",
IF(ISNUMBER(SEARCH("podcasts", R8)), "Radio &amp; Podcasts",
IF(ISNUMBER(SEARCH("translations", R8)), "translations"))))))))))))))))))))))))</f>
        <v>Documentary</v>
      </c>
    </row>
    <row r="9" spans="1:20" x14ac:dyDescent="0.25">
      <c r="A9">
        <v>7</v>
      </c>
      <c r="B9" t="s">
        <v>43</v>
      </c>
      <c r="C9" s="3" t="s">
        <v>44</v>
      </c>
      <c r="D9">
        <v>4500</v>
      </c>
      <c r="E9">
        <v>14741</v>
      </c>
      <c r="F9" s="6">
        <f>E9/D9*100</f>
        <v>327.57777777777778</v>
      </c>
      <c r="G9" t="s">
        <v>20</v>
      </c>
      <c r="H9">
        <v>227</v>
      </c>
      <c r="I9" s="8">
        <f>IFERROR(E9/H9,"0")</f>
        <v>64.93832599118943</v>
      </c>
      <c r="J9" t="s">
        <v>36</v>
      </c>
      <c r="K9" t="s">
        <v>37</v>
      </c>
      <c r="L9">
        <v>1439442000</v>
      </c>
      <c r="M9" s="12">
        <f>(((L9/60)/60)/24)+DATE(1970,1,1)</f>
        <v>42229.208333333328</v>
      </c>
      <c r="N9">
        <v>1439614800</v>
      </c>
      <c r="O9" s="12">
        <f>(((N9/60)/60)/24)+DATE(1970,1,1)</f>
        <v>42231.208333333328</v>
      </c>
      <c r="P9" t="b">
        <v>0</v>
      </c>
      <c r="Q9" t="b">
        <v>0</v>
      </c>
      <c r="R9" t="s">
        <v>33</v>
      </c>
      <c r="S9" t="str">
        <f>IF(ISNUMBER(SEARCH("food", R9)), "Food", IF(ISNUMBER(SEARCH("music",R9)),"Music",IF(ISNUMBER(SEARCH("film", R9)), "Film &amp; Video", IF(ISNUMBER(SEARCH("games", R9)), "Games", IF(ISNUMBER(SEARCH("theater", R9)), "Theater",IF(ISNUMBER(SEARCH("technology", R9)), "Technology", IF(ISNUMBER(SEARCH("journalism", R9)), "Journalism", IF(ISNUMBER(SEARCH("photography", R9)), "Photography", IF(ISNUMBER(SEARCH("publishing", R9)), "Publishing")))))))))</f>
        <v>Theater</v>
      </c>
      <c r="T9" t="str">
        <f>IF(ISNUMBER(SEARCH("food", R9)), "Food Trucks",
IF(ISNUMBER(SEARCH("electric",R9)),"Electric Music",
IF(ISNUMBER(SEARCH("indie",R9)),"Indie Rock",
IF(ISNUMBER(SEARCH("jazz",R9)),"Jazz",
IF(ISNUMBER(SEARCH("metal",R9)),"Metal",
IF(ISNUMBER(SEARCH("rock",R9)),"Rock",
IF(ISNUMBER(SEARCH("world",R9)),"World Music",
IF(ISNUMBER(SEARCH("animation", R9)), "Animation",
IF(ISNUMBER(SEARCH("documentary", R9)), "Documentary",
IF(ISNUMBER(SEARCH("drama", R9)), "Drama",
IF(ISNUMBER(SEARCH("science", R9)), "Science Ficton",
IF(ISNUMBER(SEARCH("shorts", R9)), "Shorts",
IF(ISNUMBER(SEARCH("television", R9)), "Television",
IF(ISNUMBER(SEARCH("mobile", R9)), "Mobile Games",
IF(ISNUMBER(SEARCH("video games", R9)), "Video Games",
IF(ISNUMBER(SEARCH("theater", R9)), "Plays",
IF(ISNUMBER(SEARCH("wearables", R9)), "Wearables",
IF(ISNUMBER(SEARCH("web", R9)), "Web",
IF(ISNUMBER(SEARCH("journalism", R9)), "Audio",
IF(ISNUMBER(SEARCH("photography", R9)), "Photography Books",
IF(ISNUMBER(SEARCH("publishing/fiction", R9)), "Ficton",
IF(ISNUMBER(SEARCH("nonfiction", R9)), "Nonfiction",
IF(ISNUMBER(SEARCH("podcasts", R9)), "Radio &amp; Podcasts",
IF(ISNUMBER(SEARCH("translations", R9)), "translations"))))))))))))))))))))))))</f>
        <v>Plays</v>
      </c>
    </row>
    <row r="10" spans="1:20" x14ac:dyDescent="0.25">
      <c r="A10">
        <v>8</v>
      </c>
      <c r="B10" t="s">
        <v>45</v>
      </c>
      <c r="C10" s="3" t="s">
        <v>46</v>
      </c>
      <c r="D10">
        <v>110100</v>
      </c>
      <c r="E10">
        <v>21946</v>
      </c>
      <c r="F10" s="6">
        <f>E10/D10*100</f>
        <v>19.932788374205266</v>
      </c>
      <c r="G10" t="s">
        <v>47</v>
      </c>
      <c r="H10">
        <v>708</v>
      </c>
      <c r="I10" s="8">
        <f>IFERROR(E10/H10,"0")</f>
        <v>30.997175141242938</v>
      </c>
      <c r="J10" t="s">
        <v>36</v>
      </c>
      <c r="K10" t="s">
        <v>37</v>
      </c>
      <c r="L10">
        <v>1281330000</v>
      </c>
      <c r="M10" s="12">
        <f>(((L10/60)/60)/24)+DATE(1970,1,1)</f>
        <v>40399.208333333336</v>
      </c>
      <c r="N10">
        <v>1281502800</v>
      </c>
      <c r="O10" s="12">
        <f>(((N10/60)/60)/24)+DATE(1970,1,1)</f>
        <v>40401.208333333336</v>
      </c>
      <c r="P10" t="b">
        <v>0</v>
      </c>
      <c r="Q10" t="b">
        <v>0</v>
      </c>
      <c r="R10" t="s">
        <v>33</v>
      </c>
      <c r="S10" t="str">
        <f>IF(ISNUMBER(SEARCH("food", R10)), "Food", IF(ISNUMBER(SEARCH("music",R10)),"Music",IF(ISNUMBER(SEARCH("film", R10)), "Film &amp; Video", IF(ISNUMBER(SEARCH("games", R10)), "Games", IF(ISNUMBER(SEARCH("theater", R10)), "Theater",IF(ISNUMBER(SEARCH("technology", R10)), "Technology", IF(ISNUMBER(SEARCH("journalism", R10)), "Journalism", IF(ISNUMBER(SEARCH("photography", R10)), "Photography", IF(ISNUMBER(SEARCH("publishing", R10)), "Publishing")))))))))</f>
        <v>Theater</v>
      </c>
      <c r="T10" t="str">
        <f>IF(ISNUMBER(SEARCH("food", R10)), "Food Trucks",
IF(ISNUMBER(SEARCH("electric",R10)),"Electric Music",
IF(ISNUMBER(SEARCH("indie",R10)),"Indie Rock",
IF(ISNUMBER(SEARCH("jazz",R10)),"Jazz",
IF(ISNUMBER(SEARCH("metal",R10)),"Metal",
IF(ISNUMBER(SEARCH("rock",R10)),"Rock",
IF(ISNUMBER(SEARCH("world",R10)),"World Music",
IF(ISNUMBER(SEARCH("animation", R10)), "Animation",
IF(ISNUMBER(SEARCH("documentary", R10)), "Documentary",
IF(ISNUMBER(SEARCH("drama", R10)), "Drama",
IF(ISNUMBER(SEARCH("science", R10)), "Science Ficton",
IF(ISNUMBER(SEARCH("shorts", R10)), "Shorts",
IF(ISNUMBER(SEARCH("television", R10)), "Television",
IF(ISNUMBER(SEARCH("mobile", R10)), "Mobile Games",
IF(ISNUMBER(SEARCH("video games", R10)), "Video Games",
IF(ISNUMBER(SEARCH("theater", R10)), "Plays",
IF(ISNUMBER(SEARCH("wearables", R10)), "Wearables",
IF(ISNUMBER(SEARCH("web", R10)), "Web",
IF(ISNUMBER(SEARCH("journalism", R10)), "Audio",
IF(ISNUMBER(SEARCH("photography", R10)), "Photography Books",
IF(ISNUMBER(SEARCH("publishing/fiction", R10)), "Ficton",
IF(ISNUMBER(SEARCH("nonfiction", R10)), "Nonfiction",
IF(ISNUMBER(SEARCH("podcasts", R10)), "Radio &amp; Podcasts",
IF(ISNUMBER(SEARCH("translations", R10)), "translations"))))))))))))))))))))))))</f>
        <v>Plays</v>
      </c>
    </row>
    <row r="11" spans="1:20" x14ac:dyDescent="0.25">
      <c r="A11">
        <v>9</v>
      </c>
      <c r="B11" t="s">
        <v>48</v>
      </c>
      <c r="C11" s="3" t="s">
        <v>49</v>
      </c>
      <c r="D11">
        <v>6200</v>
      </c>
      <c r="E11">
        <v>3208</v>
      </c>
      <c r="F11" s="6">
        <f>E11/D11*100</f>
        <v>51.741935483870968</v>
      </c>
      <c r="G11" t="s">
        <v>14</v>
      </c>
      <c r="H11">
        <v>44</v>
      </c>
      <c r="I11" s="8">
        <f>IFERROR(E11/H11,"0")</f>
        <v>72.909090909090907</v>
      </c>
      <c r="J11" t="s">
        <v>21</v>
      </c>
      <c r="K11" t="s">
        <v>22</v>
      </c>
      <c r="L11">
        <v>1379566800</v>
      </c>
      <c r="M11" s="12">
        <f>(((L11/60)/60)/24)+DATE(1970,1,1)</f>
        <v>41536.208333333336</v>
      </c>
      <c r="N11">
        <v>1383804000</v>
      </c>
      <c r="O11" s="12">
        <f>(((N11/60)/60)/24)+DATE(1970,1,1)</f>
        <v>41585.25</v>
      </c>
      <c r="P11" t="b">
        <v>0</v>
      </c>
      <c r="Q11" t="b">
        <v>0</v>
      </c>
      <c r="R11" t="s">
        <v>50</v>
      </c>
      <c r="S11" t="str">
        <f>IF(ISNUMBER(SEARCH("food", R11)), "Food", IF(ISNUMBER(SEARCH("music",R11)),"Music",IF(ISNUMBER(SEARCH("film", R11)), "Film &amp; Video", IF(ISNUMBER(SEARCH("games", R11)), "Games", IF(ISNUMBER(SEARCH("theater", R11)), "Theater",IF(ISNUMBER(SEARCH("technology", R11)), "Technology", IF(ISNUMBER(SEARCH("journalism", R11)), "Journalism", IF(ISNUMBER(SEARCH("photography", R11)), "Photography", IF(ISNUMBER(SEARCH("publishing", R11)), "Publishing")))))))))</f>
        <v>Music</v>
      </c>
      <c r="T11" t="str">
        <f>IF(ISNUMBER(SEARCH("food", R11)), "Food Trucks",
IF(ISNUMBER(SEARCH("electric",R11)),"Electric Music",
IF(ISNUMBER(SEARCH("indie",R11)),"Indie Rock",
IF(ISNUMBER(SEARCH("jazz",R11)),"Jazz",
IF(ISNUMBER(SEARCH("metal",R11)),"Metal",
IF(ISNUMBER(SEARCH("rock",R11)),"Rock",
IF(ISNUMBER(SEARCH("world",R11)),"World Music",
IF(ISNUMBER(SEARCH("animation", R11)), "Animation",
IF(ISNUMBER(SEARCH("documentary", R11)), "Documentary",
IF(ISNUMBER(SEARCH("drama", R11)), "Drama",
IF(ISNUMBER(SEARCH("science", R11)), "Science Ficton",
IF(ISNUMBER(SEARCH("shorts", R11)), "Shorts",
IF(ISNUMBER(SEARCH("television", R11)), "Television",
IF(ISNUMBER(SEARCH("mobile", R11)), "Mobile Games",
IF(ISNUMBER(SEARCH("video games", R11)), "Video Games",
IF(ISNUMBER(SEARCH("theater", R11)), "Plays",
IF(ISNUMBER(SEARCH("wearables", R11)), "Wearables",
IF(ISNUMBER(SEARCH("web", R11)), "Web",
IF(ISNUMBER(SEARCH("journalism", R11)), "Audio",
IF(ISNUMBER(SEARCH("photography", R11)), "Photography Books",
IF(ISNUMBER(SEARCH("publishing/fiction", R11)), "Ficton",
IF(ISNUMBER(SEARCH("nonfiction", R11)), "Nonfiction",
IF(ISNUMBER(SEARCH("podcasts", R11)), "Radio &amp; Podcasts",
IF(ISNUMBER(SEARCH("translations", R11)), "translations"))))))))))))))))))))))))</f>
        <v>Electric Music</v>
      </c>
    </row>
    <row r="12" spans="1:20" x14ac:dyDescent="0.25">
      <c r="A12">
        <v>10</v>
      </c>
      <c r="B12" t="s">
        <v>51</v>
      </c>
      <c r="C12" s="3" t="s">
        <v>52</v>
      </c>
      <c r="D12">
        <v>5200</v>
      </c>
      <c r="E12">
        <v>13838</v>
      </c>
      <c r="F12" s="6">
        <f>E12/D12*100</f>
        <v>266.11538461538464</v>
      </c>
      <c r="G12" t="s">
        <v>20</v>
      </c>
      <c r="H12">
        <v>220</v>
      </c>
      <c r="I12" s="8">
        <f>IFERROR(E12/H12,"0")</f>
        <v>62.9</v>
      </c>
      <c r="J12" t="s">
        <v>21</v>
      </c>
      <c r="K12" t="s">
        <v>22</v>
      </c>
      <c r="L12">
        <v>1281762000</v>
      </c>
      <c r="M12" s="12">
        <f>(((L12/60)/60)/24)+DATE(1970,1,1)</f>
        <v>40404.208333333336</v>
      </c>
      <c r="N12">
        <v>1285909200</v>
      </c>
      <c r="O12" s="12">
        <f>(((N12/60)/60)/24)+DATE(1970,1,1)</f>
        <v>40452.208333333336</v>
      </c>
      <c r="P12" t="b">
        <v>0</v>
      </c>
      <c r="Q12" t="b">
        <v>0</v>
      </c>
      <c r="R12" t="s">
        <v>53</v>
      </c>
      <c r="S12" t="str">
        <f>IF(ISNUMBER(SEARCH("food", R12)), "Food", IF(ISNUMBER(SEARCH("music",R12)),"Music",IF(ISNUMBER(SEARCH("film", R12)), "Film &amp; Video", IF(ISNUMBER(SEARCH("games", R12)), "Games", IF(ISNUMBER(SEARCH("theater", R12)), "Theater",IF(ISNUMBER(SEARCH("technology", R12)), "Technology", IF(ISNUMBER(SEARCH("journalism", R12)), "Journalism", IF(ISNUMBER(SEARCH("photography", R12)), "Photography", IF(ISNUMBER(SEARCH("publishing", R12)), "Publishing")))))))))</f>
        <v>Film &amp; Video</v>
      </c>
      <c r="T12" t="str">
        <f>IF(ISNUMBER(SEARCH("food", R12)), "Food Trucks",
IF(ISNUMBER(SEARCH("electric",R12)),"Electric Music",
IF(ISNUMBER(SEARCH("indie",R12)),"Indie Rock",
IF(ISNUMBER(SEARCH("jazz",R12)),"Jazz",
IF(ISNUMBER(SEARCH("metal",R12)),"Metal",
IF(ISNUMBER(SEARCH("rock",R12)),"Rock",
IF(ISNUMBER(SEARCH("world",R12)),"World Music",
IF(ISNUMBER(SEARCH("animation", R12)), "Animation",
IF(ISNUMBER(SEARCH("documentary", R12)), "Documentary",
IF(ISNUMBER(SEARCH("drama", R12)), "Drama",
IF(ISNUMBER(SEARCH("science", R12)), "Science Ficton",
IF(ISNUMBER(SEARCH("shorts", R12)), "Shorts",
IF(ISNUMBER(SEARCH("television", R12)), "Television",
IF(ISNUMBER(SEARCH("mobile", R12)), "Mobile Games",
IF(ISNUMBER(SEARCH("video games", R12)), "Video Games",
IF(ISNUMBER(SEARCH("theater", R12)), "Plays",
IF(ISNUMBER(SEARCH("wearables", R12)), "Wearables",
IF(ISNUMBER(SEARCH("web", R12)), "Web",
IF(ISNUMBER(SEARCH("journalism", R12)), "Audio",
IF(ISNUMBER(SEARCH("photography", R12)), "Photography Books",
IF(ISNUMBER(SEARCH("publishing/fiction", R12)), "Ficton",
IF(ISNUMBER(SEARCH("nonfiction", R12)), "Nonfiction",
IF(ISNUMBER(SEARCH("podcasts", R12)), "Radio &amp; Podcasts",
IF(ISNUMBER(SEARCH("translations", R12)), "translations"))))))))))))))))))))))))</f>
        <v>Drama</v>
      </c>
    </row>
    <row r="13" spans="1:20" ht="31.5" x14ac:dyDescent="0.25">
      <c r="A13">
        <v>11</v>
      </c>
      <c r="B13" t="s">
        <v>54</v>
      </c>
      <c r="C13" s="3" t="s">
        <v>55</v>
      </c>
      <c r="D13">
        <v>6300</v>
      </c>
      <c r="E13">
        <v>3030</v>
      </c>
      <c r="F13" s="6">
        <f>E13/D13*100</f>
        <v>48.095238095238095</v>
      </c>
      <c r="G13" t="s">
        <v>14</v>
      </c>
      <c r="H13">
        <v>27</v>
      </c>
      <c r="I13" s="8">
        <f>IFERROR(E13/H13,"0")</f>
        <v>112.22222222222223</v>
      </c>
      <c r="J13" t="s">
        <v>21</v>
      </c>
      <c r="K13" t="s">
        <v>22</v>
      </c>
      <c r="L13">
        <v>1285045200</v>
      </c>
      <c r="M13" s="12">
        <f>(((L13/60)/60)/24)+DATE(1970,1,1)</f>
        <v>40442.208333333336</v>
      </c>
      <c r="N13">
        <v>1285563600</v>
      </c>
      <c r="O13" s="12">
        <f>(((N13/60)/60)/24)+DATE(1970,1,1)</f>
        <v>40448.208333333336</v>
      </c>
      <c r="P13" t="b">
        <v>0</v>
      </c>
      <c r="Q13" t="b">
        <v>1</v>
      </c>
      <c r="R13" t="s">
        <v>33</v>
      </c>
      <c r="S13" t="str">
        <f>IF(ISNUMBER(SEARCH("food", R13)), "Food", IF(ISNUMBER(SEARCH("music",R13)),"Music",IF(ISNUMBER(SEARCH("film", R13)), "Film &amp; Video", IF(ISNUMBER(SEARCH("games", R13)), "Games", IF(ISNUMBER(SEARCH("theater", R13)), "Theater",IF(ISNUMBER(SEARCH("technology", R13)), "Technology", IF(ISNUMBER(SEARCH("journalism", R13)), "Journalism", IF(ISNUMBER(SEARCH("photography", R13)), "Photography", IF(ISNUMBER(SEARCH("publishing", R13)), "Publishing")))))))))</f>
        <v>Theater</v>
      </c>
      <c r="T13" t="str">
        <f>IF(ISNUMBER(SEARCH("food", R13)), "Food Trucks",
IF(ISNUMBER(SEARCH("electric",R13)),"Electric Music",
IF(ISNUMBER(SEARCH("indie",R13)),"Indie Rock",
IF(ISNUMBER(SEARCH("jazz",R13)),"Jazz",
IF(ISNUMBER(SEARCH("metal",R13)),"Metal",
IF(ISNUMBER(SEARCH("rock",R13)),"Rock",
IF(ISNUMBER(SEARCH("world",R13)),"World Music",
IF(ISNUMBER(SEARCH("animation", R13)), "Animation",
IF(ISNUMBER(SEARCH("documentary", R13)), "Documentary",
IF(ISNUMBER(SEARCH("drama", R13)), "Drama",
IF(ISNUMBER(SEARCH("science", R13)), "Science Ficton",
IF(ISNUMBER(SEARCH("shorts", R13)), "Shorts",
IF(ISNUMBER(SEARCH("television", R13)), "Television",
IF(ISNUMBER(SEARCH("mobile", R13)), "Mobile Games",
IF(ISNUMBER(SEARCH("video games", R13)), "Video Games",
IF(ISNUMBER(SEARCH("theater", R13)), "Plays",
IF(ISNUMBER(SEARCH("wearables", R13)), "Wearables",
IF(ISNUMBER(SEARCH("web", R13)), "Web",
IF(ISNUMBER(SEARCH("journalism", R13)), "Audio",
IF(ISNUMBER(SEARCH("photography", R13)), "Photography Books",
IF(ISNUMBER(SEARCH("publishing/fiction", R13)), "Ficton",
IF(ISNUMBER(SEARCH("nonfiction", R13)), "Nonfiction",
IF(ISNUMBER(SEARCH("podcasts", R13)), "Radio &amp; Podcasts",
IF(ISNUMBER(SEARCH("translations", R13)), "translations"))))))))))))))))))))))))</f>
        <v>Plays</v>
      </c>
    </row>
    <row r="14" spans="1:20" x14ac:dyDescent="0.25">
      <c r="A14">
        <v>12</v>
      </c>
      <c r="B14" t="s">
        <v>56</v>
      </c>
      <c r="C14" s="3" t="s">
        <v>57</v>
      </c>
      <c r="D14">
        <v>6300</v>
      </c>
      <c r="E14">
        <v>5629</v>
      </c>
      <c r="F14" s="6">
        <f>E14/D14*100</f>
        <v>89.349206349206341</v>
      </c>
      <c r="G14" t="s">
        <v>14</v>
      </c>
      <c r="H14">
        <v>55</v>
      </c>
      <c r="I14" s="8">
        <f>IFERROR(E14/H14,"0")</f>
        <v>102.34545454545454</v>
      </c>
      <c r="J14" t="s">
        <v>21</v>
      </c>
      <c r="K14" t="s">
        <v>22</v>
      </c>
      <c r="L14">
        <v>1571720400</v>
      </c>
      <c r="M14" s="12">
        <f>(((L14/60)/60)/24)+DATE(1970,1,1)</f>
        <v>43760.208333333328</v>
      </c>
      <c r="N14">
        <v>1572411600</v>
      </c>
      <c r="O14" s="12">
        <f>(((N14/60)/60)/24)+DATE(1970,1,1)</f>
        <v>43768.208333333328</v>
      </c>
      <c r="P14" t="b">
        <v>0</v>
      </c>
      <c r="Q14" t="b">
        <v>0</v>
      </c>
      <c r="R14" t="s">
        <v>53</v>
      </c>
      <c r="S14" t="str">
        <f>IF(ISNUMBER(SEARCH("food", R14)), "Food", IF(ISNUMBER(SEARCH("music",R14)),"Music",IF(ISNUMBER(SEARCH("film", R14)), "Film &amp; Video", IF(ISNUMBER(SEARCH("games", R14)), "Games", IF(ISNUMBER(SEARCH("theater", R14)), "Theater",IF(ISNUMBER(SEARCH("technology", R14)), "Technology", IF(ISNUMBER(SEARCH("journalism", R14)), "Journalism", IF(ISNUMBER(SEARCH("photography", R14)), "Photography", IF(ISNUMBER(SEARCH("publishing", R14)), "Publishing")))))))))</f>
        <v>Film &amp; Video</v>
      </c>
      <c r="T14" t="str">
        <f>IF(ISNUMBER(SEARCH("food", R14)), "Food Trucks",
IF(ISNUMBER(SEARCH("electric",R14)),"Electric Music",
IF(ISNUMBER(SEARCH("indie",R14)),"Indie Rock",
IF(ISNUMBER(SEARCH("jazz",R14)),"Jazz",
IF(ISNUMBER(SEARCH("metal",R14)),"Metal",
IF(ISNUMBER(SEARCH("rock",R14)),"Rock",
IF(ISNUMBER(SEARCH("world",R14)),"World Music",
IF(ISNUMBER(SEARCH("animation", R14)), "Animation",
IF(ISNUMBER(SEARCH("documentary", R14)), "Documentary",
IF(ISNUMBER(SEARCH("drama", R14)), "Drama",
IF(ISNUMBER(SEARCH("science", R14)), "Science Ficton",
IF(ISNUMBER(SEARCH("shorts", R14)), "Shorts",
IF(ISNUMBER(SEARCH("television", R14)), "Television",
IF(ISNUMBER(SEARCH("mobile", R14)), "Mobile Games",
IF(ISNUMBER(SEARCH("video games", R14)), "Video Games",
IF(ISNUMBER(SEARCH("theater", R14)), "Plays",
IF(ISNUMBER(SEARCH("wearables", R14)), "Wearables",
IF(ISNUMBER(SEARCH("web", R14)), "Web",
IF(ISNUMBER(SEARCH("journalism", R14)), "Audio",
IF(ISNUMBER(SEARCH("photography", R14)), "Photography Books",
IF(ISNUMBER(SEARCH("publishing/fiction", R14)), "Ficton",
IF(ISNUMBER(SEARCH("nonfiction", R14)), "Nonfiction",
IF(ISNUMBER(SEARCH("podcasts", R14)), "Radio &amp; Podcasts",
IF(ISNUMBER(SEARCH("translations", R14)), "translations"))))))))))))))))))))))))</f>
        <v>Drama</v>
      </c>
    </row>
    <row r="15" spans="1:20" ht="31.5" x14ac:dyDescent="0.25">
      <c r="A15">
        <v>13</v>
      </c>
      <c r="B15" t="s">
        <v>58</v>
      </c>
      <c r="C15" s="3" t="s">
        <v>59</v>
      </c>
      <c r="D15">
        <v>4200</v>
      </c>
      <c r="E15">
        <v>10295</v>
      </c>
      <c r="F15" s="6">
        <f>E15/D15*100</f>
        <v>245.11904761904765</v>
      </c>
      <c r="G15" t="s">
        <v>20</v>
      </c>
      <c r="H15">
        <v>98</v>
      </c>
      <c r="I15" s="8">
        <f>IFERROR(E15/H15,"0")</f>
        <v>105.05102040816327</v>
      </c>
      <c r="J15" t="s">
        <v>21</v>
      </c>
      <c r="K15" t="s">
        <v>22</v>
      </c>
      <c r="L15">
        <v>1465621200</v>
      </c>
      <c r="M15" s="12">
        <f>(((L15/60)/60)/24)+DATE(1970,1,1)</f>
        <v>42532.208333333328</v>
      </c>
      <c r="N15">
        <v>1466658000</v>
      </c>
      <c r="O15" s="12">
        <f>(((N15/60)/60)/24)+DATE(1970,1,1)</f>
        <v>42544.208333333328</v>
      </c>
      <c r="P15" t="b">
        <v>0</v>
      </c>
      <c r="Q15" t="b">
        <v>0</v>
      </c>
      <c r="R15" t="s">
        <v>60</v>
      </c>
      <c r="S15" t="str">
        <f>IF(ISNUMBER(SEARCH("food", R15)), "Food", IF(ISNUMBER(SEARCH("music",R15)),"Music",IF(ISNUMBER(SEARCH("film", R15)), "Film &amp; Video", IF(ISNUMBER(SEARCH("games", R15)), "Games", IF(ISNUMBER(SEARCH("theater", R15)), "Theater",IF(ISNUMBER(SEARCH("technology", R15)), "Technology", IF(ISNUMBER(SEARCH("journalism", R15)), "Journalism", IF(ISNUMBER(SEARCH("photography", R15)), "Photography", IF(ISNUMBER(SEARCH("publishing", R15)), "Publishing")))))))))</f>
        <v>Music</v>
      </c>
      <c r="T15" t="str">
        <f>IF(ISNUMBER(SEARCH("food", R15)), "Food Trucks",
IF(ISNUMBER(SEARCH("electric",R15)),"Electric Music",
IF(ISNUMBER(SEARCH("indie",R15)),"Indie Rock",
IF(ISNUMBER(SEARCH("jazz",R15)),"Jazz",
IF(ISNUMBER(SEARCH("metal",R15)),"Metal",
IF(ISNUMBER(SEARCH("rock",R15)),"Rock",
IF(ISNUMBER(SEARCH("world",R15)),"World Music",
IF(ISNUMBER(SEARCH("animation", R15)), "Animation",
IF(ISNUMBER(SEARCH("documentary", R15)), "Documentary",
IF(ISNUMBER(SEARCH("drama", R15)), "Drama",
IF(ISNUMBER(SEARCH("science", R15)), "Science Ficton",
IF(ISNUMBER(SEARCH("shorts", R15)), "Shorts",
IF(ISNUMBER(SEARCH("television", R15)), "Television",
IF(ISNUMBER(SEARCH("mobile", R15)), "Mobile Games",
IF(ISNUMBER(SEARCH("video games", R15)), "Video Games",
IF(ISNUMBER(SEARCH("theater", R15)), "Plays",
IF(ISNUMBER(SEARCH("wearables", R15)), "Wearables",
IF(ISNUMBER(SEARCH("web", R15)), "Web",
IF(ISNUMBER(SEARCH("journalism", R15)), "Audio",
IF(ISNUMBER(SEARCH("photography", R15)), "Photography Books",
IF(ISNUMBER(SEARCH("publishing/fiction", R15)), "Ficton",
IF(ISNUMBER(SEARCH("nonfiction", R15)), "Nonfiction",
IF(ISNUMBER(SEARCH("podcasts", R15)), "Radio &amp; Podcasts",
IF(ISNUMBER(SEARCH("translations", R15)), "translations"))))))))))))))))))))))))</f>
        <v>Indie Rock</v>
      </c>
    </row>
    <row r="16" spans="1:20" x14ac:dyDescent="0.25">
      <c r="A16">
        <v>14</v>
      </c>
      <c r="B16" t="s">
        <v>61</v>
      </c>
      <c r="C16" s="3" t="s">
        <v>62</v>
      </c>
      <c r="D16">
        <v>28200</v>
      </c>
      <c r="E16">
        <v>18829</v>
      </c>
      <c r="F16" s="6">
        <f>E16/D16*100</f>
        <v>66.769503546099301</v>
      </c>
      <c r="G16" t="s">
        <v>14</v>
      </c>
      <c r="H16">
        <v>200</v>
      </c>
      <c r="I16" s="8">
        <f>IFERROR(E16/H16,"0")</f>
        <v>94.144999999999996</v>
      </c>
      <c r="J16" t="s">
        <v>21</v>
      </c>
      <c r="K16" t="s">
        <v>22</v>
      </c>
      <c r="L16">
        <v>1331013600</v>
      </c>
      <c r="M16" s="12">
        <f>(((L16/60)/60)/24)+DATE(1970,1,1)</f>
        <v>40974.25</v>
      </c>
      <c r="N16">
        <v>1333342800</v>
      </c>
      <c r="O16" s="12">
        <f>(((N16/60)/60)/24)+DATE(1970,1,1)</f>
        <v>41001.208333333336</v>
      </c>
      <c r="P16" t="b">
        <v>0</v>
      </c>
      <c r="Q16" t="b">
        <v>0</v>
      </c>
      <c r="R16" t="s">
        <v>60</v>
      </c>
      <c r="S16" t="str">
        <f>IF(ISNUMBER(SEARCH("food", R16)), "Food", IF(ISNUMBER(SEARCH("music",R16)),"Music",IF(ISNUMBER(SEARCH("film", R16)), "Film &amp; Video", IF(ISNUMBER(SEARCH("games", R16)), "Games", IF(ISNUMBER(SEARCH("theater", R16)), "Theater",IF(ISNUMBER(SEARCH("technology", R16)), "Technology", IF(ISNUMBER(SEARCH("journalism", R16)), "Journalism", IF(ISNUMBER(SEARCH("photography", R16)), "Photography", IF(ISNUMBER(SEARCH("publishing", R16)), "Publishing")))))))))</f>
        <v>Music</v>
      </c>
      <c r="T16" t="str">
        <f>IF(ISNUMBER(SEARCH("food", R16)), "Food Trucks",
IF(ISNUMBER(SEARCH("electric",R16)),"Electric Music",
IF(ISNUMBER(SEARCH("indie",R16)),"Indie Rock",
IF(ISNUMBER(SEARCH("jazz",R16)),"Jazz",
IF(ISNUMBER(SEARCH("metal",R16)),"Metal",
IF(ISNUMBER(SEARCH("rock",R16)),"Rock",
IF(ISNUMBER(SEARCH("world",R16)),"World Music",
IF(ISNUMBER(SEARCH("animation", R16)), "Animation",
IF(ISNUMBER(SEARCH("documentary", R16)), "Documentary",
IF(ISNUMBER(SEARCH("drama", R16)), "Drama",
IF(ISNUMBER(SEARCH("science", R16)), "Science Ficton",
IF(ISNUMBER(SEARCH("shorts", R16)), "Shorts",
IF(ISNUMBER(SEARCH("television", R16)), "Television",
IF(ISNUMBER(SEARCH("mobile", R16)), "Mobile Games",
IF(ISNUMBER(SEARCH("video games", R16)), "Video Games",
IF(ISNUMBER(SEARCH("theater", R16)), "Plays",
IF(ISNUMBER(SEARCH("wearables", R16)), "Wearables",
IF(ISNUMBER(SEARCH("web", R16)), "Web",
IF(ISNUMBER(SEARCH("journalism", R16)), "Audio",
IF(ISNUMBER(SEARCH("photography", R16)), "Photography Books",
IF(ISNUMBER(SEARCH("publishing/fiction", R16)), "Ficton",
IF(ISNUMBER(SEARCH("nonfiction", R16)), "Nonfiction",
IF(ISNUMBER(SEARCH("podcasts", R16)), "Radio &amp; Podcasts",
IF(ISNUMBER(SEARCH("translations", R16)), "translations"))))))))))))))))))))))))</f>
        <v>Indie Rock</v>
      </c>
    </row>
    <row r="17" spans="1:20" x14ac:dyDescent="0.25">
      <c r="A17">
        <v>15</v>
      </c>
      <c r="B17" t="s">
        <v>63</v>
      </c>
      <c r="C17" s="3" t="s">
        <v>64</v>
      </c>
      <c r="D17">
        <v>81200</v>
      </c>
      <c r="E17">
        <v>38414</v>
      </c>
      <c r="F17" s="6">
        <f>E17/D17*100</f>
        <v>47.307881773399011</v>
      </c>
      <c r="G17" t="s">
        <v>14</v>
      </c>
      <c r="H17">
        <v>452</v>
      </c>
      <c r="I17" s="8">
        <f>IFERROR(E17/H17,"0")</f>
        <v>84.986725663716811</v>
      </c>
      <c r="J17" t="s">
        <v>21</v>
      </c>
      <c r="K17" t="s">
        <v>22</v>
      </c>
      <c r="L17">
        <v>1575957600</v>
      </c>
      <c r="M17" s="12">
        <f>(((L17/60)/60)/24)+DATE(1970,1,1)</f>
        <v>43809.25</v>
      </c>
      <c r="N17">
        <v>1576303200</v>
      </c>
      <c r="O17" s="12">
        <f>(((N17/60)/60)/24)+DATE(1970,1,1)</f>
        <v>43813.25</v>
      </c>
      <c r="P17" t="b">
        <v>0</v>
      </c>
      <c r="Q17" t="b">
        <v>0</v>
      </c>
      <c r="R17" t="s">
        <v>65</v>
      </c>
      <c r="S17" t="str">
        <f>IF(ISNUMBER(SEARCH("food", R17)), "Food", IF(ISNUMBER(SEARCH("music",R17)),"Music",IF(ISNUMBER(SEARCH("film", R17)), "Film &amp; Video", IF(ISNUMBER(SEARCH("games", R17)), "Games", IF(ISNUMBER(SEARCH("theater", R17)), "Theater",IF(ISNUMBER(SEARCH("technology", R17)), "Technology", IF(ISNUMBER(SEARCH("journalism", R17)), "Journalism", IF(ISNUMBER(SEARCH("photography", R17)), "Photography", IF(ISNUMBER(SEARCH("publishing", R17)), "Publishing")))))))))</f>
        <v>Technology</v>
      </c>
      <c r="T17" t="str">
        <f>IF(ISNUMBER(SEARCH("food", R17)), "Food Trucks",
IF(ISNUMBER(SEARCH("electric",R17)),"Electric Music",
IF(ISNUMBER(SEARCH("indie",R17)),"Indie Rock",
IF(ISNUMBER(SEARCH("jazz",R17)),"Jazz",
IF(ISNUMBER(SEARCH("metal",R17)),"Metal",
IF(ISNUMBER(SEARCH("rock",R17)),"Rock",
IF(ISNUMBER(SEARCH("world",R17)),"World Music",
IF(ISNUMBER(SEARCH("animation", R17)), "Animation",
IF(ISNUMBER(SEARCH("documentary", R17)), "Documentary",
IF(ISNUMBER(SEARCH("drama", R17)), "Drama",
IF(ISNUMBER(SEARCH("science", R17)), "Science Ficton",
IF(ISNUMBER(SEARCH("shorts", R17)), "Shorts",
IF(ISNUMBER(SEARCH("television", R17)), "Television",
IF(ISNUMBER(SEARCH("mobile", R17)), "Mobile Games",
IF(ISNUMBER(SEARCH("video games", R17)), "Video Games",
IF(ISNUMBER(SEARCH("theater", R17)), "Plays",
IF(ISNUMBER(SEARCH("wearables", R17)), "Wearables",
IF(ISNUMBER(SEARCH("web", R17)), "Web",
IF(ISNUMBER(SEARCH("journalism", R17)), "Audio",
IF(ISNUMBER(SEARCH("photography", R17)), "Photography Books",
IF(ISNUMBER(SEARCH("publishing/fiction", R17)), "Ficton",
IF(ISNUMBER(SEARCH("nonfiction", R17)), "Nonfiction",
IF(ISNUMBER(SEARCH("podcasts", R17)), "Radio &amp; Podcasts",
IF(ISNUMBER(SEARCH("translations", R17)), "translations"))))))))))))))))))))))))</f>
        <v>Wearables</v>
      </c>
    </row>
    <row r="18" spans="1:20" x14ac:dyDescent="0.25">
      <c r="A18">
        <v>16</v>
      </c>
      <c r="B18" t="s">
        <v>66</v>
      </c>
      <c r="C18" s="3" t="s">
        <v>67</v>
      </c>
      <c r="D18">
        <v>1700</v>
      </c>
      <c r="E18">
        <v>11041</v>
      </c>
      <c r="F18" s="6">
        <f>E18/D18*100</f>
        <v>649.47058823529414</v>
      </c>
      <c r="G18" t="s">
        <v>20</v>
      </c>
      <c r="H18">
        <v>100</v>
      </c>
      <c r="I18" s="8">
        <f>IFERROR(E18/H18,"0")</f>
        <v>110.41</v>
      </c>
      <c r="J18" t="s">
        <v>21</v>
      </c>
      <c r="K18" t="s">
        <v>22</v>
      </c>
      <c r="L18">
        <v>1390370400</v>
      </c>
      <c r="M18" s="12">
        <f>(((L18/60)/60)/24)+DATE(1970,1,1)</f>
        <v>41661.25</v>
      </c>
      <c r="N18">
        <v>1392271200</v>
      </c>
      <c r="O18" s="12">
        <f>(((N18/60)/60)/24)+DATE(1970,1,1)</f>
        <v>41683.25</v>
      </c>
      <c r="P18" t="b">
        <v>0</v>
      </c>
      <c r="Q18" t="b">
        <v>0</v>
      </c>
      <c r="R18" t="s">
        <v>68</v>
      </c>
      <c r="S18" t="str">
        <f>IF(ISNUMBER(SEARCH("food", R18)), "Food", IF(ISNUMBER(SEARCH("music",R18)),"Music",IF(ISNUMBER(SEARCH("film", R18)), "Film &amp; Video", IF(ISNUMBER(SEARCH("games", R18)), "Games", IF(ISNUMBER(SEARCH("theater", R18)), "Theater",IF(ISNUMBER(SEARCH("technology", R18)), "Technology", IF(ISNUMBER(SEARCH("journalism", R18)), "Journalism", IF(ISNUMBER(SEARCH("photography", R18)), "Photography", IF(ISNUMBER(SEARCH("publishing", R18)), "Publishing")))))))))</f>
        <v>Publishing</v>
      </c>
      <c r="T18" t="str">
        <f>IF(ISNUMBER(SEARCH("food", R18)), "Food Trucks",
IF(ISNUMBER(SEARCH("electric",R18)),"Electric Music",
IF(ISNUMBER(SEARCH("indie",R18)),"Indie Rock",
IF(ISNUMBER(SEARCH("jazz",R18)),"Jazz",
IF(ISNUMBER(SEARCH("metal",R18)),"Metal",
IF(ISNUMBER(SEARCH("rock",R18)),"Rock",
IF(ISNUMBER(SEARCH("world",R18)),"World Music",
IF(ISNUMBER(SEARCH("animation", R18)), "Animation",
IF(ISNUMBER(SEARCH("documentary", R18)), "Documentary",
IF(ISNUMBER(SEARCH("drama", R18)), "Drama",
IF(ISNUMBER(SEARCH("science", R18)), "Science Ficton",
IF(ISNUMBER(SEARCH("shorts", R18)), "Shorts",
IF(ISNUMBER(SEARCH("television", R18)), "Television",
IF(ISNUMBER(SEARCH("mobile", R18)), "Mobile Games",
IF(ISNUMBER(SEARCH("video games", R18)), "Video Games",
IF(ISNUMBER(SEARCH("theater", R18)), "Plays",
IF(ISNUMBER(SEARCH("wearables", R18)), "Wearables",
IF(ISNUMBER(SEARCH("web", R18)), "Web",
IF(ISNUMBER(SEARCH("journalism", R18)), "Audio",
IF(ISNUMBER(SEARCH("photography", R18)), "Photography Books",
IF(ISNUMBER(SEARCH("publishing/fiction", R18)), "Ficton",
IF(ISNUMBER(SEARCH("nonfiction", R18)), "Nonfiction",
IF(ISNUMBER(SEARCH("podcasts", R18)), "Radio &amp; Podcasts",
IF(ISNUMBER(SEARCH("translations", R18)), "translations"))))))))))))))))))))))))</f>
        <v>Nonfiction</v>
      </c>
    </row>
    <row r="19" spans="1:20" x14ac:dyDescent="0.25">
      <c r="A19">
        <v>17</v>
      </c>
      <c r="B19" t="s">
        <v>69</v>
      </c>
      <c r="C19" s="3" t="s">
        <v>70</v>
      </c>
      <c r="D19">
        <v>84600</v>
      </c>
      <c r="E19">
        <v>134845</v>
      </c>
      <c r="F19" s="6">
        <f>E19/D19*100</f>
        <v>159.39125295508273</v>
      </c>
      <c r="G19" t="s">
        <v>20</v>
      </c>
      <c r="H19">
        <v>1249</v>
      </c>
      <c r="I19" s="8">
        <f>IFERROR(E19/H19,"0")</f>
        <v>107.96236989591674</v>
      </c>
      <c r="J19" t="s">
        <v>21</v>
      </c>
      <c r="K19" t="s">
        <v>22</v>
      </c>
      <c r="L19">
        <v>1294812000</v>
      </c>
      <c r="M19" s="12">
        <f>(((L19/60)/60)/24)+DATE(1970,1,1)</f>
        <v>40555.25</v>
      </c>
      <c r="N19">
        <v>1294898400</v>
      </c>
      <c r="O19" s="12">
        <f>(((N19/60)/60)/24)+DATE(1970,1,1)</f>
        <v>40556.25</v>
      </c>
      <c r="P19" t="b">
        <v>0</v>
      </c>
      <c r="Q19" t="b">
        <v>0</v>
      </c>
      <c r="R19" t="s">
        <v>71</v>
      </c>
      <c r="S19" t="str">
        <f>IF(ISNUMBER(SEARCH("food", R19)), "Food", IF(ISNUMBER(SEARCH("music",R19)),"Music",IF(ISNUMBER(SEARCH("film", R19)), "Film &amp; Video", IF(ISNUMBER(SEARCH("games", R19)), "Games", IF(ISNUMBER(SEARCH("theater", R19)), "Theater",IF(ISNUMBER(SEARCH("technology", R19)), "Technology", IF(ISNUMBER(SEARCH("journalism", R19)), "Journalism", IF(ISNUMBER(SEARCH("photography", R19)), "Photography", IF(ISNUMBER(SEARCH("publishing", R19)), "Publishing")))))))))</f>
        <v>Film &amp; Video</v>
      </c>
      <c r="T19" t="str">
        <f>IF(ISNUMBER(SEARCH("food", R19)), "Food Trucks",
IF(ISNUMBER(SEARCH("electric",R19)),"Electric Music",
IF(ISNUMBER(SEARCH("indie",R19)),"Indie Rock",
IF(ISNUMBER(SEARCH("jazz",R19)),"Jazz",
IF(ISNUMBER(SEARCH("metal",R19)),"Metal",
IF(ISNUMBER(SEARCH("rock",R19)),"Rock",
IF(ISNUMBER(SEARCH("world",R19)),"World Music",
IF(ISNUMBER(SEARCH("animation", R19)), "Animation",
IF(ISNUMBER(SEARCH("documentary", R19)), "Documentary",
IF(ISNUMBER(SEARCH("drama", R19)), "Drama",
IF(ISNUMBER(SEARCH("science", R19)), "Science Ficton",
IF(ISNUMBER(SEARCH("shorts", R19)), "Shorts",
IF(ISNUMBER(SEARCH("television", R19)), "Television",
IF(ISNUMBER(SEARCH("mobile", R19)), "Mobile Games",
IF(ISNUMBER(SEARCH("video games", R19)), "Video Games",
IF(ISNUMBER(SEARCH("theater", R19)), "Plays",
IF(ISNUMBER(SEARCH("wearables", R19)), "Wearables",
IF(ISNUMBER(SEARCH("web", R19)), "Web",
IF(ISNUMBER(SEARCH("journalism", R19)), "Audio",
IF(ISNUMBER(SEARCH("photography", R19)), "Photography Books",
IF(ISNUMBER(SEARCH("publishing/fiction", R19)), "Ficton",
IF(ISNUMBER(SEARCH("nonfiction", R19)), "Nonfiction",
IF(ISNUMBER(SEARCH("podcasts", R19)), "Radio &amp; Podcasts",
IF(ISNUMBER(SEARCH("translations", R19)), "translations"))))))))))))))))))))))))</f>
        <v>Animation</v>
      </c>
    </row>
    <row r="20" spans="1:20" x14ac:dyDescent="0.25">
      <c r="A20">
        <v>18</v>
      </c>
      <c r="B20" t="s">
        <v>72</v>
      </c>
      <c r="C20" s="3" t="s">
        <v>73</v>
      </c>
      <c r="D20">
        <v>9100</v>
      </c>
      <c r="E20">
        <v>6089</v>
      </c>
      <c r="F20" s="6">
        <f>E20/D20*100</f>
        <v>66.912087912087912</v>
      </c>
      <c r="G20" t="s">
        <v>74</v>
      </c>
      <c r="H20">
        <v>135</v>
      </c>
      <c r="I20" s="8">
        <f>IFERROR(E20/H20,"0")</f>
        <v>45.103703703703701</v>
      </c>
      <c r="J20" t="s">
        <v>21</v>
      </c>
      <c r="K20" t="s">
        <v>22</v>
      </c>
      <c r="L20">
        <v>1536382800</v>
      </c>
      <c r="M20" s="12">
        <f>(((L20/60)/60)/24)+DATE(1970,1,1)</f>
        <v>43351.208333333328</v>
      </c>
      <c r="N20">
        <v>1537074000</v>
      </c>
      <c r="O20" s="12">
        <f>(((N20/60)/60)/24)+DATE(1970,1,1)</f>
        <v>43359.208333333328</v>
      </c>
      <c r="P20" t="b">
        <v>0</v>
      </c>
      <c r="Q20" t="b">
        <v>0</v>
      </c>
      <c r="R20" t="s">
        <v>33</v>
      </c>
      <c r="S20" t="str">
        <f>IF(ISNUMBER(SEARCH("food", R20)), "Food", IF(ISNUMBER(SEARCH("music",R20)),"Music",IF(ISNUMBER(SEARCH("film", R20)), "Film &amp; Video", IF(ISNUMBER(SEARCH("games", R20)), "Games", IF(ISNUMBER(SEARCH("theater", R20)), "Theater",IF(ISNUMBER(SEARCH("technology", R20)), "Technology", IF(ISNUMBER(SEARCH("journalism", R20)), "Journalism", IF(ISNUMBER(SEARCH("photography", R20)), "Photography", IF(ISNUMBER(SEARCH("publishing", R20)), "Publishing")))))))))</f>
        <v>Theater</v>
      </c>
      <c r="T20" t="str">
        <f>IF(ISNUMBER(SEARCH("food", R20)), "Food Trucks",
IF(ISNUMBER(SEARCH("electric",R20)),"Electric Music",
IF(ISNUMBER(SEARCH("indie",R20)),"Indie Rock",
IF(ISNUMBER(SEARCH("jazz",R20)),"Jazz",
IF(ISNUMBER(SEARCH("metal",R20)),"Metal",
IF(ISNUMBER(SEARCH("rock",R20)),"Rock",
IF(ISNUMBER(SEARCH("world",R20)),"World Music",
IF(ISNUMBER(SEARCH("animation", R20)), "Animation",
IF(ISNUMBER(SEARCH("documentary", R20)), "Documentary",
IF(ISNUMBER(SEARCH("drama", R20)), "Drama",
IF(ISNUMBER(SEARCH("science", R20)), "Science Ficton",
IF(ISNUMBER(SEARCH("shorts", R20)), "Shorts",
IF(ISNUMBER(SEARCH("television", R20)), "Television",
IF(ISNUMBER(SEARCH("mobile", R20)), "Mobile Games",
IF(ISNUMBER(SEARCH("video games", R20)), "Video Games",
IF(ISNUMBER(SEARCH("theater", R20)), "Plays",
IF(ISNUMBER(SEARCH("wearables", R20)), "Wearables",
IF(ISNUMBER(SEARCH("web", R20)), "Web",
IF(ISNUMBER(SEARCH("journalism", R20)), "Audio",
IF(ISNUMBER(SEARCH("photography", R20)), "Photography Books",
IF(ISNUMBER(SEARCH("publishing/fiction", R20)), "Ficton",
IF(ISNUMBER(SEARCH("nonfiction", R20)), "Nonfiction",
IF(ISNUMBER(SEARCH("podcasts", R20)), "Radio &amp; Podcasts",
IF(ISNUMBER(SEARCH("translations", R20)), "translations"))))))))))))))))))))))))</f>
        <v>Plays</v>
      </c>
    </row>
    <row r="21" spans="1:20" x14ac:dyDescent="0.25">
      <c r="A21">
        <v>19</v>
      </c>
      <c r="B21" t="s">
        <v>75</v>
      </c>
      <c r="C21" s="3" t="s">
        <v>76</v>
      </c>
      <c r="D21">
        <v>62500</v>
      </c>
      <c r="E21">
        <v>30331</v>
      </c>
      <c r="F21" s="6">
        <f>E21/D21*100</f>
        <v>48.529600000000002</v>
      </c>
      <c r="G21" t="s">
        <v>14</v>
      </c>
      <c r="H21">
        <v>674</v>
      </c>
      <c r="I21" s="8">
        <f>IFERROR(E21/H21,"0")</f>
        <v>45.001483679525222</v>
      </c>
      <c r="J21" t="s">
        <v>21</v>
      </c>
      <c r="K21" t="s">
        <v>22</v>
      </c>
      <c r="L21">
        <v>1551679200</v>
      </c>
      <c r="M21" s="12">
        <f>(((L21/60)/60)/24)+DATE(1970,1,1)</f>
        <v>43528.25</v>
      </c>
      <c r="N21">
        <v>1553490000</v>
      </c>
      <c r="O21" s="12">
        <f>(((N21/60)/60)/24)+DATE(1970,1,1)</f>
        <v>43549.208333333328</v>
      </c>
      <c r="P21" t="b">
        <v>0</v>
      </c>
      <c r="Q21" t="b">
        <v>1</v>
      </c>
      <c r="R21" t="s">
        <v>33</v>
      </c>
      <c r="S21" t="str">
        <f>IF(ISNUMBER(SEARCH("food", R21)), "Food", IF(ISNUMBER(SEARCH("music",R21)),"Music",IF(ISNUMBER(SEARCH("film", R21)), "Film &amp; Video", IF(ISNUMBER(SEARCH("games", R21)), "Games", IF(ISNUMBER(SEARCH("theater", R21)), "Theater",IF(ISNUMBER(SEARCH("technology", R21)), "Technology", IF(ISNUMBER(SEARCH("journalism", R21)), "Journalism", IF(ISNUMBER(SEARCH("photography", R21)), "Photography", IF(ISNUMBER(SEARCH("publishing", R21)), "Publishing")))))))))</f>
        <v>Theater</v>
      </c>
      <c r="T21" t="str">
        <f>IF(ISNUMBER(SEARCH("food", R21)), "Food Trucks",
IF(ISNUMBER(SEARCH("electric",R21)),"Electric Music",
IF(ISNUMBER(SEARCH("indie",R21)),"Indie Rock",
IF(ISNUMBER(SEARCH("jazz",R21)),"Jazz",
IF(ISNUMBER(SEARCH("metal",R21)),"Metal",
IF(ISNUMBER(SEARCH("rock",R21)),"Rock",
IF(ISNUMBER(SEARCH("world",R21)),"World Music",
IF(ISNUMBER(SEARCH("animation", R21)), "Animation",
IF(ISNUMBER(SEARCH("documentary", R21)), "Documentary",
IF(ISNUMBER(SEARCH("drama", R21)), "Drama",
IF(ISNUMBER(SEARCH("science", R21)), "Science Ficton",
IF(ISNUMBER(SEARCH("shorts", R21)), "Shorts",
IF(ISNUMBER(SEARCH("television", R21)), "Television",
IF(ISNUMBER(SEARCH("mobile", R21)), "Mobile Games",
IF(ISNUMBER(SEARCH("video games", R21)), "Video Games",
IF(ISNUMBER(SEARCH("theater", R21)), "Plays",
IF(ISNUMBER(SEARCH("wearables", R21)), "Wearables",
IF(ISNUMBER(SEARCH("web", R21)), "Web",
IF(ISNUMBER(SEARCH("journalism", R21)), "Audio",
IF(ISNUMBER(SEARCH("photography", R21)), "Photography Books",
IF(ISNUMBER(SEARCH("publishing/fiction", R21)), "Ficton",
IF(ISNUMBER(SEARCH("nonfiction", R21)), "Nonfiction",
IF(ISNUMBER(SEARCH("podcasts", R21)), "Radio &amp; Podcasts",
IF(ISNUMBER(SEARCH("translations", R21)), "translations"))))))))))))))))))))))))</f>
        <v>Plays</v>
      </c>
    </row>
    <row r="22" spans="1:20" x14ac:dyDescent="0.25">
      <c r="A22">
        <v>20</v>
      </c>
      <c r="B22" t="s">
        <v>77</v>
      </c>
      <c r="C22" s="3" t="s">
        <v>78</v>
      </c>
      <c r="D22">
        <v>131800</v>
      </c>
      <c r="E22">
        <v>147936</v>
      </c>
      <c r="F22" s="6">
        <f>E22/D22*100</f>
        <v>112.24279210925646</v>
      </c>
      <c r="G22" t="s">
        <v>20</v>
      </c>
      <c r="H22">
        <v>1396</v>
      </c>
      <c r="I22" s="8">
        <f>IFERROR(E22/H22,"0")</f>
        <v>105.97134670487107</v>
      </c>
      <c r="J22" t="s">
        <v>21</v>
      </c>
      <c r="K22" t="s">
        <v>22</v>
      </c>
      <c r="L22">
        <v>1406523600</v>
      </c>
      <c r="M22" s="12">
        <f>(((L22/60)/60)/24)+DATE(1970,1,1)</f>
        <v>41848.208333333336</v>
      </c>
      <c r="N22">
        <v>1406523600</v>
      </c>
      <c r="O22" s="12">
        <f>(((N22/60)/60)/24)+DATE(1970,1,1)</f>
        <v>41848.208333333336</v>
      </c>
      <c r="P22" t="b">
        <v>0</v>
      </c>
      <c r="Q22" t="b">
        <v>0</v>
      </c>
      <c r="R22" t="s">
        <v>53</v>
      </c>
      <c r="S22" t="str">
        <f>IF(ISNUMBER(SEARCH("food", R22)), "Food", IF(ISNUMBER(SEARCH("music",R22)),"Music",IF(ISNUMBER(SEARCH("film", R22)), "Film &amp; Video", IF(ISNUMBER(SEARCH("games", R22)), "Games", IF(ISNUMBER(SEARCH("theater", R22)), "Theater",IF(ISNUMBER(SEARCH("technology", R22)), "Technology", IF(ISNUMBER(SEARCH("journalism", R22)), "Journalism", IF(ISNUMBER(SEARCH("photography", R22)), "Photography", IF(ISNUMBER(SEARCH("publishing", R22)), "Publishing")))))))))</f>
        <v>Film &amp; Video</v>
      </c>
      <c r="T22" t="str">
        <f>IF(ISNUMBER(SEARCH("food", R22)), "Food Trucks",
IF(ISNUMBER(SEARCH("electric",R22)),"Electric Music",
IF(ISNUMBER(SEARCH("indie",R22)),"Indie Rock",
IF(ISNUMBER(SEARCH("jazz",R22)),"Jazz",
IF(ISNUMBER(SEARCH("metal",R22)),"Metal",
IF(ISNUMBER(SEARCH("rock",R22)),"Rock",
IF(ISNUMBER(SEARCH("world",R22)),"World Music",
IF(ISNUMBER(SEARCH("animation", R22)), "Animation",
IF(ISNUMBER(SEARCH("documentary", R22)), "Documentary",
IF(ISNUMBER(SEARCH("drama", R22)), "Drama",
IF(ISNUMBER(SEARCH("science", R22)), "Science Ficton",
IF(ISNUMBER(SEARCH("shorts", R22)), "Shorts",
IF(ISNUMBER(SEARCH("television", R22)), "Television",
IF(ISNUMBER(SEARCH("mobile", R22)), "Mobile Games",
IF(ISNUMBER(SEARCH("video games", R22)), "Video Games",
IF(ISNUMBER(SEARCH("theater", R22)), "Plays",
IF(ISNUMBER(SEARCH("wearables", R22)), "Wearables",
IF(ISNUMBER(SEARCH("web", R22)), "Web",
IF(ISNUMBER(SEARCH("journalism", R22)), "Audio",
IF(ISNUMBER(SEARCH("photography", R22)), "Photography Books",
IF(ISNUMBER(SEARCH("publishing/fiction", R22)), "Ficton",
IF(ISNUMBER(SEARCH("nonfiction", R22)), "Nonfiction",
IF(ISNUMBER(SEARCH("podcasts", R22)), "Radio &amp; Podcasts",
IF(ISNUMBER(SEARCH("translations", R22)), "translations"))))))))))))))))))))))))</f>
        <v>Drama</v>
      </c>
    </row>
    <row r="23" spans="1:20" x14ac:dyDescent="0.25">
      <c r="A23">
        <v>21</v>
      </c>
      <c r="B23" t="s">
        <v>79</v>
      </c>
      <c r="C23" s="3" t="s">
        <v>80</v>
      </c>
      <c r="D23">
        <v>94000</v>
      </c>
      <c r="E23">
        <v>38533</v>
      </c>
      <c r="F23" s="6">
        <f>E23/D23*100</f>
        <v>40.992553191489364</v>
      </c>
      <c r="G23" t="s">
        <v>14</v>
      </c>
      <c r="H23">
        <v>558</v>
      </c>
      <c r="I23" s="8">
        <f>IFERROR(E23/H23,"0")</f>
        <v>69.055555555555557</v>
      </c>
      <c r="J23" t="s">
        <v>21</v>
      </c>
      <c r="K23" t="s">
        <v>22</v>
      </c>
      <c r="L23">
        <v>1313384400</v>
      </c>
      <c r="M23" s="12">
        <f>(((L23/60)/60)/24)+DATE(1970,1,1)</f>
        <v>40770.208333333336</v>
      </c>
      <c r="N23">
        <v>1316322000</v>
      </c>
      <c r="O23" s="12">
        <f>(((N23/60)/60)/24)+DATE(1970,1,1)</f>
        <v>40804.208333333336</v>
      </c>
      <c r="P23" t="b">
        <v>0</v>
      </c>
      <c r="Q23" t="b">
        <v>0</v>
      </c>
      <c r="R23" t="s">
        <v>33</v>
      </c>
      <c r="S23" t="str">
        <f>IF(ISNUMBER(SEARCH("food", R23)), "Food", IF(ISNUMBER(SEARCH("music",R23)),"Music",IF(ISNUMBER(SEARCH("film", R23)), "Film &amp; Video", IF(ISNUMBER(SEARCH("games", R23)), "Games", IF(ISNUMBER(SEARCH("theater", R23)), "Theater",IF(ISNUMBER(SEARCH("technology", R23)), "Technology", IF(ISNUMBER(SEARCH("journalism", R23)), "Journalism", IF(ISNUMBER(SEARCH("photography", R23)), "Photography", IF(ISNUMBER(SEARCH("publishing", R23)), "Publishing")))))))))</f>
        <v>Theater</v>
      </c>
      <c r="T23" t="str">
        <f>IF(ISNUMBER(SEARCH("food", R23)), "Food Trucks",
IF(ISNUMBER(SEARCH("electric",R23)),"Electric Music",
IF(ISNUMBER(SEARCH("indie",R23)),"Indie Rock",
IF(ISNUMBER(SEARCH("jazz",R23)),"Jazz",
IF(ISNUMBER(SEARCH("metal",R23)),"Metal",
IF(ISNUMBER(SEARCH("rock",R23)),"Rock",
IF(ISNUMBER(SEARCH("world",R23)),"World Music",
IF(ISNUMBER(SEARCH("animation", R23)), "Animation",
IF(ISNUMBER(SEARCH("documentary", R23)), "Documentary",
IF(ISNUMBER(SEARCH("drama", R23)), "Drama",
IF(ISNUMBER(SEARCH("science", R23)), "Science Ficton",
IF(ISNUMBER(SEARCH("shorts", R23)), "Shorts",
IF(ISNUMBER(SEARCH("television", R23)), "Television",
IF(ISNUMBER(SEARCH("mobile", R23)), "Mobile Games",
IF(ISNUMBER(SEARCH("video games", R23)), "Video Games",
IF(ISNUMBER(SEARCH("theater", R23)), "Plays",
IF(ISNUMBER(SEARCH("wearables", R23)), "Wearables",
IF(ISNUMBER(SEARCH("web", R23)), "Web",
IF(ISNUMBER(SEARCH("journalism", R23)), "Audio",
IF(ISNUMBER(SEARCH("photography", R23)), "Photography Books",
IF(ISNUMBER(SEARCH("publishing/fiction", R23)), "Ficton",
IF(ISNUMBER(SEARCH("nonfiction", R23)), "Nonfiction",
IF(ISNUMBER(SEARCH("podcasts", R23)), "Radio &amp; Podcasts",
IF(ISNUMBER(SEARCH("translations", R23)), "translations"))))))))))))))))))))))))</f>
        <v>Plays</v>
      </c>
    </row>
    <row r="24" spans="1:20" x14ac:dyDescent="0.25">
      <c r="A24">
        <v>22</v>
      </c>
      <c r="B24" t="s">
        <v>81</v>
      </c>
      <c r="C24" s="3" t="s">
        <v>82</v>
      </c>
      <c r="D24">
        <v>59100</v>
      </c>
      <c r="E24">
        <v>75690</v>
      </c>
      <c r="F24" s="6">
        <f>E24/D24*100</f>
        <v>128.07106598984771</v>
      </c>
      <c r="G24" t="s">
        <v>20</v>
      </c>
      <c r="H24">
        <v>890</v>
      </c>
      <c r="I24" s="8">
        <f>IFERROR(E24/H24,"0")</f>
        <v>85.044943820224717</v>
      </c>
      <c r="J24" t="s">
        <v>21</v>
      </c>
      <c r="K24" t="s">
        <v>22</v>
      </c>
      <c r="L24">
        <v>1522731600</v>
      </c>
      <c r="M24" s="12">
        <f>(((L24/60)/60)/24)+DATE(1970,1,1)</f>
        <v>43193.208333333328</v>
      </c>
      <c r="N24">
        <v>1524027600</v>
      </c>
      <c r="O24" s="12">
        <f>(((N24/60)/60)/24)+DATE(1970,1,1)</f>
        <v>43208.208333333328</v>
      </c>
      <c r="P24" t="b">
        <v>0</v>
      </c>
      <c r="Q24" t="b">
        <v>0</v>
      </c>
      <c r="R24" t="s">
        <v>33</v>
      </c>
      <c r="S24" t="str">
        <f>IF(ISNUMBER(SEARCH("food", R24)), "Food", IF(ISNUMBER(SEARCH("music",R24)),"Music",IF(ISNUMBER(SEARCH("film", R24)), "Film &amp; Video", IF(ISNUMBER(SEARCH("games", R24)), "Games", IF(ISNUMBER(SEARCH("theater", R24)), "Theater",IF(ISNUMBER(SEARCH("technology", R24)), "Technology", IF(ISNUMBER(SEARCH("journalism", R24)), "Journalism", IF(ISNUMBER(SEARCH("photography", R24)), "Photography", IF(ISNUMBER(SEARCH("publishing", R24)), "Publishing")))))))))</f>
        <v>Theater</v>
      </c>
      <c r="T24" t="str">
        <f>IF(ISNUMBER(SEARCH("food", R24)), "Food Trucks",
IF(ISNUMBER(SEARCH("electric",R24)),"Electric Music",
IF(ISNUMBER(SEARCH("indie",R24)),"Indie Rock",
IF(ISNUMBER(SEARCH("jazz",R24)),"Jazz",
IF(ISNUMBER(SEARCH("metal",R24)),"Metal",
IF(ISNUMBER(SEARCH("rock",R24)),"Rock",
IF(ISNUMBER(SEARCH("world",R24)),"World Music",
IF(ISNUMBER(SEARCH("animation", R24)), "Animation",
IF(ISNUMBER(SEARCH("documentary", R24)), "Documentary",
IF(ISNUMBER(SEARCH("drama", R24)), "Drama",
IF(ISNUMBER(SEARCH("science", R24)), "Science Ficton",
IF(ISNUMBER(SEARCH("shorts", R24)), "Shorts",
IF(ISNUMBER(SEARCH("television", R24)), "Television",
IF(ISNUMBER(SEARCH("mobile", R24)), "Mobile Games",
IF(ISNUMBER(SEARCH("video games", R24)), "Video Games",
IF(ISNUMBER(SEARCH("theater", R24)), "Plays",
IF(ISNUMBER(SEARCH("wearables", R24)), "Wearables",
IF(ISNUMBER(SEARCH("web", R24)), "Web",
IF(ISNUMBER(SEARCH("journalism", R24)), "Audio",
IF(ISNUMBER(SEARCH("photography", R24)), "Photography Books",
IF(ISNUMBER(SEARCH("publishing/fiction", R24)), "Ficton",
IF(ISNUMBER(SEARCH("nonfiction", R24)), "Nonfiction",
IF(ISNUMBER(SEARCH("podcasts", R24)), "Radio &amp; Podcasts",
IF(ISNUMBER(SEARCH("translations", R24)), "translations"))))))))))))))))))))))))</f>
        <v>Plays</v>
      </c>
    </row>
    <row r="25" spans="1:20" x14ac:dyDescent="0.25">
      <c r="A25">
        <v>23</v>
      </c>
      <c r="B25" t="s">
        <v>83</v>
      </c>
      <c r="C25" s="3" t="s">
        <v>84</v>
      </c>
      <c r="D25">
        <v>4500</v>
      </c>
      <c r="E25">
        <v>14942</v>
      </c>
      <c r="F25" s="6">
        <f>E25/D25*100</f>
        <v>332.04444444444448</v>
      </c>
      <c r="G25" t="s">
        <v>20</v>
      </c>
      <c r="H25">
        <v>142</v>
      </c>
      <c r="I25" s="8">
        <f>IFERROR(E25/H25,"0")</f>
        <v>105.22535211267606</v>
      </c>
      <c r="J25" t="s">
        <v>40</v>
      </c>
      <c r="K25" t="s">
        <v>41</v>
      </c>
      <c r="L25">
        <v>1550124000</v>
      </c>
      <c r="M25" s="12">
        <f>(((L25/60)/60)/24)+DATE(1970,1,1)</f>
        <v>43510.25</v>
      </c>
      <c r="N25">
        <v>1554699600</v>
      </c>
      <c r="O25" s="12">
        <f>(((N25/60)/60)/24)+DATE(1970,1,1)</f>
        <v>43563.208333333328</v>
      </c>
      <c r="P25" t="b">
        <v>0</v>
      </c>
      <c r="Q25" t="b">
        <v>0</v>
      </c>
      <c r="R25" t="s">
        <v>42</v>
      </c>
      <c r="S25" t="str">
        <f>IF(ISNUMBER(SEARCH("food", R25)), "Food", IF(ISNUMBER(SEARCH("music",R25)),"Music",IF(ISNUMBER(SEARCH("film", R25)), "Film &amp; Video", IF(ISNUMBER(SEARCH("games", R25)), "Games", IF(ISNUMBER(SEARCH("theater", R25)), "Theater",IF(ISNUMBER(SEARCH("technology", R25)), "Technology", IF(ISNUMBER(SEARCH("journalism", R25)), "Journalism", IF(ISNUMBER(SEARCH("photography", R25)), "Photography", IF(ISNUMBER(SEARCH("publishing", R25)), "Publishing")))))))))</f>
        <v>Film &amp; Video</v>
      </c>
      <c r="T25" t="str">
        <f>IF(ISNUMBER(SEARCH("food", R25)), "Food Trucks",
IF(ISNUMBER(SEARCH("electric",R25)),"Electric Music",
IF(ISNUMBER(SEARCH("indie",R25)),"Indie Rock",
IF(ISNUMBER(SEARCH("jazz",R25)),"Jazz",
IF(ISNUMBER(SEARCH("metal",R25)),"Metal",
IF(ISNUMBER(SEARCH("rock",R25)),"Rock",
IF(ISNUMBER(SEARCH("world",R25)),"World Music",
IF(ISNUMBER(SEARCH("animation", R25)), "Animation",
IF(ISNUMBER(SEARCH("documentary", R25)), "Documentary",
IF(ISNUMBER(SEARCH("drama", R25)), "Drama",
IF(ISNUMBER(SEARCH("science", R25)), "Science Ficton",
IF(ISNUMBER(SEARCH("shorts", R25)), "Shorts",
IF(ISNUMBER(SEARCH("television", R25)), "Television",
IF(ISNUMBER(SEARCH("mobile", R25)), "Mobile Games",
IF(ISNUMBER(SEARCH("video games", R25)), "Video Games",
IF(ISNUMBER(SEARCH("theater", R25)), "Plays",
IF(ISNUMBER(SEARCH("wearables", R25)), "Wearables",
IF(ISNUMBER(SEARCH("web", R25)), "Web",
IF(ISNUMBER(SEARCH("journalism", R25)), "Audio",
IF(ISNUMBER(SEARCH("photography", R25)), "Photography Books",
IF(ISNUMBER(SEARCH("publishing/fiction", R25)), "Ficton",
IF(ISNUMBER(SEARCH("nonfiction", R25)), "Nonfiction",
IF(ISNUMBER(SEARCH("podcasts", R25)), "Radio &amp; Podcasts",
IF(ISNUMBER(SEARCH("translations", R25)), "translations"))))))))))))))))))))))))</f>
        <v>Documentary</v>
      </c>
    </row>
    <row r="26" spans="1:20" x14ac:dyDescent="0.25">
      <c r="A26">
        <v>24</v>
      </c>
      <c r="B26" t="s">
        <v>85</v>
      </c>
      <c r="C26" s="3" t="s">
        <v>86</v>
      </c>
      <c r="D26">
        <v>92400</v>
      </c>
      <c r="E26">
        <v>104257</v>
      </c>
      <c r="F26" s="6">
        <f>E26/D26*100</f>
        <v>112.83225108225108</v>
      </c>
      <c r="G26" t="s">
        <v>20</v>
      </c>
      <c r="H26">
        <v>2673</v>
      </c>
      <c r="I26" s="8">
        <f>IFERROR(E26/H26,"0")</f>
        <v>39.003741114852225</v>
      </c>
      <c r="J26" t="s">
        <v>21</v>
      </c>
      <c r="K26" t="s">
        <v>22</v>
      </c>
      <c r="L26">
        <v>1403326800</v>
      </c>
      <c r="M26" s="12">
        <f>(((L26/60)/60)/24)+DATE(1970,1,1)</f>
        <v>41811.208333333336</v>
      </c>
      <c r="N26">
        <v>1403499600</v>
      </c>
      <c r="O26" s="12">
        <f>(((N26/60)/60)/24)+DATE(1970,1,1)</f>
        <v>41813.208333333336</v>
      </c>
      <c r="P26" t="b">
        <v>0</v>
      </c>
      <c r="Q26" t="b">
        <v>0</v>
      </c>
      <c r="R26" t="s">
        <v>65</v>
      </c>
      <c r="S26" t="str">
        <f>IF(ISNUMBER(SEARCH("food", R26)), "Food", IF(ISNUMBER(SEARCH("music",R26)),"Music",IF(ISNUMBER(SEARCH("film", R26)), "Film &amp; Video", IF(ISNUMBER(SEARCH("games", R26)), "Games", IF(ISNUMBER(SEARCH("theater", R26)), "Theater",IF(ISNUMBER(SEARCH("technology", R26)), "Technology", IF(ISNUMBER(SEARCH("journalism", R26)), "Journalism", IF(ISNUMBER(SEARCH("photography", R26)), "Photography", IF(ISNUMBER(SEARCH("publishing", R26)), "Publishing")))))))))</f>
        <v>Technology</v>
      </c>
      <c r="T26" t="str">
        <f>IF(ISNUMBER(SEARCH("food", R26)), "Food Trucks",
IF(ISNUMBER(SEARCH("electric",R26)),"Electric Music",
IF(ISNUMBER(SEARCH("indie",R26)),"Indie Rock",
IF(ISNUMBER(SEARCH("jazz",R26)),"Jazz",
IF(ISNUMBER(SEARCH("metal",R26)),"Metal",
IF(ISNUMBER(SEARCH("rock",R26)),"Rock",
IF(ISNUMBER(SEARCH("world",R26)),"World Music",
IF(ISNUMBER(SEARCH("animation", R26)), "Animation",
IF(ISNUMBER(SEARCH("documentary", R26)), "Documentary",
IF(ISNUMBER(SEARCH("drama", R26)), "Drama",
IF(ISNUMBER(SEARCH("science", R26)), "Science Ficton",
IF(ISNUMBER(SEARCH("shorts", R26)), "Shorts",
IF(ISNUMBER(SEARCH("television", R26)), "Television",
IF(ISNUMBER(SEARCH("mobile", R26)), "Mobile Games",
IF(ISNUMBER(SEARCH("video games", R26)), "Video Games",
IF(ISNUMBER(SEARCH("theater", R26)), "Plays",
IF(ISNUMBER(SEARCH("wearables", R26)), "Wearables",
IF(ISNUMBER(SEARCH("web", R26)), "Web",
IF(ISNUMBER(SEARCH("journalism", R26)), "Audio",
IF(ISNUMBER(SEARCH("photography", R26)), "Photography Books",
IF(ISNUMBER(SEARCH("publishing/fiction", R26)), "Ficton",
IF(ISNUMBER(SEARCH("nonfiction", R26)), "Nonfiction",
IF(ISNUMBER(SEARCH("podcasts", R26)), "Radio &amp; Podcasts",
IF(ISNUMBER(SEARCH("translations", R26)), "translations"))))))))))))))))))))))))</f>
        <v>Wearables</v>
      </c>
    </row>
    <row r="27" spans="1:20" x14ac:dyDescent="0.25">
      <c r="A27">
        <v>25</v>
      </c>
      <c r="B27" t="s">
        <v>87</v>
      </c>
      <c r="C27" s="3" t="s">
        <v>88</v>
      </c>
      <c r="D27">
        <v>5500</v>
      </c>
      <c r="E27">
        <v>11904</v>
      </c>
      <c r="F27" s="6">
        <f>E27/D27*100</f>
        <v>216.43636363636364</v>
      </c>
      <c r="G27" t="s">
        <v>20</v>
      </c>
      <c r="H27">
        <v>163</v>
      </c>
      <c r="I27" s="8">
        <f>IFERROR(E27/H27,"0")</f>
        <v>73.030674846625772</v>
      </c>
      <c r="J27" t="s">
        <v>21</v>
      </c>
      <c r="K27" t="s">
        <v>22</v>
      </c>
      <c r="L27">
        <v>1305694800</v>
      </c>
      <c r="M27" s="12">
        <f>(((L27/60)/60)/24)+DATE(1970,1,1)</f>
        <v>40681.208333333336</v>
      </c>
      <c r="N27">
        <v>1307422800</v>
      </c>
      <c r="O27" s="12">
        <f>(((N27/60)/60)/24)+DATE(1970,1,1)</f>
        <v>40701.208333333336</v>
      </c>
      <c r="P27" t="b">
        <v>0</v>
      </c>
      <c r="Q27" t="b">
        <v>1</v>
      </c>
      <c r="R27" t="s">
        <v>89</v>
      </c>
      <c r="S27" t="str">
        <f>IF(ISNUMBER(SEARCH("food", R27)), "Food", IF(ISNUMBER(SEARCH("music",R27)),"Music",IF(ISNUMBER(SEARCH("film", R27)), "Film &amp; Video", IF(ISNUMBER(SEARCH("games", R27)), "Games", IF(ISNUMBER(SEARCH("theater", R27)), "Theater",IF(ISNUMBER(SEARCH("technology", R27)), "Technology", IF(ISNUMBER(SEARCH("journalism", R27)), "Journalism", IF(ISNUMBER(SEARCH("photography", R27)), "Photography", IF(ISNUMBER(SEARCH("publishing", R27)), "Publishing")))))))))</f>
        <v>Games</v>
      </c>
      <c r="T27" t="str">
        <f>IF(ISNUMBER(SEARCH("food", R27)), "Food Trucks",
IF(ISNUMBER(SEARCH("electric",R27)),"Electric Music",
IF(ISNUMBER(SEARCH("indie",R27)),"Indie Rock",
IF(ISNUMBER(SEARCH("jazz",R27)),"Jazz",
IF(ISNUMBER(SEARCH("metal",R27)),"Metal",
IF(ISNUMBER(SEARCH("rock",R27)),"Rock",
IF(ISNUMBER(SEARCH("world",R27)),"World Music",
IF(ISNUMBER(SEARCH("animation", R27)), "Animation",
IF(ISNUMBER(SEARCH("documentary", R27)), "Documentary",
IF(ISNUMBER(SEARCH("drama", R27)), "Drama",
IF(ISNUMBER(SEARCH("science", R27)), "Science Ficton",
IF(ISNUMBER(SEARCH("shorts", R27)), "Shorts",
IF(ISNUMBER(SEARCH("television", R27)), "Television",
IF(ISNUMBER(SEARCH("mobile", R27)), "Mobile Games",
IF(ISNUMBER(SEARCH("video games", R27)), "Video Games",
IF(ISNUMBER(SEARCH("theater", R27)), "Plays",
IF(ISNUMBER(SEARCH("wearables", R27)), "Wearables",
IF(ISNUMBER(SEARCH("web", R27)), "Web",
IF(ISNUMBER(SEARCH("journalism", R27)), "Audio",
IF(ISNUMBER(SEARCH("photography", R27)), "Photography Books",
IF(ISNUMBER(SEARCH("publishing/fiction", R27)), "Ficton",
IF(ISNUMBER(SEARCH("nonfiction", R27)), "Nonfiction",
IF(ISNUMBER(SEARCH("podcasts", R27)), "Radio &amp; Podcasts",
IF(ISNUMBER(SEARCH("translations", R27)), "translations"))))))))))))))))))))))))</f>
        <v>Video Games</v>
      </c>
    </row>
    <row r="28" spans="1:20" x14ac:dyDescent="0.25">
      <c r="A28">
        <v>26</v>
      </c>
      <c r="B28" t="s">
        <v>90</v>
      </c>
      <c r="C28" s="3" t="s">
        <v>91</v>
      </c>
      <c r="D28">
        <v>107500</v>
      </c>
      <c r="E28">
        <v>51814</v>
      </c>
      <c r="F28" s="6">
        <f>E28/D28*100</f>
        <v>48.199069767441863</v>
      </c>
      <c r="G28" t="s">
        <v>74</v>
      </c>
      <c r="H28">
        <v>1480</v>
      </c>
      <c r="I28" s="8">
        <f>IFERROR(E28/H28,"0")</f>
        <v>35.009459459459457</v>
      </c>
      <c r="J28" t="s">
        <v>21</v>
      </c>
      <c r="K28" t="s">
        <v>22</v>
      </c>
      <c r="L28">
        <v>1533013200</v>
      </c>
      <c r="M28" s="12">
        <f>(((L28/60)/60)/24)+DATE(1970,1,1)</f>
        <v>43312.208333333328</v>
      </c>
      <c r="N28">
        <v>1535346000</v>
      </c>
      <c r="O28" s="12">
        <f>(((N28/60)/60)/24)+DATE(1970,1,1)</f>
        <v>43339.208333333328</v>
      </c>
      <c r="P28" t="b">
        <v>0</v>
      </c>
      <c r="Q28" t="b">
        <v>0</v>
      </c>
      <c r="R28" t="s">
        <v>33</v>
      </c>
      <c r="S28" t="str">
        <f>IF(ISNUMBER(SEARCH("food", R28)), "Food", IF(ISNUMBER(SEARCH("music",R28)),"Music",IF(ISNUMBER(SEARCH("film", R28)), "Film &amp; Video", IF(ISNUMBER(SEARCH("games", R28)), "Games", IF(ISNUMBER(SEARCH("theater", R28)), "Theater",IF(ISNUMBER(SEARCH("technology", R28)), "Technology", IF(ISNUMBER(SEARCH("journalism", R28)), "Journalism", IF(ISNUMBER(SEARCH("photography", R28)), "Photography", IF(ISNUMBER(SEARCH("publishing", R28)), "Publishing")))))))))</f>
        <v>Theater</v>
      </c>
      <c r="T28" t="str">
        <f>IF(ISNUMBER(SEARCH("food", R28)), "Food Trucks",
IF(ISNUMBER(SEARCH("electric",R28)),"Electric Music",
IF(ISNUMBER(SEARCH("indie",R28)),"Indie Rock",
IF(ISNUMBER(SEARCH("jazz",R28)),"Jazz",
IF(ISNUMBER(SEARCH("metal",R28)),"Metal",
IF(ISNUMBER(SEARCH("rock",R28)),"Rock",
IF(ISNUMBER(SEARCH("world",R28)),"World Music",
IF(ISNUMBER(SEARCH("animation", R28)), "Animation",
IF(ISNUMBER(SEARCH("documentary", R28)), "Documentary",
IF(ISNUMBER(SEARCH("drama", R28)), "Drama",
IF(ISNUMBER(SEARCH("science", R28)), "Science Ficton",
IF(ISNUMBER(SEARCH("shorts", R28)), "Shorts",
IF(ISNUMBER(SEARCH("television", R28)), "Television",
IF(ISNUMBER(SEARCH("mobile", R28)), "Mobile Games",
IF(ISNUMBER(SEARCH("video games", R28)), "Video Games",
IF(ISNUMBER(SEARCH("theater", R28)), "Plays",
IF(ISNUMBER(SEARCH("wearables", R28)), "Wearables",
IF(ISNUMBER(SEARCH("web", R28)), "Web",
IF(ISNUMBER(SEARCH("journalism", R28)), "Audio",
IF(ISNUMBER(SEARCH("photography", R28)), "Photography Books",
IF(ISNUMBER(SEARCH("publishing/fiction", R28)), "Ficton",
IF(ISNUMBER(SEARCH("nonfiction", R28)), "Nonfiction",
IF(ISNUMBER(SEARCH("podcasts", R28)), "Radio &amp; Podcasts",
IF(ISNUMBER(SEARCH("translations", R28)), "translations"))))))))))))))))))))))))</f>
        <v>Plays</v>
      </c>
    </row>
    <row r="29" spans="1:20" x14ac:dyDescent="0.25">
      <c r="A29">
        <v>27</v>
      </c>
      <c r="B29" t="s">
        <v>92</v>
      </c>
      <c r="C29" s="3" t="s">
        <v>93</v>
      </c>
      <c r="D29">
        <v>2000</v>
      </c>
      <c r="E29">
        <v>1599</v>
      </c>
      <c r="F29" s="6">
        <f>E29/D29*100</f>
        <v>79.95</v>
      </c>
      <c r="G29" t="s">
        <v>14</v>
      </c>
      <c r="H29">
        <v>15</v>
      </c>
      <c r="I29" s="8">
        <f>IFERROR(E29/H29,"0")</f>
        <v>106.6</v>
      </c>
      <c r="J29" t="s">
        <v>21</v>
      </c>
      <c r="K29" t="s">
        <v>22</v>
      </c>
      <c r="L29">
        <v>1443848400</v>
      </c>
      <c r="M29" s="12">
        <f>(((L29/60)/60)/24)+DATE(1970,1,1)</f>
        <v>42280.208333333328</v>
      </c>
      <c r="N29">
        <v>1444539600</v>
      </c>
      <c r="O29" s="12">
        <f>(((N29/60)/60)/24)+DATE(1970,1,1)</f>
        <v>42288.208333333328</v>
      </c>
      <c r="P29" t="b">
        <v>0</v>
      </c>
      <c r="Q29" t="b">
        <v>0</v>
      </c>
      <c r="R29" t="s">
        <v>23</v>
      </c>
      <c r="S29" t="str">
        <f>IF(ISNUMBER(SEARCH("food", R29)), "Food", IF(ISNUMBER(SEARCH("music",R29)),"Music",IF(ISNUMBER(SEARCH("film", R29)), "Film &amp; Video", IF(ISNUMBER(SEARCH("games", R29)), "Games", IF(ISNUMBER(SEARCH("theater", R29)), "Theater",IF(ISNUMBER(SEARCH("technology", R29)), "Technology", IF(ISNUMBER(SEARCH("journalism", R29)), "Journalism", IF(ISNUMBER(SEARCH("photography", R29)), "Photography", IF(ISNUMBER(SEARCH("publishing", R29)), "Publishing")))))))))</f>
        <v>Music</v>
      </c>
      <c r="T29" t="str">
        <f>IF(ISNUMBER(SEARCH("food", R29)), "Food Trucks",
IF(ISNUMBER(SEARCH("electric",R29)),"Electric Music",
IF(ISNUMBER(SEARCH("indie",R29)),"Indie Rock",
IF(ISNUMBER(SEARCH("jazz",R29)),"Jazz",
IF(ISNUMBER(SEARCH("metal",R29)),"Metal",
IF(ISNUMBER(SEARCH("rock",R29)),"Rock",
IF(ISNUMBER(SEARCH("world",R29)),"World Music",
IF(ISNUMBER(SEARCH("animation", R29)), "Animation",
IF(ISNUMBER(SEARCH("documentary", R29)), "Documentary",
IF(ISNUMBER(SEARCH("drama", R29)), "Drama",
IF(ISNUMBER(SEARCH("science", R29)), "Science Ficton",
IF(ISNUMBER(SEARCH("shorts", R29)), "Shorts",
IF(ISNUMBER(SEARCH("television", R29)), "Television",
IF(ISNUMBER(SEARCH("mobile", R29)), "Mobile Games",
IF(ISNUMBER(SEARCH("video games", R29)), "Video Games",
IF(ISNUMBER(SEARCH("theater", R29)), "Plays",
IF(ISNUMBER(SEARCH("wearables", R29)), "Wearables",
IF(ISNUMBER(SEARCH("web", R29)), "Web",
IF(ISNUMBER(SEARCH("journalism", R29)), "Audio",
IF(ISNUMBER(SEARCH("photography", R29)), "Photography Books",
IF(ISNUMBER(SEARCH("publishing/fiction", R29)), "Ficton",
IF(ISNUMBER(SEARCH("nonfiction", R29)), "Nonfiction",
IF(ISNUMBER(SEARCH("podcasts", R29)), "Radio &amp; Podcasts",
IF(ISNUMBER(SEARCH("translations", R29)), "translations"))))))))))))))))))))))))</f>
        <v>Rock</v>
      </c>
    </row>
    <row r="30" spans="1:20" x14ac:dyDescent="0.25">
      <c r="A30">
        <v>28</v>
      </c>
      <c r="B30" t="s">
        <v>94</v>
      </c>
      <c r="C30" s="3" t="s">
        <v>95</v>
      </c>
      <c r="D30">
        <v>130800</v>
      </c>
      <c r="E30">
        <v>137635</v>
      </c>
      <c r="F30" s="6">
        <f>E30/D30*100</f>
        <v>105.22553516819573</v>
      </c>
      <c r="G30" t="s">
        <v>20</v>
      </c>
      <c r="H30">
        <v>2220</v>
      </c>
      <c r="I30" s="8">
        <f>IFERROR(E30/H30,"0")</f>
        <v>61.997747747747745</v>
      </c>
      <c r="J30" t="s">
        <v>21</v>
      </c>
      <c r="K30" t="s">
        <v>22</v>
      </c>
      <c r="L30">
        <v>1265695200</v>
      </c>
      <c r="M30" s="12">
        <f>(((L30/60)/60)/24)+DATE(1970,1,1)</f>
        <v>40218.25</v>
      </c>
      <c r="N30">
        <v>1267682400</v>
      </c>
      <c r="O30" s="12">
        <f>(((N30/60)/60)/24)+DATE(1970,1,1)</f>
        <v>40241.25</v>
      </c>
      <c r="P30" t="b">
        <v>0</v>
      </c>
      <c r="Q30" t="b">
        <v>1</v>
      </c>
      <c r="R30" t="s">
        <v>33</v>
      </c>
      <c r="S30" t="str">
        <f>IF(ISNUMBER(SEARCH("food", R30)), "Food", IF(ISNUMBER(SEARCH("music",R30)),"Music",IF(ISNUMBER(SEARCH("film", R30)), "Film &amp; Video", IF(ISNUMBER(SEARCH("games", R30)), "Games", IF(ISNUMBER(SEARCH("theater", R30)), "Theater",IF(ISNUMBER(SEARCH("technology", R30)), "Technology", IF(ISNUMBER(SEARCH("journalism", R30)), "Journalism", IF(ISNUMBER(SEARCH("photography", R30)), "Photography", IF(ISNUMBER(SEARCH("publishing", R30)), "Publishing")))))))))</f>
        <v>Theater</v>
      </c>
      <c r="T30" t="str">
        <f>IF(ISNUMBER(SEARCH("food", R30)), "Food Trucks",
IF(ISNUMBER(SEARCH("electric",R30)),"Electric Music",
IF(ISNUMBER(SEARCH("indie",R30)),"Indie Rock",
IF(ISNUMBER(SEARCH("jazz",R30)),"Jazz",
IF(ISNUMBER(SEARCH("metal",R30)),"Metal",
IF(ISNUMBER(SEARCH("rock",R30)),"Rock",
IF(ISNUMBER(SEARCH("world",R30)),"World Music",
IF(ISNUMBER(SEARCH("animation", R30)), "Animation",
IF(ISNUMBER(SEARCH("documentary", R30)), "Documentary",
IF(ISNUMBER(SEARCH("drama", R30)), "Drama",
IF(ISNUMBER(SEARCH("science", R30)), "Science Ficton",
IF(ISNUMBER(SEARCH("shorts", R30)), "Shorts",
IF(ISNUMBER(SEARCH("television", R30)), "Television",
IF(ISNUMBER(SEARCH("mobile", R30)), "Mobile Games",
IF(ISNUMBER(SEARCH("video games", R30)), "Video Games",
IF(ISNUMBER(SEARCH("theater", R30)), "Plays",
IF(ISNUMBER(SEARCH("wearables", R30)), "Wearables",
IF(ISNUMBER(SEARCH("web", R30)), "Web",
IF(ISNUMBER(SEARCH("journalism", R30)), "Audio",
IF(ISNUMBER(SEARCH("photography", R30)), "Photography Books",
IF(ISNUMBER(SEARCH("publishing/fiction", R30)), "Ficton",
IF(ISNUMBER(SEARCH("nonfiction", R30)), "Nonfiction",
IF(ISNUMBER(SEARCH("podcasts", R30)), "Radio &amp; Podcasts",
IF(ISNUMBER(SEARCH("translations", R30)), "translations"))))))))))))))))))))))))</f>
        <v>Plays</v>
      </c>
    </row>
    <row r="31" spans="1:20" x14ac:dyDescent="0.25">
      <c r="A31">
        <v>29</v>
      </c>
      <c r="B31" t="s">
        <v>96</v>
      </c>
      <c r="C31" s="3" t="s">
        <v>97</v>
      </c>
      <c r="D31">
        <v>45900</v>
      </c>
      <c r="E31">
        <v>150965</v>
      </c>
      <c r="F31" s="6">
        <f>E31/D31*100</f>
        <v>328.89978213507629</v>
      </c>
      <c r="G31" t="s">
        <v>20</v>
      </c>
      <c r="H31">
        <v>1606</v>
      </c>
      <c r="I31" s="8">
        <f>IFERROR(E31/H31,"0")</f>
        <v>94.000622665006233</v>
      </c>
      <c r="J31" t="s">
        <v>98</v>
      </c>
      <c r="K31" t="s">
        <v>99</v>
      </c>
      <c r="L31">
        <v>1532062800</v>
      </c>
      <c r="M31" s="12">
        <f>(((L31/60)/60)/24)+DATE(1970,1,1)</f>
        <v>43301.208333333328</v>
      </c>
      <c r="N31">
        <v>1535518800</v>
      </c>
      <c r="O31" s="12">
        <f>(((N31/60)/60)/24)+DATE(1970,1,1)</f>
        <v>43341.208333333328</v>
      </c>
      <c r="P31" t="b">
        <v>0</v>
      </c>
      <c r="Q31" t="b">
        <v>0</v>
      </c>
      <c r="R31" t="s">
        <v>100</v>
      </c>
      <c r="S31" t="str">
        <f>IF(ISNUMBER(SEARCH("food", R31)), "Food", IF(ISNUMBER(SEARCH("music",R31)),"Music",IF(ISNUMBER(SEARCH("film", R31)), "Film &amp; Video", IF(ISNUMBER(SEARCH("games", R31)), "Games", IF(ISNUMBER(SEARCH("theater", R31)), "Theater",IF(ISNUMBER(SEARCH("technology", R31)), "Technology", IF(ISNUMBER(SEARCH("journalism", R31)), "Journalism", IF(ISNUMBER(SEARCH("photography", R31)), "Photography", IF(ISNUMBER(SEARCH("publishing", R31)), "Publishing")))))))))</f>
        <v>Film &amp; Video</v>
      </c>
      <c r="T31" t="str">
        <f>IF(ISNUMBER(SEARCH("food", R31)), "Food Trucks",
IF(ISNUMBER(SEARCH("electric",R31)),"Electric Music",
IF(ISNUMBER(SEARCH("indie",R31)),"Indie Rock",
IF(ISNUMBER(SEARCH("jazz",R31)),"Jazz",
IF(ISNUMBER(SEARCH("metal",R31)),"Metal",
IF(ISNUMBER(SEARCH("rock",R31)),"Rock",
IF(ISNUMBER(SEARCH("world",R31)),"World Music",
IF(ISNUMBER(SEARCH("animation", R31)), "Animation",
IF(ISNUMBER(SEARCH("documentary", R31)), "Documentary",
IF(ISNUMBER(SEARCH("drama", R31)), "Drama",
IF(ISNUMBER(SEARCH("science", R31)), "Science Ficton",
IF(ISNUMBER(SEARCH("shorts", R31)), "Shorts",
IF(ISNUMBER(SEARCH("television", R31)), "Television",
IF(ISNUMBER(SEARCH("mobile", R31)), "Mobile Games",
IF(ISNUMBER(SEARCH("video games", R31)), "Video Games",
IF(ISNUMBER(SEARCH("theater", R31)), "Plays",
IF(ISNUMBER(SEARCH("wearables", R31)), "Wearables",
IF(ISNUMBER(SEARCH("web", R31)), "Web",
IF(ISNUMBER(SEARCH("journalism", R31)), "Audio",
IF(ISNUMBER(SEARCH("photography", R31)), "Photography Books",
IF(ISNUMBER(SEARCH("publishing/fiction", R31)), "Ficton",
IF(ISNUMBER(SEARCH("nonfiction", R31)), "Nonfiction",
IF(ISNUMBER(SEARCH("podcasts", R31)), "Radio &amp; Podcasts",
IF(ISNUMBER(SEARCH("translations", R31)), "translations"))))))))))))))))))))))))</f>
        <v>Shorts</v>
      </c>
    </row>
    <row r="32" spans="1:20" x14ac:dyDescent="0.25">
      <c r="A32">
        <v>30</v>
      </c>
      <c r="B32" t="s">
        <v>101</v>
      </c>
      <c r="C32" s="3" t="s">
        <v>102</v>
      </c>
      <c r="D32">
        <v>9000</v>
      </c>
      <c r="E32">
        <v>14455</v>
      </c>
      <c r="F32" s="6">
        <f>E32/D32*100</f>
        <v>160.61111111111111</v>
      </c>
      <c r="G32" t="s">
        <v>20</v>
      </c>
      <c r="H32">
        <v>129</v>
      </c>
      <c r="I32" s="8">
        <f>IFERROR(E32/H32,"0")</f>
        <v>112.05426356589147</v>
      </c>
      <c r="J32" t="s">
        <v>21</v>
      </c>
      <c r="K32" t="s">
        <v>22</v>
      </c>
      <c r="L32">
        <v>1558674000</v>
      </c>
      <c r="M32" s="12">
        <f>(((L32/60)/60)/24)+DATE(1970,1,1)</f>
        <v>43609.208333333328</v>
      </c>
      <c r="N32">
        <v>1559106000</v>
      </c>
      <c r="O32" s="12">
        <f>(((N32/60)/60)/24)+DATE(1970,1,1)</f>
        <v>43614.208333333328</v>
      </c>
      <c r="P32" t="b">
        <v>0</v>
      </c>
      <c r="Q32" t="b">
        <v>0</v>
      </c>
      <c r="R32" t="s">
        <v>71</v>
      </c>
      <c r="S32" t="str">
        <f>IF(ISNUMBER(SEARCH("food", R32)), "Food", IF(ISNUMBER(SEARCH("music",R32)),"Music",IF(ISNUMBER(SEARCH("film", R32)), "Film &amp; Video", IF(ISNUMBER(SEARCH("games", R32)), "Games", IF(ISNUMBER(SEARCH("theater", R32)), "Theater",IF(ISNUMBER(SEARCH("technology", R32)), "Technology", IF(ISNUMBER(SEARCH("journalism", R32)), "Journalism", IF(ISNUMBER(SEARCH("photography", R32)), "Photography", IF(ISNUMBER(SEARCH("publishing", R32)), "Publishing")))))))))</f>
        <v>Film &amp; Video</v>
      </c>
      <c r="T32" t="str">
        <f>IF(ISNUMBER(SEARCH("food", R32)), "Food Trucks",
IF(ISNUMBER(SEARCH("electric",R32)),"Electric Music",
IF(ISNUMBER(SEARCH("indie",R32)),"Indie Rock",
IF(ISNUMBER(SEARCH("jazz",R32)),"Jazz",
IF(ISNUMBER(SEARCH("metal",R32)),"Metal",
IF(ISNUMBER(SEARCH("rock",R32)),"Rock",
IF(ISNUMBER(SEARCH("world",R32)),"World Music",
IF(ISNUMBER(SEARCH("animation", R32)), "Animation",
IF(ISNUMBER(SEARCH("documentary", R32)), "Documentary",
IF(ISNUMBER(SEARCH("drama", R32)), "Drama",
IF(ISNUMBER(SEARCH("science", R32)), "Science Ficton",
IF(ISNUMBER(SEARCH("shorts", R32)), "Shorts",
IF(ISNUMBER(SEARCH("television", R32)), "Television",
IF(ISNUMBER(SEARCH("mobile", R32)), "Mobile Games",
IF(ISNUMBER(SEARCH("video games", R32)), "Video Games",
IF(ISNUMBER(SEARCH("theater", R32)), "Plays",
IF(ISNUMBER(SEARCH("wearables", R32)), "Wearables",
IF(ISNUMBER(SEARCH("web", R32)), "Web",
IF(ISNUMBER(SEARCH("journalism", R32)), "Audio",
IF(ISNUMBER(SEARCH("photography", R32)), "Photography Books",
IF(ISNUMBER(SEARCH("publishing/fiction", R32)), "Ficton",
IF(ISNUMBER(SEARCH("nonfiction", R32)), "Nonfiction",
IF(ISNUMBER(SEARCH("podcasts", R32)), "Radio &amp; Podcasts",
IF(ISNUMBER(SEARCH("translations", R32)), "translations"))))))))))))))))))))))))</f>
        <v>Animation</v>
      </c>
    </row>
    <row r="33" spans="1:20" x14ac:dyDescent="0.25">
      <c r="A33">
        <v>31</v>
      </c>
      <c r="B33" t="s">
        <v>103</v>
      </c>
      <c r="C33" s="3" t="s">
        <v>104</v>
      </c>
      <c r="D33">
        <v>3500</v>
      </c>
      <c r="E33">
        <v>10850</v>
      </c>
      <c r="F33" s="6">
        <f>E33/D33*100</f>
        <v>310</v>
      </c>
      <c r="G33" t="s">
        <v>20</v>
      </c>
      <c r="H33">
        <v>226</v>
      </c>
      <c r="I33" s="8">
        <f>IFERROR(E33/H33,"0")</f>
        <v>48.008849557522126</v>
      </c>
      <c r="J33" t="s">
        <v>40</v>
      </c>
      <c r="K33" t="s">
        <v>41</v>
      </c>
      <c r="L33">
        <v>1451973600</v>
      </c>
      <c r="M33" s="12">
        <f>(((L33/60)/60)/24)+DATE(1970,1,1)</f>
        <v>42374.25</v>
      </c>
      <c r="N33">
        <v>1454392800</v>
      </c>
      <c r="O33" s="12">
        <f>(((N33/60)/60)/24)+DATE(1970,1,1)</f>
        <v>42402.25</v>
      </c>
      <c r="P33" t="b">
        <v>0</v>
      </c>
      <c r="Q33" t="b">
        <v>0</v>
      </c>
      <c r="R33" t="s">
        <v>89</v>
      </c>
      <c r="S33" t="str">
        <f>IF(ISNUMBER(SEARCH("food", R33)), "Food", IF(ISNUMBER(SEARCH("music",R33)),"Music",IF(ISNUMBER(SEARCH("film", R33)), "Film &amp; Video", IF(ISNUMBER(SEARCH("games", R33)), "Games", IF(ISNUMBER(SEARCH("theater", R33)), "Theater",IF(ISNUMBER(SEARCH("technology", R33)), "Technology", IF(ISNUMBER(SEARCH("journalism", R33)), "Journalism", IF(ISNUMBER(SEARCH("photography", R33)), "Photography", IF(ISNUMBER(SEARCH("publishing", R33)), "Publishing")))))))))</f>
        <v>Games</v>
      </c>
      <c r="T33" t="str">
        <f>IF(ISNUMBER(SEARCH("food", R33)), "Food Trucks",
IF(ISNUMBER(SEARCH("electric",R33)),"Electric Music",
IF(ISNUMBER(SEARCH("indie",R33)),"Indie Rock",
IF(ISNUMBER(SEARCH("jazz",R33)),"Jazz",
IF(ISNUMBER(SEARCH("metal",R33)),"Metal",
IF(ISNUMBER(SEARCH("rock",R33)),"Rock",
IF(ISNUMBER(SEARCH("world",R33)),"World Music",
IF(ISNUMBER(SEARCH("animation", R33)), "Animation",
IF(ISNUMBER(SEARCH("documentary", R33)), "Documentary",
IF(ISNUMBER(SEARCH("drama", R33)), "Drama",
IF(ISNUMBER(SEARCH("science", R33)), "Science Ficton",
IF(ISNUMBER(SEARCH("shorts", R33)), "Shorts",
IF(ISNUMBER(SEARCH("television", R33)), "Television",
IF(ISNUMBER(SEARCH("mobile", R33)), "Mobile Games",
IF(ISNUMBER(SEARCH("video games", R33)), "Video Games",
IF(ISNUMBER(SEARCH("theater", R33)), "Plays",
IF(ISNUMBER(SEARCH("wearables", R33)), "Wearables",
IF(ISNUMBER(SEARCH("web", R33)), "Web",
IF(ISNUMBER(SEARCH("journalism", R33)), "Audio",
IF(ISNUMBER(SEARCH("photography", R33)), "Photography Books",
IF(ISNUMBER(SEARCH("publishing/fiction", R33)), "Ficton",
IF(ISNUMBER(SEARCH("nonfiction", R33)), "Nonfiction",
IF(ISNUMBER(SEARCH("podcasts", R33)), "Radio &amp; Podcasts",
IF(ISNUMBER(SEARCH("translations", R33)), "translations"))))))))))))))))))))))))</f>
        <v>Video Games</v>
      </c>
    </row>
    <row r="34" spans="1:20" x14ac:dyDescent="0.25">
      <c r="A34">
        <v>32</v>
      </c>
      <c r="B34" t="s">
        <v>105</v>
      </c>
      <c r="C34" s="3" t="s">
        <v>106</v>
      </c>
      <c r="D34">
        <v>101000</v>
      </c>
      <c r="E34">
        <v>87676</v>
      </c>
      <c r="F34" s="6">
        <f>E34/D34*100</f>
        <v>86.807920792079202</v>
      </c>
      <c r="G34" t="s">
        <v>14</v>
      </c>
      <c r="H34">
        <v>2307</v>
      </c>
      <c r="I34" s="8">
        <f>IFERROR(E34/H34,"0")</f>
        <v>38.004334633723452</v>
      </c>
      <c r="J34" t="s">
        <v>107</v>
      </c>
      <c r="K34" t="s">
        <v>108</v>
      </c>
      <c r="L34">
        <v>1515564000</v>
      </c>
      <c r="M34" s="12">
        <f>(((L34/60)/60)/24)+DATE(1970,1,1)</f>
        <v>43110.25</v>
      </c>
      <c r="N34">
        <v>1517896800</v>
      </c>
      <c r="O34" s="12">
        <f>(((N34/60)/60)/24)+DATE(1970,1,1)</f>
        <v>43137.25</v>
      </c>
      <c r="P34" t="b">
        <v>0</v>
      </c>
      <c r="Q34" t="b">
        <v>0</v>
      </c>
      <c r="R34" t="s">
        <v>42</v>
      </c>
      <c r="S34" t="str">
        <f>IF(ISNUMBER(SEARCH("food", R34)), "Food", IF(ISNUMBER(SEARCH("music",R34)),"Music",IF(ISNUMBER(SEARCH("film", R34)), "Film &amp; Video", IF(ISNUMBER(SEARCH("games", R34)), "Games", IF(ISNUMBER(SEARCH("theater", R34)), "Theater",IF(ISNUMBER(SEARCH("technology", R34)), "Technology", IF(ISNUMBER(SEARCH("journalism", R34)), "Journalism", IF(ISNUMBER(SEARCH("photography", R34)), "Photography", IF(ISNUMBER(SEARCH("publishing", R34)), "Publishing")))))))))</f>
        <v>Film &amp; Video</v>
      </c>
      <c r="T34" t="str">
        <f>IF(ISNUMBER(SEARCH("food", R34)), "Food Trucks",
IF(ISNUMBER(SEARCH("electric",R34)),"Electric Music",
IF(ISNUMBER(SEARCH("indie",R34)),"Indie Rock",
IF(ISNUMBER(SEARCH("jazz",R34)),"Jazz",
IF(ISNUMBER(SEARCH("metal",R34)),"Metal",
IF(ISNUMBER(SEARCH("rock",R34)),"Rock",
IF(ISNUMBER(SEARCH("world",R34)),"World Music",
IF(ISNUMBER(SEARCH("animation", R34)), "Animation",
IF(ISNUMBER(SEARCH("documentary", R34)), "Documentary",
IF(ISNUMBER(SEARCH("drama", R34)), "Drama",
IF(ISNUMBER(SEARCH("science", R34)), "Science Ficton",
IF(ISNUMBER(SEARCH("shorts", R34)), "Shorts",
IF(ISNUMBER(SEARCH("television", R34)), "Television",
IF(ISNUMBER(SEARCH("mobile", R34)), "Mobile Games",
IF(ISNUMBER(SEARCH("video games", R34)), "Video Games",
IF(ISNUMBER(SEARCH("theater", R34)), "Plays",
IF(ISNUMBER(SEARCH("wearables", R34)), "Wearables",
IF(ISNUMBER(SEARCH("web", R34)), "Web",
IF(ISNUMBER(SEARCH("journalism", R34)), "Audio",
IF(ISNUMBER(SEARCH("photography", R34)), "Photography Books",
IF(ISNUMBER(SEARCH("publishing/fiction", R34)), "Ficton",
IF(ISNUMBER(SEARCH("nonfiction", R34)), "Nonfiction",
IF(ISNUMBER(SEARCH("podcasts", R34)), "Radio &amp; Podcasts",
IF(ISNUMBER(SEARCH("translations", R34)), "translations"))))))))))))))))))))))))</f>
        <v>Documentary</v>
      </c>
    </row>
    <row r="35" spans="1:20" x14ac:dyDescent="0.25">
      <c r="A35">
        <v>33</v>
      </c>
      <c r="B35" t="s">
        <v>109</v>
      </c>
      <c r="C35" s="3" t="s">
        <v>110</v>
      </c>
      <c r="D35">
        <v>50200</v>
      </c>
      <c r="E35">
        <v>189666</v>
      </c>
      <c r="F35" s="6">
        <f>E35/D35*100</f>
        <v>377.82071713147411</v>
      </c>
      <c r="G35" t="s">
        <v>20</v>
      </c>
      <c r="H35">
        <v>5419</v>
      </c>
      <c r="I35" s="8">
        <f>IFERROR(E35/H35,"0")</f>
        <v>35.000184535892231</v>
      </c>
      <c r="J35" t="s">
        <v>21</v>
      </c>
      <c r="K35" t="s">
        <v>22</v>
      </c>
      <c r="L35">
        <v>1412485200</v>
      </c>
      <c r="M35" s="12">
        <f>(((L35/60)/60)/24)+DATE(1970,1,1)</f>
        <v>41917.208333333336</v>
      </c>
      <c r="N35">
        <v>1415685600</v>
      </c>
      <c r="O35" s="12">
        <f>(((N35/60)/60)/24)+DATE(1970,1,1)</f>
        <v>41954.25</v>
      </c>
      <c r="P35" t="b">
        <v>0</v>
      </c>
      <c r="Q35" t="b">
        <v>0</v>
      </c>
      <c r="R35" t="s">
        <v>33</v>
      </c>
      <c r="S35" t="str">
        <f>IF(ISNUMBER(SEARCH("food", R35)), "Food", IF(ISNUMBER(SEARCH("music",R35)),"Music",IF(ISNUMBER(SEARCH("film", R35)), "Film &amp; Video", IF(ISNUMBER(SEARCH("games", R35)), "Games", IF(ISNUMBER(SEARCH("theater", R35)), "Theater",IF(ISNUMBER(SEARCH("technology", R35)), "Technology", IF(ISNUMBER(SEARCH("journalism", R35)), "Journalism", IF(ISNUMBER(SEARCH("photography", R35)), "Photography", IF(ISNUMBER(SEARCH("publishing", R35)), "Publishing")))))))))</f>
        <v>Theater</v>
      </c>
      <c r="T35" t="str">
        <f>IF(ISNUMBER(SEARCH("food", R35)), "Food Trucks",
IF(ISNUMBER(SEARCH("electric",R35)),"Electric Music",
IF(ISNUMBER(SEARCH("indie",R35)),"Indie Rock",
IF(ISNUMBER(SEARCH("jazz",R35)),"Jazz",
IF(ISNUMBER(SEARCH("metal",R35)),"Metal",
IF(ISNUMBER(SEARCH("rock",R35)),"Rock",
IF(ISNUMBER(SEARCH("world",R35)),"World Music",
IF(ISNUMBER(SEARCH("animation", R35)), "Animation",
IF(ISNUMBER(SEARCH("documentary", R35)), "Documentary",
IF(ISNUMBER(SEARCH("drama", R35)), "Drama",
IF(ISNUMBER(SEARCH("science", R35)), "Science Ficton",
IF(ISNUMBER(SEARCH("shorts", R35)), "Shorts",
IF(ISNUMBER(SEARCH("television", R35)), "Television",
IF(ISNUMBER(SEARCH("mobile", R35)), "Mobile Games",
IF(ISNUMBER(SEARCH("video games", R35)), "Video Games",
IF(ISNUMBER(SEARCH("theater", R35)), "Plays",
IF(ISNUMBER(SEARCH("wearables", R35)), "Wearables",
IF(ISNUMBER(SEARCH("web", R35)), "Web",
IF(ISNUMBER(SEARCH("journalism", R35)), "Audio",
IF(ISNUMBER(SEARCH("photography", R35)), "Photography Books",
IF(ISNUMBER(SEARCH("publishing/fiction", R35)), "Ficton",
IF(ISNUMBER(SEARCH("nonfiction", R35)), "Nonfiction",
IF(ISNUMBER(SEARCH("podcasts", R35)), "Radio &amp; Podcasts",
IF(ISNUMBER(SEARCH("translations", R35)), "translations"))))))))))))))))))))))))</f>
        <v>Plays</v>
      </c>
    </row>
    <row r="36" spans="1:20" ht="31.5" x14ac:dyDescent="0.25">
      <c r="A36">
        <v>34</v>
      </c>
      <c r="B36" t="s">
        <v>111</v>
      </c>
      <c r="C36" s="3" t="s">
        <v>112</v>
      </c>
      <c r="D36">
        <v>9300</v>
      </c>
      <c r="E36">
        <v>14025</v>
      </c>
      <c r="F36" s="6">
        <f>E36/D36*100</f>
        <v>150.80645161290323</v>
      </c>
      <c r="G36" t="s">
        <v>20</v>
      </c>
      <c r="H36">
        <v>165</v>
      </c>
      <c r="I36" s="8">
        <f>IFERROR(E36/H36,"0")</f>
        <v>85</v>
      </c>
      <c r="J36" t="s">
        <v>21</v>
      </c>
      <c r="K36" t="s">
        <v>22</v>
      </c>
      <c r="L36">
        <v>1490245200</v>
      </c>
      <c r="M36" s="12">
        <f>(((L36/60)/60)/24)+DATE(1970,1,1)</f>
        <v>42817.208333333328</v>
      </c>
      <c r="N36">
        <v>1490677200</v>
      </c>
      <c r="O36" s="12">
        <f>(((N36/60)/60)/24)+DATE(1970,1,1)</f>
        <v>42822.208333333328</v>
      </c>
      <c r="P36" t="b">
        <v>0</v>
      </c>
      <c r="Q36" t="b">
        <v>0</v>
      </c>
      <c r="R36" t="s">
        <v>42</v>
      </c>
      <c r="S36" t="str">
        <f>IF(ISNUMBER(SEARCH("food", R36)), "Food", IF(ISNUMBER(SEARCH("music",R36)),"Music",IF(ISNUMBER(SEARCH("film", R36)), "Film &amp; Video", IF(ISNUMBER(SEARCH("games", R36)), "Games", IF(ISNUMBER(SEARCH("theater", R36)), "Theater",IF(ISNUMBER(SEARCH("technology", R36)), "Technology", IF(ISNUMBER(SEARCH("journalism", R36)), "Journalism", IF(ISNUMBER(SEARCH("photography", R36)), "Photography", IF(ISNUMBER(SEARCH("publishing", R36)), "Publishing")))))))))</f>
        <v>Film &amp; Video</v>
      </c>
      <c r="T36" t="str">
        <f>IF(ISNUMBER(SEARCH("food", R36)), "Food Trucks",
IF(ISNUMBER(SEARCH("electric",R36)),"Electric Music",
IF(ISNUMBER(SEARCH("indie",R36)),"Indie Rock",
IF(ISNUMBER(SEARCH("jazz",R36)),"Jazz",
IF(ISNUMBER(SEARCH("metal",R36)),"Metal",
IF(ISNUMBER(SEARCH("rock",R36)),"Rock",
IF(ISNUMBER(SEARCH("world",R36)),"World Music",
IF(ISNUMBER(SEARCH("animation", R36)), "Animation",
IF(ISNUMBER(SEARCH("documentary", R36)), "Documentary",
IF(ISNUMBER(SEARCH("drama", R36)), "Drama",
IF(ISNUMBER(SEARCH("science", R36)), "Science Ficton",
IF(ISNUMBER(SEARCH("shorts", R36)), "Shorts",
IF(ISNUMBER(SEARCH("television", R36)), "Television",
IF(ISNUMBER(SEARCH("mobile", R36)), "Mobile Games",
IF(ISNUMBER(SEARCH("video games", R36)), "Video Games",
IF(ISNUMBER(SEARCH("theater", R36)), "Plays",
IF(ISNUMBER(SEARCH("wearables", R36)), "Wearables",
IF(ISNUMBER(SEARCH("web", R36)), "Web",
IF(ISNUMBER(SEARCH("journalism", R36)), "Audio",
IF(ISNUMBER(SEARCH("photography", R36)), "Photography Books",
IF(ISNUMBER(SEARCH("publishing/fiction", R36)), "Ficton",
IF(ISNUMBER(SEARCH("nonfiction", R36)), "Nonfiction",
IF(ISNUMBER(SEARCH("podcasts", R36)), "Radio &amp; Podcasts",
IF(ISNUMBER(SEARCH("translations", R36)), "translations"))))))))))))))))))))))))</f>
        <v>Documentary</v>
      </c>
    </row>
    <row r="37" spans="1:20" x14ac:dyDescent="0.25">
      <c r="A37">
        <v>35</v>
      </c>
      <c r="B37" t="s">
        <v>113</v>
      </c>
      <c r="C37" s="3" t="s">
        <v>114</v>
      </c>
      <c r="D37">
        <v>125500</v>
      </c>
      <c r="E37">
        <v>188628</v>
      </c>
      <c r="F37" s="6">
        <f>E37/D37*100</f>
        <v>150.30119521912351</v>
      </c>
      <c r="G37" t="s">
        <v>20</v>
      </c>
      <c r="H37">
        <v>1965</v>
      </c>
      <c r="I37" s="8">
        <f>IFERROR(E37/H37,"0")</f>
        <v>95.993893129770996</v>
      </c>
      <c r="J37" t="s">
        <v>36</v>
      </c>
      <c r="K37" t="s">
        <v>37</v>
      </c>
      <c r="L37">
        <v>1547877600</v>
      </c>
      <c r="M37" s="12">
        <f>(((L37/60)/60)/24)+DATE(1970,1,1)</f>
        <v>43484.25</v>
      </c>
      <c r="N37">
        <v>1551506400</v>
      </c>
      <c r="O37" s="12">
        <f>(((N37/60)/60)/24)+DATE(1970,1,1)</f>
        <v>43526.25</v>
      </c>
      <c r="P37" t="b">
        <v>0</v>
      </c>
      <c r="Q37" t="b">
        <v>1</v>
      </c>
      <c r="R37" t="s">
        <v>53</v>
      </c>
      <c r="S37" t="str">
        <f>IF(ISNUMBER(SEARCH("food", R37)), "Food", IF(ISNUMBER(SEARCH("music",R37)),"Music",IF(ISNUMBER(SEARCH("film", R37)), "Film &amp; Video", IF(ISNUMBER(SEARCH("games", R37)), "Games", IF(ISNUMBER(SEARCH("theater", R37)), "Theater",IF(ISNUMBER(SEARCH("technology", R37)), "Technology", IF(ISNUMBER(SEARCH("journalism", R37)), "Journalism", IF(ISNUMBER(SEARCH("photography", R37)), "Photography", IF(ISNUMBER(SEARCH("publishing", R37)), "Publishing")))))))))</f>
        <v>Film &amp; Video</v>
      </c>
      <c r="T37" t="str">
        <f>IF(ISNUMBER(SEARCH("food", R37)), "Food Trucks",
IF(ISNUMBER(SEARCH("electric",R37)),"Electric Music",
IF(ISNUMBER(SEARCH("indie",R37)),"Indie Rock",
IF(ISNUMBER(SEARCH("jazz",R37)),"Jazz",
IF(ISNUMBER(SEARCH("metal",R37)),"Metal",
IF(ISNUMBER(SEARCH("rock",R37)),"Rock",
IF(ISNUMBER(SEARCH("world",R37)),"World Music",
IF(ISNUMBER(SEARCH("animation", R37)), "Animation",
IF(ISNUMBER(SEARCH("documentary", R37)), "Documentary",
IF(ISNUMBER(SEARCH("drama", R37)), "Drama",
IF(ISNUMBER(SEARCH("science", R37)), "Science Ficton",
IF(ISNUMBER(SEARCH("shorts", R37)), "Shorts",
IF(ISNUMBER(SEARCH("television", R37)), "Television",
IF(ISNUMBER(SEARCH("mobile", R37)), "Mobile Games",
IF(ISNUMBER(SEARCH("video games", R37)), "Video Games",
IF(ISNUMBER(SEARCH("theater", R37)), "Plays",
IF(ISNUMBER(SEARCH("wearables", R37)), "Wearables",
IF(ISNUMBER(SEARCH("web", R37)), "Web",
IF(ISNUMBER(SEARCH("journalism", R37)), "Audio",
IF(ISNUMBER(SEARCH("photography", R37)), "Photography Books",
IF(ISNUMBER(SEARCH("publishing/fiction", R37)), "Ficton",
IF(ISNUMBER(SEARCH("nonfiction", R37)), "Nonfiction",
IF(ISNUMBER(SEARCH("podcasts", R37)), "Radio &amp; Podcasts",
IF(ISNUMBER(SEARCH("translations", R37)), "translations"))))))))))))))))))))))))</f>
        <v>Drama</v>
      </c>
    </row>
    <row r="38" spans="1:20" x14ac:dyDescent="0.25">
      <c r="A38">
        <v>36</v>
      </c>
      <c r="B38" t="s">
        <v>115</v>
      </c>
      <c r="C38" s="3" t="s">
        <v>116</v>
      </c>
      <c r="D38">
        <v>700</v>
      </c>
      <c r="E38">
        <v>1101</v>
      </c>
      <c r="F38" s="6">
        <f>E38/D38*100</f>
        <v>157.28571428571431</v>
      </c>
      <c r="G38" t="s">
        <v>20</v>
      </c>
      <c r="H38">
        <v>16</v>
      </c>
      <c r="I38" s="8">
        <f>IFERROR(E38/H38,"0")</f>
        <v>68.8125</v>
      </c>
      <c r="J38" t="s">
        <v>21</v>
      </c>
      <c r="K38" t="s">
        <v>22</v>
      </c>
      <c r="L38">
        <v>1298700000</v>
      </c>
      <c r="M38" s="12">
        <f>(((L38/60)/60)/24)+DATE(1970,1,1)</f>
        <v>40600.25</v>
      </c>
      <c r="N38">
        <v>1300856400</v>
      </c>
      <c r="O38" s="12">
        <f>(((N38/60)/60)/24)+DATE(1970,1,1)</f>
        <v>40625.208333333336</v>
      </c>
      <c r="P38" t="b">
        <v>0</v>
      </c>
      <c r="Q38" t="b">
        <v>0</v>
      </c>
      <c r="R38" t="s">
        <v>33</v>
      </c>
      <c r="S38" t="str">
        <f>IF(ISNUMBER(SEARCH("food", R38)), "Food", IF(ISNUMBER(SEARCH("music",R38)),"Music",IF(ISNUMBER(SEARCH("film", R38)), "Film &amp; Video", IF(ISNUMBER(SEARCH("games", R38)), "Games", IF(ISNUMBER(SEARCH("theater", R38)), "Theater",IF(ISNUMBER(SEARCH("technology", R38)), "Technology", IF(ISNUMBER(SEARCH("journalism", R38)), "Journalism", IF(ISNUMBER(SEARCH("photography", R38)), "Photography", IF(ISNUMBER(SEARCH("publishing", R38)), "Publishing")))))))))</f>
        <v>Theater</v>
      </c>
      <c r="T38" t="str">
        <f>IF(ISNUMBER(SEARCH("food", R38)), "Food Trucks",
IF(ISNUMBER(SEARCH("electric",R38)),"Electric Music",
IF(ISNUMBER(SEARCH("indie",R38)),"Indie Rock",
IF(ISNUMBER(SEARCH("jazz",R38)),"Jazz",
IF(ISNUMBER(SEARCH("metal",R38)),"Metal",
IF(ISNUMBER(SEARCH("rock",R38)),"Rock",
IF(ISNUMBER(SEARCH("world",R38)),"World Music",
IF(ISNUMBER(SEARCH("animation", R38)), "Animation",
IF(ISNUMBER(SEARCH("documentary", R38)), "Documentary",
IF(ISNUMBER(SEARCH("drama", R38)), "Drama",
IF(ISNUMBER(SEARCH("science", R38)), "Science Ficton",
IF(ISNUMBER(SEARCH("shorts", R38)), "Shorts",
IF(ISNUMBER(SEARCH("television", R38)), "Television",
IF(ISNUMBER(SEARCH("mobile", R38)), "Mobile Games",
IF(ISNUMBER(SEARCH("video games", R38)), "Video Games",
IF(ISNUMBER(SEARCH("theater", R38)), "Plays",
IF(ISNUMBER(SEARCH("wearables", R38)), "Wearables",
IF(ISNUMBER(SEARCH("web", R38)), "Web",
IF(ISNUMBER(SEARCH("journalism", R38)), "Audio",
IF(ISNUMBER(SEARCH("photography", R38)), "Photography Books",
IF(ISNUMBER(SEARCH("publishing/fiction", R38)), "Ficton",
IF(ISNUMBER(SEARCH("nonfiction", R38)), "Nonfiction",
IF(ISNUMBER(SEARCH("podcasts", R38)), "Radio &amp; Podcasts",
IF(ISNUMBER(SEARCH("translations", R38)), "translations"))))))))))))))))))))))))</f>
        <v>Plays</v>
      </c>
    </row>
    <row r="39" spans="1:20" ht="31.5" x14ac:dyDescent="0.25">
      <c r="A39">
        <v>37</v>
      </c>
      <c r="B39" t="s">
        <v>117</v>
      </c>
      <c r="C39" s="3" t="s">
        <v>118</v>
      </c>
      <c r="D39">
        <v>8100</v>
      </c>
      <c r="E39">
        <v>11339</v>
      </c>
      <c r="F39" s="6">
        <f>E39/D39*100</f>
        <v>139.98765432098764</v>
      </c>
      <c r="G39" t="s">
        <v>20</v>
      </c>
      <c r="H39">
        <v>107</v>
      </c>
      <c r="I39" s="8">
        <f>IFERROR(E39/H39,"0")</f>
        <v>105.97196261682242</v>
      </c>
      <c r="J39" t="s">
        <v>21</v>
      </c>
      <c r="K39" t="s">
        <v>22</v>
      </c>
      <c r="L39">
        <v>1570338000</v>
      </c>
      <c r="M39" s="12">
        <f>(((L39/60)/60)/24)+DATE(1970,1,1)</f>
        <v>43744.208333333328</v>
      </c>
      <c r="N39">
        <v>1573192800</v>
      </c>
      <c r="O39" s="12">
        <f>(((N39/60)/60)/24)+DATE(1970,1,1)</f>
        <v>43777.25</v>
      </c>
      <c r="P39" t="b">
        <v>0</v>
      </c>
      <c r="Q39" t="b">
        <v>1</v>
      </c>
      <c r="R39" t="s">
        <v>119</v>
      </c>
      <c r="S39" t="str">
        <f>IF(ISNUMBER(SEARCH("food", R39)), "Food", IF(ISNUMBER(SEARCH("music",R39)),"Music",IF(ISNUMBER(SEARCH("film", R39)), "Film &amp; Video", IF(ISNUMBER(SEARCH("games", R39)), "Games", IF(ISNUMBER(SEARCH("theater", R39)), "Theater",IF(ISNUMBER(SEARCH("technology", R39)), "Technology", IF(ISNUMBER(SEARCH("journalism", R39)), "Journalism", IF(ISNUMBER(SEARCH("photography", R39)), "Photography", IF(ISNUMBER(SEARCH("publishing", R39)), "Publishing")))))))))</f>
        <v>Publishing</v>
      </c>
      <c r="T39" t="str">
        <f>IF(ISNUMBER(SEARCH("food", R39)), "Food Trucks",
IF(ISNUMBER(SEARCH("electric",R39)),"Electric Music",
IF(ISNUMBER(SEARCH("indie",R39)),"Indie Rock",
IF(ISNUMBER(SEARCH("jazz",R39)),"Jazz",
IF(ISNUMBER(SEARCH("metal",R39)),"Metal",
IF(ISNUMBER(SEARCH("rock",R39)),"Rock",
IF(ISNUMBER(SEARCH("world",R39)),"World Music",
IF(ISNUMBER(SEARCH("animation", R39)), "Animation",
IF(ISNUMBER(SEARCH("documentary", R39)), "Documentary",
IF(ISNUMBER(SEARCH("drama", R39)), "Drama",
IF(ISNUMBER(SEARCH("science", R39)), "Science Ficton",
IF(ISNUMBER(SEARCH("shorts", R39)), "Shorts",
IF(ISNUMBER(SEARCH("television", R39)), "Television",
IF(ISNUMBER(SEARCH("mobile", R39)), "Mobile Games",
IF(ISNUMBER(SEARCH("video games", R39)), "Video Games",
IF(ISNUMBER(SEARCH("theater", R39)), "Plays",
IF(ISNUMBER(SEARCH("wearables", R39)), "Wearables",
IF(ISNUMBER(SEARCH("web", R39)), "Web",
IF(ISNUMBER(SEARCH("journalism", R39)), "Audio",
IF(ISNUMBER(SEARCH("photography", R39)), "Photography Books",
IF(ISNUMBER(SEARCH("publishing/fiction", R39)), "Ficton",
IF(ISNUMBER(SEARCH("nonfiction", R39)), "Nonfiction",
IF(ISNUMBER(SEARCH("podcasts", R39)), "Radio &amp; Podcasts",
IF(ISNUMBER(SEARCH("translations", R39)), "translations"))))))))))))))))))))))))</f>
        <v>Ficton</v>
      </c>
    </row>
    <row r="40" spans="1:20" x14ac:dyDescent="0.25">
      <c r="A40">
        <v>38</v>
      </c>
      <c r="B40" t="s">
        <v>120</v>
      </c>
      <c r="C40" s="3" t="s">
        <v>121</v>
      </c>
      <c r="D40">
        <v>3100</v>
      </c>
      <c r="E40">
        <v>10085</v>
      </c>
      <c r="F40" s="6">
        <f>E40/D40*100</f>
        <v>325.32258064516128</v>
      </c>
      <c r="G40" t="s">
        <v>20</v>
      </c>
      <c r="H40">
        <v>134</v>
      </c>
      <c r="I40" s="8">
        <f>IFERROR(E40/H40,"0")</f>
        <v>75.261194029850742</v>
      </c>
      <c r="J40" t="s">
        <v>21</v>
      </c>
      <c r="K40" t="s">
        <v>22</v>
      </c>
      <c r="L40">
        <v>1287378000</v>
      </c>
      <c r="M40" s="12">
        <f>(((L40/60)/60)/24)+DATE(1970,1,1)</f>
        <v>40469.208333333336</v>
      </c>
      <c r="N40">
        <v>1287810000</v>
      </c>
      <c r="O40" s="12">
        <f>(((N40/60)/60)/24)+DATE(1970,1,1)</f>
        <v>40474.208333333336</v>
      </c>
      <c r="P40" t="b">
        <v>0</v>
      </c>
      <c r="Q40" t="b">
        <v>0</v>
      </c>
      <c r="R40" t="s">
        <v>122</v>
      </c>
      <c r="S40" t="str">
        <f>IF(ISNUMBER(SEARCH("food", R40)), "Food", IF(ISNUMBER(SEARCH("music",R40)),"Music",IF(ISNUMBER(SEARCH("film", R40)), "Film &amp; Video", IF(ISNUMBER(SEARCH("games", R40)), "Games", IF(ISNUMBER(SEARCH("theater", R40)), "Theater",IF(ISNUMBER(SEARCH("technology", R40)), "Technology", IF(ISNUMBER(SEARCH("journalism", R40)), "Journalism", IF(ISNUMBER(SEARCH("photography", R40)), "Photography", IF(ISNUMBER(SEARCH("publishing", R40)), "Publishing")))))))))</f>
        <v>Photography</v>
      </c>
      <c r="T40" t="str">
        <f>IF(ISNUMBER(SEARCH("food", R40)), "Food Trucks",
IF(ISNUMBER(SEARCH("electric",R40)),"Electric Music",
IF(ISNUMBER(SEARCH("indie",R40)),"Indie Rock",
IF(ISNUMBER(SEARCH("jazz",R40)),"Jazz",
IF(ISNUMBER(SEARCH("metal",R40)),"Metal",
IF(ISNUMBER(SEARCH("rock",R40)),"Rock",
IF(ISNUMBER(SEARCH("world",R40)),"World Music",
IF(ISNUMBER(SEARCH("animation", R40)), "Animation",
IF(ISNUMBER(SEARCH("documentary", R40)), "Documentary",
IF(ISNUMBER(SEARCH("drama", R40)), "Drama",
IF(ISNUMBER(SEARCH("science", R40)), "Science Ficton",
IF(ISNUMBER(SEARCH("shorts", R40)), "Shorts",
IF(ISNUMBER(SEARCH("television", R40)), "Television",
IF(ISNUMBER(SEARCH("mobile", R40)), "Mobile Games",
IF(ISNUMBER(SEARCH("video games", R40)), "Video Games",
IF(ISNUMBER(SEARCH("theater", R40)), "Plays",
IF(ISNUMBER(SEARCH("wearables", R40)), "Wearables",
IF(ISNUMBER(SEARCH("web", R40)), "Web",
IF(ISNUMBER(SEARCH("journalism", R40)), "Audio",
IF(ISNUMBER(SEARCH("photography", R40)), "Photography Books",
IF(ISNUMBER(SEARCH("publishing/fiction", R40)), "Ficton",
IF(ISNUMBER(SEARCH("nonfiction", R40)), "Nonfiction",
IF(ISNUMBER(SEARCH("podcasts", R40)), "Radio &amp; Podcasts",
IF(ISNUMBER(SEARCH("translations", R40)), "translations"))))))))))))))))))))))))</f>
        <v>Photography Books</v>
      </c>
    </row>
    <row r="41" spans="1:20" x14ac:dyDescent="0.25">
      <c r="A41">
        <v>39</v>
      </c>
      <c r="B41" t="s">
        <v>123</v>
      </c>
      <c r="C41" s="3" t="s">
        <v>124</v>
      </c>
      <c r="D41">
        <v>9900</v>
      </c>
      <c r="E41">
        <v>5027</v>
      </c>
      <c r="F41" s="6">
        <f>E41/D41*100</f>
        <v>50.777777777777779</v>
      </c>
      <c r="G41" t="s">
        <v>14</v>
      </c>
      <c r="H41">
        <v>88</v>
      </c>
      <c r="I41" s="8">
        <f>IFERROR(E41/H41,"0")</f>
        <v>57.125</v>
      </c>
      <c r="J41" t="s">
        <v>36</v>
      </c>
      <c r="K41" t="s">
        <v>37</v>
      </c>
      <c r="L41">
        <v>1361772000</v>
      </c>
      <c r="M41" s="12">
        <f>(((L41/60)/60)/24)+DATE(1970,1,1)</f>
        <v>41330.25</v>
      </c>
      <c r="N41">
        <v>1362978000</v>
      </c>
      <c r="O41" s="12">
        <f>(((N41/60)/60)/24)+DATE(1970,1,1)</f>
        <v>41344.208333333336</v>
      </c>
      <c r="P41" t="b">
        <v>0</v>
      </c>
      <c r="Q41" t="b">
        <v>0</v>
      </c>
      <c r="R41" t="s">
        <v>33</v>
      </c>
      <c r="S41" t="str">
        <f>IF(ISNUMBER(SEARCH("food", R41)), "Food", IF(ISNUMBER(SEARCH("music",R41)),"Music",IF(ISNUMBER(SEARCH("film", R41)), "Film &amp; Video", IF(ISNUMBER(SEARCH("games", R41)), "Games", IF(ISNUMBER(SEARCH("theater", R41)), "Theater",IF(ISNUMBER(SEARCH("technology", R41)), "Technology", IF(ISNUMBER(SEARCH("journalism", R41)), "Journalism", IF(ISNUMBER(SEARCH("photography", R41)), "Photography", IF(ISNUMBER(SEARCH("publishing", R41)), "Publishing")))))))))</f>
        <v>Theater</v>
      </c>
      <c r="T41" t="str">
        <f>IF(ISNUMBER(SEARCH("food", R41)), "Food Trucks",
IF(ISNUMBER(SEARCH("electric",R41)),"Electric Music",
IF(ISNUMBER(SEARCH("indie",R41)),"Indie Rock",
IF(ISNUMBER(SEARCH("jazz",R41)),"Jazz",
IF(ISNUMBER(SEARCH("metal",R41)),"Metal",
IF(ISNUMBER(SEARCH("rock",R41)),"Rock",
IF(ISNUMBER(SEARCH("world",R41)),"World Music",
IF(ISNUMBER(SEARCH("animation", R41)), "Animation",
IF(ISNUMBER(SEARCH("documentary", R41)), "Documentary",
IF(ISNUMBER(SEARCH("drama", R41)), "Drama",
IF(ISNUMBER(SEARCH("science", R41)), "Science Ficton",
IF(ISNUMBER(SEARCH("shorts", R41)), "Shorts",
IF(ISNUMBER(SEARCH("television", R41)), "Television",
IF(ISNUMBER(SEARCH("mobile", R41)), "Mobile Games",
IF(ISNUMBER(SEARCH("video games", R41)), "Video Games",
IF(ISNUMBER(SEARCH("theater", R41)), "Plays",
IF(ISNUMBER(SEARCH("wearables", R41)), "Wearables",
IF(ISNUMBER(SEARCH("web", R41)), "Web",
IF(ISNUMBER(SEARCH("journalism", R41)), "Audio",
IF(ISNUMBER(SEARCH("photography", R41)), "Photography Books",
IF(ISNUMBER(SEARCH("publishing/fiction", R41)), "Ficton",
IF(ISNUMBER(SEARCH("nonfiction", R41)), "Nonfiction",
IF(ISNUMBER(SEARCH("podcasts", R41)), "Radio &amp; Podcasts",
IF(ISNUMBER(SEARCH("translations", R41)), "translations"))))))))))))))))))))))))</f>
        <v>Plays</v>
      </c>
    </row>
    <row r="42" spans="1:20" x14ac:dyDescent="0.25">
      <c r="A42">
        <v>40</v>
      </c>
      <c r="B42" t="s">
        <v>125</v>
      </c>
      <c r="C42" s="3" t="s">
        <v>126</v>
      </c>
      <c r="D42">
        <v>8800</v>
      </c>
      <c r="E42">
        <v>14878</v>
      </c>
      <c r="F42" s="6">
        <f>E42/D42*100</f>
        <v>169.06818181818181</v>
      </c>
      <c r="G42" t="s">
        <v>20</v>
      </c>
      <c r="H42">
        <v>198</v>
      </c>
      <c r="I42" s="8">
        <f>IFERROR(E42/H42,"0")</f>
        <v>75.141414141414145</v>
      </c>
      <c r="J42" t="s">
        <v>21</v>
      </c>
      <c r="K42" t="s">
        <v>22</v>
      </c>
      <c r="L42">
        <v>1275714000</v>
      </c>
      <c r="M42" s="12">
        <f>(((L42/60)/60)/24)+DATE(1970,1,1)</f>
        <v>40334.208333333336</v>
      </c>
      <c r="N42">
        <v>1277355600</v>
      </c>
      <c r="O42" s="12">
        <f>(((N42/60)/60)/24)+DATE(1970,1,1)</f>
        <v>40353.208333333336</v>
      </c>
      <c r="P42" t="b">
        <v>0</v>
      </c>
      <c r="Q42" t="b">
        <v>1</v>
      </c>
      <c r="R42" t="s">
        <v>65</v>
      </c>
      <c r="S42" t="str">
        <f>IF(ISNUMBER(SEARCH("food", R42)), "Food", IF(ISNUMBER(SEARCH("music",R42)),"Music",IF(ISNUMBER(SEARCH("film", R42)), "Film &amp; Video", IF(ISNUMBER(SEARCH("games", R42)), "Games", IF(ISNUMBER(SEARCH("theater", R42)), "Theater",IF(ISNUMBER(SEARCH("technology", R42)), "Technology", IF(ISNUMBER(SEARCH("journalism", R42)), "Journalism", IF(ISNUMBER(SEARCH("photography", R42)), "Photography", IF(ISNUMBER(SEARCH("publishing", R42)), "Publishing")))))))))</f>
        <v>Technology</v>
      </c>
      <c r="T42" t="str">
        <f>IF(ISNUMBER(SEARCH("food", R42)), "Food Trucks",
IF(ISNUMBER(SEARCH("electric",R42)),"Electric Music",
IF(ISNUMBER(SEARCH("indie",R42)),"Indie Rock",
IF(ISNUMBER(SEARCH("jazz",R42)),"Jazz",
IF(ISNUMBER(SEARCH("metal",R42)),"Metal",
IF(ISNUMBER(SEARCH("rock",R42)),"Rock",
IF(ISNUMBER(SEARCH("world",R42)),"World Music",
IF(ISNUMBER(SEARCH("animation", R42)), "Animation",
IF(ISNUMBER(SEARCH("documentary", R42)), "Documentary",
IF(ISNUMBER(SEARCH("drama", R42)), "Drama",
IF(ISNUMBER(SEARCH("science", R42)), "Science Ficton",
IF(ISNUMBER(SEARCH("shorts", R42)), "Shorts",
IF(ISNUMBER(SEARCH("television", R42)), "Television",
IF(ISNUMBER(SEARCH("mobile", R42)), "Mobile Games",
IF(ISNUMBER(SEARCH("video games", R42)), "Video Games",
IF(ISNUMBER(SEARCH("theater", R42)), "Plays",
IF(ISNUMBER(SEARCH("wearables", R42)), "Wearables",
IF(ISNUMBER(SEARCH("web", R42)), "Web",
IF(ISNUMBER(SEARCH("journalism", R42)), "Audio",
IF(ISNUMBER(SEARCH("photography", R42)), "Photography Books",
IF(ISNUMBER(SEARCH("publishing/fiction", R42)), "Ficton",
IF(ISNUMBER(SEARCH("nonfiction", R42)), "Nonfiction",
IF(ISNUMBER(SEARCH("podcasts", R42)), "Radio &amp; Podcasts",
IF(ISNUMBER(SEARCH("translations", R42)), "translations"))))))))))))))))))))))))</f>
        <v>Wearables</v>
      </c>
    </row>
    <row r="43" spans="1:20" x14ac:dyDescent="0.25">
      <c r="A43">
        <v>41</v>
      </c>
      <c r="B43" t="s">
        <v>127</v>
      </c>
      <c r="C43" s="3" t="s">
        <v>128</v>
      </c>
      <c r="D43">
        <v>5600</v>
      </c>
      <c r="E43">
        <v>11924</v>
      </c>
      <c r="F43" s="6">
        <f>E43/D43*100</f>
        <v>212.92857142857144</v>
      </c>
      <c r="G43" t="s">
        <v>20</v>
      </c>
      <c r="H43">
        <v>111</v>
      </c>
      <c r="I43" s="8">
        <f>IFERROR(E43/H43,"0")</f>
        <v>107.42342342342343</v>
      </c>
      <c r="J43" t="s">
        <v>107</v>
      </c>
      <c r="K43" t="s">
        <v>108</v>
      </c>
      <c r="L43">
        <v>1346734800</v>
      </c>
      <c r="M43" s="12">
        <f>(((L43/60)/60)/24)+DATE(1970,1,1)</f>
        <v>41156.208333333336</v>
      </c>
      <c r="N43">
        <v>1348981200</v>
      </c>
      <c r="O43" s="12">
        <f>(((N43/60)/60)/24)+DATE(1970,1,1)</f>
        <v>41182.208333333336</v>
      </c>
      <c r="P43" t="b">
        <v>0</v>
      </c>
      <c r="Q43" t="b">
        <v>1</v>
      </c>
      <c r="R43" t="s">
        <v>23</v>
      </c>
      <c r="S43" t="str">
        <f>IF(ISNUMBER(SEARCH("food", R43)), "Food", IF(ISNUMBER(SEARCH("music",R43)),"Music",IF(ISNUMBER(SEARCH("film", R43)), "Film &amp; Video", IF(ISNUMBER(SEARCH("games", R43)), "Games", IF(ISNUMBER(SEARCH("theater", R43)), "Theater",IF(ISNUMBER(SEARCH("technology", R43)), "Technology", IF(ISNUMBER(SEARCH("journalism", R43)), "Journalism", IF(ISNUMBER(SEARCH("photography", R43)), "Photography", IF(ISNUMBER(SEARCH("publishing", R43)), "Publishing")))))))))</f>
        <v>Music</v>
      </c>
      <c r="T43" t="str">
        <f>IF(ISNUMBER(SEARCH("food", R43)), "Food Trucks",
IF(ISNUMBER(SEARCH("electric",R43)),"Electric Music",
IF(ISNUMBER(SEARCH("indie",R43)),"Indie Rock",
IF(ISNUMBER(SEARCH("jazz",R43)),"Jazz",
IF(ISNUMBER(SEARCH("metal",R43)),"Metal",
IF(ISNUMBER(SEARCH("rock",R43)),"Rock",
IF(ISNUMBER(SEARCH("world",R43)),"World Music",
IF(ISNUMBER(SEARCH("animation", R43)), "Animation",
IF(ISNUMBER(SEARCH("documentary", R43)), "Documentary",
IF(ISNUMBER(SEARCH("drama", R43)), "Drama",
IF(ISNUMBER(SEARCH("science", R43)), "Science Ficton",
IF(ISNUMBER(SEARCH("shorts", R43)), "Shorts",
IF(ISNUMBER(SEARCH("television", R43)), "Television",
IF(ISNUMBER(SEARCH("mobile", R43)), "Mobile Games",
IF(ISNUMBER(SEARCH("video games", R43)), "Video Games",
IF(ISNUMBER(SEARCH("theater", R43)), "Plays",
IF(ISNUMBER(SEARCH("wearables", R43)), "Wearables",
IF(ISNUMBER(SEARCH("web", R43)), "Web",
IF(ISNUMBER(SEARCH("journalism", R43)), "Audio",
IF(ISNUMBER(SEARCH("photography", R43)), "Photography Books",
IF(ISNUMBER(SEARCH("publishing/fiction", R43)), "Ficton",
IF(ISNUMBER(SEARCH("nonfiction", R43)), "Nonfiction",
IF(ISNUMBER(SEARCH("podcasts", R43)), "Radio &amp; Podcasts",
IF(ISNUMBER(SEARCH("translations", R43)), "translations"))))))))))))))))))))))))</f>
        <v>Rock</v>
      </c>
    </row>
    <row r="44" spans="1:20" x14ac:dyDescent="0.25">
      <c r="A44">
        <v>42</v>
      </c>
      <c r="B44" t="s">
        <v>129</v>
      </c>
      <c r="C44" s="3" t="s">
        <v>130</v>
      </c>
      <c r="D44">
        <v>1800</v>
      </c>
      <c r="E44">
        <v>7991</v>
      </c>
      <c r="F44" s="6">
        <f>E44/D44*100</f>
        <v>443.94444444444446</v>
      </c>
      <c r="G44" t="s">
        <v>20</v>
      </c>
      <c r="H44">
        <v>222</v>
      </c>
      <c r="I44" s="8">
        <f>IFERROR(E44/H44,"0")</f>
        <v>35.995495495495497</v>
      </c>
      <c r="J44" t="s">
        <v>21</v>
      </c>
      <c r="K44" t="s">
        <v>22</v>
      </c>
      <c r="L44">
        <v>1309755600</v>
      </c>
      <c r="M44" s="12">
        <f>(((L44/60)/60)/24)+DATE(1970,1,1)</f>
        <v>40728.208333333336</v>
      </c>
      <c r="N44">
        <v>1310533200</v>
      </c>
      <c r="O44" s="12">
        <f>(((N44/60)/60)/24)+DATE(1970,1,1)</f>
        <v>40737.208333333336</v>
      </c>
      <c r="P44" t="b">
        <v>0</v>
      </c>
      <c r="Q44" t="b">
        <v>0</v>
      </c>
      <c r="R44" t="s">
        <v>17</v>
      </c>
      <c r="S44" t="str">
        <f>IF(ISNUMBER(SEARCH("food", R44)), "Food", IF(ISNUMBER(SEARCH("music",R44)),"Music",IF(ISNUMBER(SEARCH("film", R44)), "Film &amp; Video", IF(ISNUMBER(SEARCH("games", R44)), "Games", IF(ISNUMBER(SEARCH("theater", R44)), "Theater",IF(ISNUMBER(SEARCH("technology", R44)), "Technology", IF(ISNUMBER(SEARCH("journalism", R44)), "Journalism", IF(ISNUMBER(SEARCH("photography", R44)), "Photography", IF(ISNUMBER(SEARCH("publishing", R44)), "Publishing")))))))))</f>
        <v>Food</v>
      </c>
      <c r="T44" t="str">
        <f>IF(ISNUMBER(SEARCH("food", R44)), "Food Trucks",
IF(ISNUMBER(SEARCH("electric",R44)),"Electric Music",
IF(ISNUMBER(SEARCH("indie",R44)),"Indie Rock",
IF(ISNUMBER(SEARCH("jazz",R44)),"Jazz",
IF(ISNUMBER(SEARCH("metal",R44)),"Metal",
IF(ISNUMBER(SEARCH("rock",R44)),"Rock",
IF(ISNUMBER(SEARCH("world",R44)),"World Music",
IF(ISNUMBER(SEARCH("animation", R44)), "Animation",
IF(ISNUMBER(SEARCH("documentary", R44)), "Documentary",
IF(ISNUMBER(SEARCH("drama", R44)), "Drama",
IF(ISNUMBER(SEARCH("science", R44)), "Science Ficton",
IF(ISNUMBER(SEARCH("shorts", R44)), "Shorts",
IF(ISNUMBER(SEARCH("television", R44)), "Television",
IF(ISNUMBER(SEARCH("mobile", R44)), "Mobile Games",
IF(ISNUMBER(SEARCH("video games", R44)), "Video Games",
IF(ISNUMBER(SEARCH("theater", R44)), "Plays",
IF(ISNUMBER(SEARCH("wearables", R44)), "Wearables",
IF(ISNUMBER(SEARCH("web", R44)), "Web",
IF(ISNUMBER(SEARCH("journalism", R44)), "Audio",
IF(ISNUMBER(SEARCH("photography", R44)), "Photography Books",
IF(ISNUMBER(SEARCH("publishing/fiction", R44)), "Ficton",
IF(ISNUMBER(SEARCH("nonfiction", R44)), "Nonfiction",
IF(ISNUMBER(SEARCH("podcasts", R44)), "Radio &amp; Podcasts",
IF(ISNUMBER(SEARCH("translations", R44)), "translations"))))))))))))))))))))))))</f>
        <v>Food Trucks</v>
      </c>
    </row>
    <row r="45" spans="1:20" x14ac:dyDescent="0.25">
      <c r="A45">
        <v>43</v>
      </c>
      <c r="B45" t="s">
        <v>131</v>
      </c>
      <c r="C45" s="3" t="s">
        <v>132</v>
      </c>
      <c r="D45">
        <v>90200</v>
      </c>
      <c r="E45">
        <v>167717</v>
      </c>
      <c r="F45" s="6">
        <f>E45/D45*100</f>
        <v>185.9390243902439</v>
      </c>
      <c r="G45" t="s">
        <v>20</v>
      </c>
      <c r="H45">
        <v>6212</v>
      </c>
      <c r="I45" s="8">
        <f>IFERROR(E45/H45,"0")</f>
        <v>26.998873148744366</v>
      </c>
      <c r="J45" t="s">
        <v>21</v>
      </c>
      <c r="K45" t="s">
        <v>22</v>
      </c>
      <c r="L45">
        <v>1406178000</v>
      </c>
      <c r="M45" s="12">
        <f>(((L45/60)/60)/24)+DATE(1970,1,1)</f>
        <v>41844.208333333336</v>
      </c>
      <c r="N45">
        <v>1407560400</v>
      </c>
      <c r="O45" s="12">
        <f>(((N45/60)/60)/24)+DATE(1970,1,1)</f>
        <v>41860.208333333336</v>
      </c>
      <c r="P45" t="b">
        <v>0</v>
      </c>
      <c r="Q45" t="b">
        <v>0</v>
      </c>
      <c r="R45" t="s">
        <v>133</v>
      </c>
      <c r="S45" t="str">
        <f>IF(ISNUMBER(SEARCH("food", R45)), "Food", IF(ISNUMBER(SEARCH("music",R45)),"Music",IF(ISNUMBER(SEARCH("film", R45)), "Film &amp; Video", IF(ISNUMBER(SEARCH("games", R45)), "Games", IF(ISNUMBER(SEARCH("theater", R45)), "Theater",IF(ISNUMBER(SEARCH("technology", R45)), "Technology", IF(ISNUMBER(SEARCH("journalism", R45)), "Journalism", IF(ISNUMBER(SEARCH("photography", R45)), "Photography", IF(ISNUMBER(SEARCH("publishing", R45)), "Publishing")))))))))</f>
        <v>Publishing</v>
      </c>
      <c r="T45" t="str">
        <f>IF(ISNUMBER(SEARCH("food", R45)), "Food Trucks",
IF(ISNUMBER(SEARCH("electric",R45)),"Electric Music",
IF(ISNUMBER(SEARCH("indie",R45)),"Indie Rock",
IF(ISNUMBER(SEARCH("jazz",R45)),"Jazz",
IF(ISNUMBER(SEARCH("metal",R45)),"Metal",
IF(ISNUMBER(SEARCH("rock",R45)),"Rock",
IF(ISNUMBER(SEARCH("world",R45)),"World Music",
IF(ISNUMBER(SEARCH("animation", R45)), "Animation",
IF(ISNUMBER(SEARCH("documentary", R45)), "Documentary",
IF(ISNUMBER(SEARCH("drama", R45)), "Drama",
IF(ISNUMBER(SEARCH("science", R45)), "Science Ficton",
IF(ISNUMBER(SEARCH("shorts", R45)), "Shorts",
IF(ISNUMBER(SEARCH("television", R45)), "Television",
IF(ISNUMBER(SEARCH("mobile", R45)), "Mobile Games",
IF(ISNUMBER(SEARCH("video games", R45)), "Video Games",
IF(ISNUMBER(SEARCH("theater", R45)), "Plays",
IF(ISNUMBER(SEARCH("wearables", R45)), "Wearables",
IF(ISNUMBER(SEARCH("web", R45)), "Web",
IF(ISNUMBER(SEARCH("journalism", R45)), "Audio",
IF(ISNUMBER(SEARCH("photography", R45)), "Photography Books",
IF(ISNUMBER(SEARCH("publishing/fiction", R45)), "Ficton",
IF(ISNUMBER(SEARCH("nonfiction", R45)), "Nonfiction",
IF(ISNUMBER(SEARCH("podcasts", R45)), "Radio &amp; Podcasts",
IF(ISNUMBER(SEARCH("translations", R45)), "translations"))))))))))))))))))))))))</f>
        <v>Radio &amp; Podcasts</v>
      </c>
    </row>
    <row r="46" spans="1:20" x14ac:dyDescent="0.25">
      <c r="A46">
        <v>44</v>
      </c>
      <c r="B46" t="s">
        <v>134</v>
      </c>
      <c r="C46" s="3" t="s">
        <v>135</v>
      </c>
      <c r="D46">
        <v>1600</v>
      </c>
      <c r="E46">
        <v>10541</v>
      </c>
      <c r="F46" s="6">
        <f>E46/D46*100</f>
        <v>658.8125</v>
      </c>
      <c r="G46" t="s">
        <v>20</v>
      </c>
      <c r="H46">
        <v>98</v>
      </c>
      <c r="I46" s="8">
        <f>IFERROR(E46/H46,"0")</f>
        <v>107.56122448979592</v>
      </c>
      <c r="J46" t="s">
        <v>36</v>
      </c>
      <c r="K46" t="s">
        <v>37</v>
      </c>
      <c r="L46">
        <v>1552798800</v>
      </c>
      <c r="M46" s="12">
        <f>(((L46/60)/60)/24)+DATE(1970,1,1)</f>
        <v>43541.208333333328</v>
      </c>
      <c r="N46">
        <v>1552885200</v>
      </c>
      <c r="O46" s="12">
        <f>(((N46/60)/60)/24)+DATE(1970,1,1)</f>
        <v>43542.208333333328</v>
      </c>
      <c r="P46" t="b">
        <v>0</v>
      </c>
      <c r="Q46" t="b">
        <v>0</v>
      </c>
      <c r="R46" t="s">
        <v>119</v>
      </c>
      <c r="S46" t="str">
        <f>IF(ISNUMBER(SEARCH("food", R46)), "Food", IF(ISNUMBER(SEARCH("music",R46)),"Music",IF(ISNUMBER(SEARCH("film", R46)), "Film &amp; Video", IF(ISNUMBER(SEARCH("games", R46)), "Games", IF(ISNUMBER(SEARCH("theater", R46)), "Theater",IF(ISNUMBER(SEARCH("technology", R46)), "Technology", IF(ISNUMBER(SEARCH("journalism", R46)), "Journalism", IF(ISNUMBER(SEARCH("photography", R46)), "Photography", IF(ISNUMBER(SEARCH("publishing", R46)), "Publishing")))))))))</f>
        <v>Publishing</v>
      </c>
      <c r="T46" t="str">
        <f>IF(ISNUMBER(SEARCH("food", R46)), "Food Trucks",
IF(ISNUMBER(SEARCH("electric",R46)),"Electric Music",
IF(ISNUMBER(SEARCH("indie",R46)),"Indie Rock",
IF(ISNUMBER(SEARCH("jazz",R46)),"Jazz",
IF(ISNUMBER(SEARCH("metal",R46)),"Metal",
IF(ISNUMBER(SEARCH("rock",R46)),"Rock",
IF(ISNUMBER(SEARCH("world",R46)),"World Music",
IF(ISNUMBER(SEARCH("animation", R46)), "Animation",
IF(ISNUMBER(SEARCH("documentary", R46)), "Documentary",
IF(ISNUMBER(SEARCH("drama", R46)), "Drama",
IF(ISNUMBER(SEARCH("science", R46)), "Science Ficton",
IF(ISNUMBER(SEARCH("shorts", R46)), "Shorts",
IF(ISNUMBER(SEARCH("television", R46)), "Television",
IF(ISNUMBER(SEARCH("mobile", R46)), "Mobile Games",
IF(ISNUMBER(SEARCH("video games", R46)), "Video Games",
IF(ISNUMBER(SEARCH("theater", R46)), "Plays",
IF(ISNUMBER(SEARCH("wearables", R46)), "Wearables",
IF(ISNUMBER(SEARCH("web", R46)), "Web",
IF(ISNUMBER(SEARCH("journalism", R46)), "Audio",
IF(ISNUMBER(SEARCH("photography", R46)), "Photography Books",
IF(ISNUMBER(SEARCH("publishing/fiction", R46)), "Ficton",
IF(ISNUMBER(SEARCH("nonfiction", R46)), "Nonfiction",
IF(ISNUMBER(SEARCH("podcasts", R46)), "Radio &amp; Podcasts",
IF(ISNUMBER(SEARCH("translations", R46)), "translations"))))))))))))))))))))))))</f>
        <v>Ficton</v>
      </c>
    </row>
    <row r="47" spans="1:20" ht="31.5" x14ac:dyDescent="0.25">
      <c r="A47">
        <v>45</v>
      </c>
      <c r="B47" t="s">
        <v>136</v>
      </c>
      <c r="C47" s="3" t="s">
        <v>137</v>
      </c>
      <c r="D47">
        <v>9500</v>
      </c>
      <c r="E47">
        <v>4530</v>
      </c>
      <c r="F47" s="6">
        <f>E47/D47*100</f>
        <v>47.684210526315788</v>
      </c>
      <c r="G47" t="s">
        <v>14</v>
      </c>
      <c r="H47">
        <v>48</v>
      </c>
      <c r="I47" s="8">
        <f>IFERROR(E47/H47,"0")</f>
        <v>94.375</v>
      </c>
      <c r="J47" t="s">
        <v>21</v>
      </c>
      <c r="K47" t="s">
        <v>22</v>
      </c>
      <c r="L47">
        <v>1478062800</v>
      </c>
      <c r="M47" s="12">
        <f>(((L47/60)/60)/24)+DATE(1970,1,1)</f>
        <v>42676.208333333328</v>
      </c>
      <c r="N47">
        <v>1479362400</v>
      </c>
      <c r="O47" s="12">
        <f>(((N47/60)/60)/24)+DATE(1970,1,1)</f>
        <v>42691.25</v>
      </c>
      <c r="P47" t="b">
        <v>0</v>
      </c>
      <c r="Q47" t="b">
        <v>1</v>
      </c>
      <c r="R47" t="s">
        <v>33</v>
      </c>
      <c r="S47" t="str">
        <f>IF(ISNUMBER(SEARCH("food", R47)), "Food", IF(ISNUMBER(SEARCH("music",R47)),"Music",IF(ISNUMBER(SEARCH("film", R47)), "Film &amp; Video", IF(ISNUMBER(SEARCH("games", R47)), "Games", IF(ISNUMBER(SEARCH("theater", R47)), "Theater",IF(ISNUMBER(SEARCH("technology", R47)), "Technology", IF(ISNUMBER(SEARCH("journalism", R47)), "Journalism", IF(ISNUMBER(SEARCH("photography", R47)), "Photography", IF(ISNUMBER(SEARCH("publishing", R47)), "Publishing")))))))))</f>
        <v>Theater</v>
      </c>
      <c r="T47" t="str">
        <f>IF(ISNUMBER(SEARCH("food", R47)), "Food Trucks",
IF(ISNUMBER(SEARCH("electric",R47)),"Electric Music",
IF(ISNUMBER(SEARCH("indie",R47)),"Indie Rock",
IF(ISNUMBER(SEARCH("jazz",R47)),"Jazz",
IF(ISNUMBER(SEARCH("metal",R47)),"Metal",
IF(ISNUMBER(SEARCH("rock",R47)),"Rock",
IF(ISNUMBER(SEARCH("world",R47)),"World Music",
IF(ISNUMBER(SEARCH("animation", R47)), "Animation",
IF(ISNUMBER(SEARCH("documentary", R47)), "Documentary",
IF(ISNUMBER(SEARCH("drama", R47)), "Drama",
IF(ISNUMBER(SEARCH("science", R47)), "Science Ficton",
IF(ISNUMBER(SEARCH("shorts", R47)), "Shorts",
IF(ISNUMBER(SEARCH("television", R47)), "Television",
IF(ISNUMBER(SEARCH("mobile", R47)), "Mobile Games",
IF(ISNUMBER(SEARCH("video games", R47)), "Video Games",
IF(ISNUMBER(SEARCH("theater", R47)), "Plays",
IF(ISNUMBER(SEARCH("wearables", R47)), "Wearables",
IF(ISNUMBER(SEARCH("web", R47)), "Web",
IF(ISNUMBER(SEARCH("journalism", R47)), "Audio",
IF(ISNUMBER(SEARCH("photography", R47)), "Photography Books",
IF(ISNUMBER(SEARCH("publishing/fiction", R47)), "Ficton",
IF(ISNUMBER(SEARCH("nonfiction", R47)), "Nonfiction",
IF(ISNUMBER(SEARCH("podcasts", R47)), "Radio &amp; Podcasts",
IF(ISNUMBER(SEARCH("translations", R47)), "translations"))))))))))))))))))))))))</f>
        <v>Plays</v>
      </c>
    </row>
    <row r="48" spans="1:20" x14ac:dyDescent="0.25">
      <c r="A48">
        <v>46</v>
      </c>
      <c r="B48" t="s">
        <v>138</v>
      </c>
      <c r="C48" s="3" t="s">
        <v>139</v>
      </c>
      <c r="D48">
        <v>3700</v>
      </c>
      <c r="E48">
        <v>4247</v>
      </c>
      <c r="F48" s="6">
        <f>E48/D48*100</f>
        <v>114.78378378378378</v>
      </c>
      <c r="G48" t="s">
        <v>20</v>
      </c>
      <c r="H48">
        <v>92</v>
      </c>
      <c r="I48" s="8">
        <f>IFERROR(E48/H48,"0")</f>
        <v>46.163043478260867</v>
      </c>
      <c r="J48" t="s">
        <v>21</v>
      </c>
      <c r="K48" t="s">
        <v>22</v>
      </c>
      <c r="L48">
        <v>1278565200</v>
      </c>
      <c r="M48" s="12">
        <f>(((L48/60)/60)/24)+DATE(1970,1,1)</f>
        <v>40367.208333333336</v>
      </c>
      <c r="N48">
        <v>1280552400</v>
      </c>
      <c r="O48" s="12">
        <f>(((N48/60)/60)/24)+DATE(1970,1,1)</f>
        <v>40390.208333333336</v>
      </c>
      <c r="P48" t="b">
        <v>0</v>
      </c>
      <c r="Q48" t="b">
        <v>0</v>
      </c>
      <c r="R48" t="s">
        <v>23</v>
      </c>
      <c r="S48" t="str">
        <f>IF(ISNUMBER(SEARCH("food", R48)), "Food", IF(ISNUMBER(SEARCH("music",R48)),"Music",IF(ISNUMBER(SEARCH("film", R48)), "Film &amp; Video", IF(ISNUMBER(SEARCH("games", R48)), "Games", IF(ISNUMBER(SEARCH("theater", R48)), "Theater",IF(ISNUMBER(SEARCH("technology", R48)), "Technology", IF(ISNUMBER(SEARCH("journalism", R48)), "Journalism", IF(ISNUMBER(SEARCH("photography", R48)), "Photography", IF(ISNUMBER(SEARCH("publishing", R48)), "Publishing")))))))))</f>
        <v>Music</v>
      </c>
      <c r="T48" t="str">
        <f>IF(ISNUMBER(SEARCH("food", R48)), "Food Trucks",
IF(ISNUMBER(SEARCH("electric",R48)),"Electric Music",
IF(ISNUMBER(SEARCH("indie",R48)),"Indie Rock",
IF(ISNUMBER(SEARCH("jazz",R48)),"Jazz",
IF(ISNUMBER(SEARCH("metal",R48)),"Metal",
IF(ISNUMBER(SEARCH("rock",R48)),"Rock",
IF(ISNUMBER(SEARCH("world",R48)),"World Music",
IF(ISNUMBER(SEARCH("animation", R48)), "Animation",
IF(ISNUMBER(SEARCH("documentary", R48)), "Documentary",
IF(ISNUMBER(SEARCH("drama", R48)), "Drama",
IF(ISNUMBER(SEARCH("science", R48)), "Science Ficton",
IF(ISNUMBER(SEARCH("shorts", R48)), "Shorts",
IF(ISNUMBER(SEARCH("television", R48)), "Television",
IF(ISNUMBER(SEARCH("mobile", R48)), "Mobile Games",
IF(ISNUMBER(SEARCH("video games", R48)), "Video Games",
IF(ISNUMBER(SEARCH("theater", R48)), "Plays",
IF(ISNUMBER(SEARCH("wearables", R48)), "Wearables",
IF(ISNUMBER(SEARCH("web", R48)), "Web",
IF(ISNUMBER(SEARCH("journalism", R48)), "Audio",
IF(ISNUMBER(SEARCH("photography", R48)), "Photography Books",
IF(ISNUMBER(SEARCH("publishing/fiction", R48)), "Ficton",
IF(ISNUMBER(SEARCH("nonfiction", R48)), "Nonfiction",
IF(ISNUMBER(SEARCH("podcasts", R48)), "Radio &amp; Podcasts",
IF(ISNUMBER(SEARCH("translations", R48)), "translations"))))))))))))))))))))))))</f>
        <v>Rock</v>
      </c>
    </row>
    <row r="49" spans="1:20" x14ac:dyDescent="0.25">
      <c r="A49">
        <v>47</v>
      </c>
      <c r="B49" t="s">
        <v>140</v>
      </c>
      <c r="C49" s="3" t="s">
        <v>141</v>
      </c>
      <c r="D49">
        <v>1500</v>
      </c>
      <c r="E49">
        <v>7129</v>
      </c>
      <c r="F49" s="6">
        <f>E49/D49*100</f>
        <v>475.26666666666665</v>
      </c>
      <c r="G49" t="s">
        <v>20</v>
      </c>
      <c r="H49">
        <v>149</v>
      </c>
      <c r="I49" s="8">
        <f>IFERROR(E49/H49,"0")</f>
        <v>47.845637583892618</v>
      </c>
      <c r="J49" t="s">
        <v>21</v>
      </c>
      <c r="K49" t="s">
        <v>22</v>
      </c>
      <c r="L49">
        <v>1396069200</v>
      </c>
      <c r="M49" s="12">
        <f>(((L49/60)/60)/24)+DATE(1970,1,1)</f>
        <v>41727.208333333336</v>
      </c>
      <c r="N49">
        <v>1398661200</v>
      </c>
      <c r="O49" s="12">
        <f>(((N49/60)/60)/24)+DATE(1970,1,1)</f>
        <v>41757.208333333336</v>
      </c>
      <c r="P49" t="b">
        <v>0</v>
      </c>
      <c r="Q49" t="b">
        <v>0</v>
      </c>
      <c r="R49" t="s">
        <v>33</v>
      </c>
      <c r="S49" t="str">
        <f>IF(ISNUMBER(SEARCH("food", R49)), "Food", IF(ISNUMBER(SEARCH("music",R49)),"Music",IF(ISNUMBER(SEARCH("film", R49)), "Film &amp; Video", IF(ISNUMBER(SEARCH("games", R49)), "Games", IF(ISNUMBER(SEARCH("theater", R49)), "Theater",IF(ISNUMBER(SEARCH("technology", R49)), "Technology", IF(ISNUMBER(SEARCH("journalism", R49)), "Journalism", IF(ISNUMBER(SEARCH("photography", R49)), "Photography", IF(ISNUMBER(SEARCH("publishing", R49)), "Publishing")))))))))</f>
        <v>Theater</v>
      </c>
      <c r="T49" t="str">
        <f>IF(ISNUMBER(SEARCH("food", R49)), "Food Trucks",
IF(ISNUMBER(SEARCH("electric",R49)),"Electric Music",
IF(ISNUMBER(SEARCH("indie",R49)),"Indie Rock",
IF(ISNUMBER(SEARCH("jazz",R49)),"Jazz",
IF(ISNUMBER(SEARCH("metal",R49)),"Metal",
IF(ISNUMBER(SEARCH("rock",R49)),"Rock",
IF(ISNUMBER(SEARCH("world",R49)),"World Music",
IF(ISNUMBER(SEARCH("animation", R49)), "Animation",
IF(ISNUMBER(SEARCH("documentary", R49)), "Documentary",
IF(ISNUMBER(SEARCH("drama", R49)), "Drama",
IF(ISNUMBER(SEARCH("science", R49)), "Science Ficton",
IF(ISNUMBER(SEARCH("shorts", R49)), "Shorts",
IF(ISNUMBER(SEARCH("television", R49)), "Television",
IF(ISNUMBER(SEARCH("mobile", R49)), "Mobile Games",
IF(ISNUMBER(SEARCH("video games", R49)), "Video Games",
IF(ISNUMBER(SEARCH("theater", R49)), "Plays",
IF(ISNUMBER(SEARCH("wearables", R49)), "Wearables",
IF(ISNUMBER(SEARCH("web", R49)), "Web",
IF(ISNUMBER(SEARCH("journalism", R49)), "Audio",
IF(ISNUMBER(SEARCH("photography", R49)), "Photography Books",
IF(ISNUMBER(SEARCH("publishing/fiction", R49)), "Ficton",
IF(ISNUMBER(SEARCH("nonfiction", R49)), "Nonfiction",
IF(ISNUMBER(SEARCH("podcasts", R49)), "Radio &amp; Podcasts",
IF(ISNUMBER(SEARCH("translations", R49)), "translations"))))))))))))))))))))))))</f>
        <v>Plays</v>
      </c>
    </row>
    <row r="50" spans="1:20" x14ac:dyDescent="0.25">
      <c r="A50">
        <v>48</v>
      </c>
      <c r="B50" t="s">
        <v>142</v>
      </c>
      <c r="C50" s="3" t="s">
        <v>143</v>
      </c>
      <c r="D50">
        <v>33300</v>
      </c>
      <c r="E50">
        <v>128862</v>
      </c>
      <c r="F50" s="6">
        <f>E50/D50*100</f>
        <v>386.97297297297297</v>
      </c>
      <c r="G50" t="s">
        <v>20</v>
      </c>
      <c r="H50">
        <v>2431</v>
      </c>
      <c r="I50" s="8">
        <f>IFERROR(E50/H50,"0")</f>
        <v>53.007815713698065</v>
      </c>
      <c r="J50" t="s">
        <v>21</v>
      </c>
      <c r="K50" t="s">
        <v>22</v>
      </c>
      <c r="L50">
        <v>1435208400</v>
      </c>
      <c r="M50" s="12">
        <f>(((L50/60)/60)/24)+DATE(1970,1,1)</f>
        <v>42180.208333333328</v>
      </c>
      <c r="N50">
        <v>1436245200</v>
      </c>
      <c r="O50" s="12">
        <f>(((N50/60)/60)/24)+DATE(1970,1,1)</f>
        <v>42192.208333333328</v>
      </c>
      <c r="P50" t="b">
        <v>0</v>
      </c>
      <c r="Q50" t="b">
        <v>0</v>
      </c>
      <c r="R50" t="s">
        <v>33</v>
      </c>
      <c r="S50" t="str">
        <f>IF(ISNUMBER(SEARCH("food", R50)), "Food", IF(ISNUMBER(SEARCH("music",R50)),"Music",IF(ISNUMBER(SEARCH("film", R50)), "Film &amp; Video", IF(ISNUMBER(SEARCH("games", R50)), "Games", IF(ISNUMBER(SEARCH("theater", R50)), "Theater",IF(ISNUMBER(SEARCH("technology", R50)), "Technology", IF(ISNUMBER(SEARCH("journalism", R50)), "Journalism", IF(ISNUMBER(SEARCH("photography", R50)), "Photography", IF(ISNUMBER(SEARCH("publishing", R50)), "Publishing")))))))))</f>
        <v>Theater</v>
      </c>
      <c r="T50" t="str">
        <f>IF(ISNUMBER(SEARCH("food", R50)), "Food Trucks",
IF(ISNUMBER(SEARCH("electric",R50)),"Electric Music",
IF(ISNUMBER(SEARCH("indie",R50)),"Indie Rock",
IF(ISNUMBER(SEARCH("jazz",R50)),"Jazz",
IF(ISNUMBER(SEARCH("metal",R50)),"Metal",
IF(ISNUMBER(SEARCH("rock",R50)),"Rock",
IF(ISNUMBER(SEARCH("world",R50)),"World Music",
IF(ISNUMBER(SEARCH("animation", R50)), "Animation",
IF(ISNUMBER(SEARCH("documentary", R50)), "Documentary",
IF(ISNUMBER(SEARCH("drama", R50)), "Drama",
IF(ISNUMBER(SEARCH("science", R50)), "Science Ficton",
IF(ISNUMBER(SEARCH("shorts", R50)), "Shorts",
IF(ISNUMBER(SEARCH("television", R50)), "Television",
IF(ISNUMBER(SEARCH("mobile", R50)), "Mobile Games",
IF(ISNUMBER(SEARCH("video games", R50)), "Video Games",
IF(ISNUMBER(SEARCH("theater", R50)), "Plays",
IF(ISNUMBER(SEARCH("wearables", R50)), "Wearables",
IF(ISNUMBER(SEARCH("web", R50)), "Web",
IF(ISNUMBER(SEARCH("journalism", R50)), "Audio",
IF(ISNUMBER(SEARCH("photography", R50)), "Photography Books",
IF(ISNUMBER(SEARCH("publishing/fiction", R50)), "Ficton",
IF(ISNUMBER(SEARCH("nonfiction", R50)), "Nonfiction",
IF(ISNUMBER(SEARCH("podcasts", R50)), "Radio &amp; Podcasts",
IF(ISNUMBER(SEARCH("translations", R50)), "translations"))))))))))))))))))))))))</f>
        <v>Plays</v>
      </c>
    </row>
    <row r="51" spans="1:20" x14ac:dyDescent="0.25">
      <c r="A51">
        <v>49</v>
      </c>
      <c r="B51" t="s">
        <v>144</v>
      </c>
      <c r="C51" s="3" t="s">
        <v>145</v>
      </c>
      <c r="D51">
        <v>7200</v>
      </c>
      <c r="E51">
        <v>13653</v>
      </c>
      <c r="F51" s="6">
        <f>E51/D51*100</f>
        <v>189.625</v>
      </c>
      <c r="G51" t="s">
        <v>20</v>
      </c>
      <c r="H51">
        <v>303</v>
      </c>
      <c r="I51" s="8">
        <f>IFERROR(E51/H51,"0")</f>
        <v>45.059405940594061</v>
      </c>
      <c r="J51" t="s">
        <v>21</v>
      </c>
      <c r="K51" t="s">
        <v>22</v>
      </c>
      <c r="L51">
        <v>1571547600</v>
      </c>
      <c r="M51" s="12">
        <f>(((L51/60)/60)/24)+DATE(1970,1,1)</f>
        <v>43758.208333333328</v>
      </c>
      <c r="N51">
        <v>1575439200</v>
      </c>
      <c r="O51" s="12">
        <f>(((N51/60)/60)/24)+DATE(1970,1,1)</f>
        <v>43803.25</v>
      </c>
      <c r="P51" t="b">
        <v>0</v>
      </c>
      <c r="Q51" t="b">
        <v>0</v>
      </c>
      <c r="R51" t="s">
        <v>23</v>
      </c>
      <c r="S51" t="str">
        <f>IF(ISNUMBER(SEARCH("food", R51)), "Food", IF(ISNUMBER(SEARCH("music",R51)),"Music",IF(ISNUMBER(SEARCH("film", R51)), "Film &amp; Video", IF(ISNUMBER(SEARCH("games", R51)), "Games", IF(ISNUMBER(SEARCH("theater", R51)), "Theater",IF(ISNUMBER(SEARCH("technology", R51)), "Technology", IF(ISNUMBER(SEARCH("journalism", R51)), "Journalism", IF(ISNUMBER(SEARCH("photography", R51)), "Photography", IF(ISNUMBER(SEARCH("publishing", R51)), "Publishing")))))))))</f>
        <v>Music</v>
      </c>
      <c r="T51" t="str">
        <f>IF(ISNUMBER(SEARCH("food", R51)), "Food Trucks",
IF(ISNUMBER(SEARCH("electric",R51)),"Electric Music",
IF(ISNUMBER(SEARCH("indie",R51)),"Indie Rock",
IF(ISNUMBER(SEARCH("jazz",R51)),"Jazz",
IF(ISNUMBER(SEARCH("metal",R51)),"Metal",
IF(ISNUMBER(SEARCH("rock",R51)),"Rock",
IF(ISNUMBER(SEARCH("world",R51)),"World Music",
IF(ISNUMBER(SEARCH("animation", R51)), "Animation",
IF(ISNUMBER(SEARCH("documentary", R51)), "Documentary",
IF(ISNUMBER(SEARCH("drama", R51)), "Drama",
IF(ISNUMBER(SEARCH("science", R51)), "Science Ficton",
IF(ISNUMBER(SEARCH("shorts", R51)), "Shorts",
IF(ISNUMBER(SEARCH("television", R51)), "Television",
IF(ISNUMBER(SEARCH("mobile", R51)), "Mobile Games",
IF(ISNUMBER(SEARCH("video games", R51)), "Video Games",
IF(ISNUMBER(SEARCH("theater", R51)), "Plays",
IF(ISNUMBER(SEARCH("wearables", R51)), "Wearables",
IF(ISNUMBER(SEARCH("web", R51)), "Web",
IF(ISNUMBER(SEARCH("journalism", R51)), "Audio",
IF(ISNUMBER(SEARCH("photography", R51)), "Photography Books",
IF(ISNUMBER(SEARCH("publishing/fiction", R51)), "Ficton",
IF(ISNUMBER(SEARCH("nonfiction", R51)), "Nonfiction",
IF(ISNUMBER(SEARCH("podcasts", R51)), "Radio &amp; Podcasts",
IF(ISNUMBER(SEARCH("translations", R51)), "translations"))))))))))))))))))))))))</f>
        <v>Rock</v>
      </c>
    </row>
    <row r="52" spans="1:20" ht="31.5" x14ac:dyDescent="0.25">
      <c r="A52">
        <v>50</v>
      </c>
      <c r="B52" t="s">
        <v>146</v>
      </c>
      <c r="C52" s="3" t="s">
        <v>147</v>
      </c>
      <c r="D52">
        <v>100</v>
      </c>
      <c r="E52">
        <v>2</v>
      </c>
      <c r="F52" s="6">
        <f>E52/D52*100</f>
        <v>2</v>
      </c>
      <c r="G52" t="s">
        <v>14</v>
      </c>
      <c r="H52">
        <v>1</v>
      </c>
      <c r="I52" s="8">
        <f>IFERROR(E52/H52,"0")</f>
        <v>2</v>
      </c>
      <c r="J52" t="s">
        <v>107</v>
      </c>
      <c r="K52" t="s">
        <v>108</v>
      </c>
      <c r="L52">
        <v>1375333200</v>
      </c>
      <c r="M52" s="12">
        <f>(((L52/60)/60)/24)+DATE(1970,1,1)</f>
        <v>41487.208333333336</v>
      </c>
      <c r="N52">
        <v>1377752400</v>
      </c>
      <c r="O52" s="12">
        <f>(((N52/60)/60)/24)+DATE(1970,1,1)</f>
        <v>41515.208333333336</v>
      </c>
      <c r="P52" t="b">
        <v>0</v>
      </c>
      <c r="Q52" t="b">
        <v>0</v>
      </c>
      <c r="R52" t="s">
        <v>148</v>
      </c>
      <c r="S52" t="str">
        <f>IF(ISNUMBER(SEARCH("food", R52)), "Food", IF(ISNUMBER(SEARCH("music",R52)),"Music",IF(ISNUMBER(SEARCH("film", R52)), "Film &amp; Video", IF(ISNUMBER(SEARCH("games", R52)), "Games", IF(ISNUMBER(SEARCH("theater", R52)), "Theater",IF(ISNUMBER(SEARCH("technology", R52)), "Technology", IF(ISNUMBER(SEARCH("journalism", R52)), "Journalism", IF(ISNUMBER(SEARCH("photography", R52)), "Photography", IF(ISNUMBER(SEARCH("publishing", R52)), "Publishing")))))))))</f>
        <v>Music</v>
      </c>
      <c r="T52" t="str">
        <f>IF(ISNUMBER(SEARCH("food", R52)), "Food Trucks",
IF(ISNUMBER(SEARCH("electric",R52)),"Electric Music",
IF(ISNUMBER(SEARCH("indie",R52)),"Indie Rock",
IF(ISNUMBER(SEARCH("jazz",R52)),"Jazz",
IF(ISNUMBER(SEARCH("metal",R52)),"Metal",
IF(ISNUMBER(SEARCH("rock",R52)),"Rock",
IF(ISNUMBER(SEARCH("world",R52)),"World Music",
IF(ISNUMBER(SEARCH("animation", R52)), "Animation",
IF(ISNUMBER(SEARCH("documentary", R52)), "Documentary",
IF(ISNUMBER(SEARCH("drama", R52)), "Drama",
IF(ISNUMBER(SEARCH("science", R52)), "Science Ficton",
IF(ISNUMBER(SEARCH("shorts", R52)), "Shorts",
IF(ISNUMBER(SEARCH("television", R52)), "Television",
IF(ISNUMBER(SEARCH("mobile", R52)), "Mobile Games",
IF(ISNUMBER(SEARCH("video games", R52)), "Video Games",
IF(ISNUMBER(SEARCH("theater", R52)), "Plays",
IF(ISNUMBER(SEARCH("wearables", R52)), "Wearables",
IF(ISNUMBER(SEARCH("web", R52)), "Web",
IF(ISNUMBER(SEARCH("journalism", R52)), "Audio",
IF(ISNUMBER(SEARCH("photography", R52)), "Photography Books",
IF(ISNUMBER(SEARCH("publishing/fiction", R52)), "Ficton",
IF(ISNUMBER(SEARCH("nonfiction", R52)), "Nonfiction",
IF(ISNUMBER(SEARCH("podcasts", R52)), "Radio &amp; Podcasts",
IF(ISNUMBER(SEARCH("translations", R52)), "translations"))))))))))))))))))))))))</f>
        <v>Metal</v>
      </c>
    </row>
    <row r="53" spans="1:20" x14ac:dyDescent="0.25">
      <c r="A53">
        <v>51</v>
      </c>
      <c r="B53" t="s">
        <v>149</v>
      </c>
      <c r="C53" s="3" t="s">
        <v>150</v>
      </c>
      <c r="D53">
        <v>158100</v>
      </c>
      <c r="E53">
        <v>145243</v>
      </c>
      <c r="F53" s="6">
        <f>E53/D53*100</f>
        <v>91.867805186590772</v>
      </c>
      <c r="G53" t="s">
        <v>14</v>
      </c>
      <c r="H53">
        <v>1467</v>
      </c>
      <c r="I53" s="8">
        <f>IFERROR(E53/H53,"0")</f>
        <v>99.006816632583508</v>
      </c>
      <c r="J53" t="s">
        <v>40</v>
      </c>
      <c r="K53" t="s">
        <v>41</v>
      </c>
      <c r="L53">
        <v>1332824400</v>
      </c>
      <c r="M53" s="12">
        <f>(((L53/60)/60)/24)+DATE(1970,1,1)</f>
        <v>40995.208333333336</v>
      </c>
      <c r="N53">
        <v>1334206800</v>
      </c>
      <c r="O53" s="12">
        <f>(((N53/60)/60)/24)+DATE(1970,1,1)</f>
        <v>41011.208333333336</v>
      </c>
      <c r="P53" t="b">
        <v>0</v>
      </c>
      <c r="Q53" t="b">
        <v>1</v>
      </c>
      <c r="R53" t="s">
        <v>65</v>
      </c>
      <c r="S53" t="str">
        <f>IF(ISNUMBER(SEARCH("food", R53)), "Food", IF(ISNUMBER(SEARCH("music",R53)),"Music",IF(ISNUMBER(SEARCH("film", R53)), "Film &amp; Video", IF(ISNUMBER(SEARCH("games", R53)), "Games", IF(ISNUMBER(SEARCH("theater", R53)), "Theater",IF(ISNUMBER(SEARCH("technology", R53)), "Technology", IF(ISNUMBER(SEARCH("journalism", R53)), "Journalism", IF(ISNUMBER(SEARCH("photography", R53)), "Photography", IF(ISNUMBER(SEARCH("publishing", R53)), "Publishing")))))))))</f>
        <v>Technology</v>
      </c>
      <c r="T53" t="str">
        <f>IF(ISNUMBER(SEARCH("food", R53)), "Food Trucks",
IF(ISNUMBER(SEARCH("electric",R53)),"Electric Music",
IF(ISNUMBER(SEARCH("indie",R53)),"Indie Rock",
IF(ISNUMBER(SEARCH("jazz",R53)),"Jazz",
IF(ISNUMBER(SEARCH("metal",R53)),"Metal",
IF(ISNUMBER(SEARCH("rock",R53)),"Rock",
IF(ISNUMBER(SEARCH("world",R53)),"World Music",
IF(ISNUMBER(SEARCH("animation", R53)), "Animation",
IF(ISNUMBER(SEARCH("documentary", R53)), "Documentary",
IF(ISNUMBER(SEARCH("drama", R53)), "Drama",
IF(ISNUMBER(SEARCH("science", R53)), "Science Ficton",
IF(ISNUMBER(SEARCH("shorts", R53)), "Shorts",
IF(ISNUMBER(SEARCH("television", R53)), "Television",
IF(ISNUMBER(SEARCH("mobile", R53)), "Mobile Games",
IF(ISNUMBER(SEARCH("video games", R53)), "Video Games",
IF(ISNUMBER(SEARCH("theater", R53)), "Plays",
IF(ISNUMBER(SEARCH("wearables", R53)), "Wearables",
IF(ISNUMBER(SEARCH("web", R53)), "Web",
IF(ISNUMBER(SEARCH("journalism", R53)), "Audio",
IF(ISNUMBER(SEARCH("photography", R53)), "Photography Books",
IF(ISNUMBER(SEARCH("publishing/fiction", R53)), "Ficton",
IF(ISNUMBER(SEARCH("nonfiction", R53)), "Nonfiction",
IF(ISNUMBER(SEARCH("podcasts", R53)), "Radio &amp; Podcasts",
IF(ISNUMBER(SEARCH("translations", R53)), "translations"))))))))))))))))))))))))</f>
        <v>Wearables</v>
      </c>
    </row>
    <row r="54" spans="1:20" x14ac:dyDescent="0.25">
      <c r="A54">
        <v>52</v>
      </c>
      <c r="B54" t="s">
        <v>151</v>
      </c>
      <c r="C54" s="3" t="s">
        <v>152</v>
      </c>
      <c r="D54">
        <v>7200</v>
      </c>
      <c r="E54">
        <v>2459</v>
      </c>
      <c r="F54" s="6">
        <f>E54/D54*100</f>
        <v>34.152777777777779</v>
      </c>
      <c r="G54" t="s">
        <v>14</v>
      </c>
      <c r="H54">
        <v>75</v>
      </c>
      <c r="I54" s="8">
        <f>IFERROR(E54/H54,"0")</f>
        <v>32.786666666666669</v>
      </c>
      <c r="J54" t="s">
        <v>21</v>
      </c>
      <c r="K54" t="s">
        <v>22</v>
      </c>
      <c r="L54">
        <v>1284526800</v>
      </c>
      <c r="M54" s="12">
        <f>(((L54/60)/60)/24)+DATE(1970,1,1)</f>
        <v>40436.208333333336</v>
      </c>
      <c r="N54">
        <v>1284872400</v>
      </c>
      <c r="O54" s="12">
        <f>(((N54/60)/60)/24)+DATE(1970,1,1)</f>
        <v>40440.208333333336</v>
      </c>
      <c r="P54" t="b">
        <v>0</v>
      </c>
      <c r="Q54" t="b">
        <v>0</v>
      </c>
      <c r="R54" t="s">
        <v>33</v>
      </c>
      <c r="S54" t="str">
        <f>IF(ISNUMBER(SEARCH("food", R54)), "Food", IF(ISNUMBER(SEARCH("music",R54)),"Music",IF(ISNUMBER(SEARCH("film", R54)), "Film &amp; Video", IF(ISNUMBER(SEARCH("games", R54)), "Games", IF(ISNUMBER(SEARCH("theater", R54)), "Theater",IF(ISNUMBER(SEARCH("technology", R54)), "Technology", IF(ISNUMBER(SEARCH("journalism", R54)), "Journalism", IF(ISNUMBER(SEARCH("photography", R54)), "Photography", IF(ISNUMBER(SEARCH("publishing", R54)), "Publishing")))))))))</f>
        <v>Theater</v>
      </c>
      <c r="T54" t="str">
        <f>IF(ISNUMBER(SEARCH("food", R54)), "Food Trucks",
IF(ISNUMBER(SEARCH("electric",R54)),"Electric Music",
IF(ISNUMBER(SEARCH("indie",R54)),"Indie Rock",
IF(ISNUMBER(SEARCH("jazz",R54)),"Jazz",
IF(ISNUMBER(SEARCH("metal",R54)),"Metal",
IF(ISNUMBER(SEARCH("rock",R54)),"Rock",
IF(ISNUMBER(SEARCH("world",R54)),"World Music",
IF(ISNUMBER(SEARCH("animation", R54)), "Animation",
IF(ISNUMBER(SEARCH("documentary", R54)), "Documentary",
IF(ISNUMBER(SEARCH("drama", R54)), "Drama",
IF(ISNUMBER(SEARCH("science", R54)), "Science Ficton",
IF(ISNUMBER(SEARCH("shorts", R54)), "Shorts",
IF(ISNUMBER(SEARCH("television", R54)), "Television",
IF(ISNUMBER(SEARCH("mobile", R54)), "Mobile Games",
IF(ISNUMBER(SEARCH("video games", R54)), "Video Games",
IF(ISNUMBER(SEARCH("theater", R54)), "Plays",
IF(ISNUMBER(SEARCH("wearables", R54)), "Wearables",
IF(ISNUMBER(SEARCH("web", R54)), "Web",
IF(ISNUMBER(SEARCH("journalism", R54)), "Audio",
IF(ISNUMBER(SEARCH("photography", R54)), "Photography Books",
IF(ISNUMBER(SEARCH("publishing/fiction", R54)), "Ficton",
IF(ISNUMBER(SEARCH("nonfiction", R54)), "Nonfiction",
IF(ISNUMBER(SEARCH("podcasts", R54)), "Radio &amp; Podcasts",
IF(ISNUMBER(SEARCH("translations", R54)), "translations"))))))))))))))))))))))))</f>
        <v>Plays</v>
      </c>
    </row>
    <row r="55" spans="1:20" x14ac:dyDescent="0.25">
      <c r="A55">
        <v>53</v>
      </c>
      <c r="B55" t="s">
        <v>153</v>
      </c>
      <c r="C55" s="3" t="s">
        <v>154</v>
      </c>
      <c r="D55">
        <v>8800</v>
      </c>
      <c r="E55">
        <v>12356</v>
      </c>
      <c r="F55" s="6">
        <f>E55/D55*100</f>
        <v>140.40909090909091</v>
      </c>
      <c r="G55" t="s">
        <v>20</v>
      </c>
      <c r="H55">
        <v>209</v>
      </c>
      <c r="I55" s="8">
        <f>IFERROR(E55/H55,"0")</f>
        <v>59.119617224880386</v>
      </c>
      <c r="J55" t="s">
        <v>21</v>
      </c>
      <c r="K55" t="s">
        <v>22</v>
      </c>
      <c r="L55">
        <v>1400562000</v>
      </c>
      <c r="M55" s="12">
        <f>(((L55/60)/60)/24)+DATE(1970,1,1)</f>
        <v>41779.208333333336</v>
      </c>
      <c r="N55">
        <v>1403931600</v>
      </c>
      <c r="O55" s="12">
        <f>(((N55/60)/60)/24)+DATE(1970,1,1)</f>
        <v>41818.208333333336</v>
      </c>
      <c r="P55" t="b">
        <v>0</v>
      </c>
      <c r="Q55" t="b">
        <v>0</v>
      </c>
      <c r="R55" t="s">
        <v>53</v>
      </c>
      <c r="S55" t="str">
        <f>IF(ISNUMBER(SEARCH("food", R55)), "Food", IF(ISNUMBER(SEARCH("music",R55)),"Music",IF(ISNUMBER(SEARCH("film", R55)), "Film &amp; Video", IF(ISNUMBER(SEARCH("games", R55)), "Games", IF(ISNUMBER(SEARCH("theater", R55)), "Theater",IF(ISNUMBER(SEARCH("technology", R55)), "Technology", IF(ISNUMBER(SEARCH("journalism", R55)), "Journalism", IF(ISNUMBER(SEARCH("photography", R55)), "Photography", IF(ISNUMBER(SEARCH("publishing", R55)), "Publishing")))))))))</f>
        <v>Film &amp; Video</v>
      </c>
      <c r="T55" t="str">
        <f>IF(ISNUMBER(SEARCH("food", R55)), "Food Trucks",
IF(ISNUMBER(SEARCH("electric",R55)),"Electric Music",
IF(ISNUMBER(SEARCH("indie",R55)),"Indie Rock",
IF(ISNUMBER(SEARCH("jazz",R55)),"Jazz",
IF(ISNUMBER(SEARCH("metal",R55)),"Metal",
IF(ISNUMBER(SEARCH("rock",R55)),"Rock",
IF(ISNUMBER(SEARCH("world",R55)),"World Music",
IF(ISNUMBER(SEARCH("animation", R55)), "Animation",
IF(ISNUMBER(SEARCH("documentary", R55)), "Documentary",
IF(ISNUMBER(SEARCH("drama", R55)), "Drama",
IF(ISNUMBER(SEARCH("science", R55)), "Science Ficton",
IF(ISNUMBER(SEARCH("shorts", R55)), "Shorts",
IF(ISNUMBER(SEARCH("television", R55)), "Television",
IF(ISNUMBER(SEARCH("mobile", R55)), "Mobile Games",
IF(ISNUMBER(SEARCH("video games", R55)), "Video Games",
IF(ISNUMBER(SEARCH("theater", R55)), "Plays",
IF(ISNUMBER(SEARCH("wearables", R55)), "Wearables",
IF(ISNUMBER(SEARCH("web", R55)), "Web",
IF(ISNUMBER(SEARCH("journalism", R55)), "Audio",
IF(ISNUMBER(SEARCH("photography", R55)), "Photography Books",
IF(ISNUMBER(SEARCH("publishing/fiction", R55)), "Ficton",
IF(ISNUMBER(SEARCH("nonfiction", R55)), "Nonfiction",
IF(ISNUMBER(SEARCH("podcasts", R55)), "Radio &amp; Podcasts",
IF(ISNUMBER(SEARCH("translations", R55)), "translations"))))))))))))))))))))))))</f>
        <v>Drama</v>
      </c>
    </row>
    <row r="56" spans="1:20" ht="31.5" x14ac:dyDescent="0.25">
      <c r="A56">
        <v>54</v>
      </c>
      <c r="B56" t="s">
        <v>155</v>
      </c>
      <c r="C56" s="3" t="s">
        <v>156</v>
      </c>
      <c r="D56">
        <v>6000</v>
      </c>
      <c r="E56">
        <v>5392</v>
      </c>
      <c r="F56" s="6">
        <f>E56/D56*100</f>
        <v>89.86666666666666</v>
      </c>
      <c r="G56" t="s">
        <v>14</v>
      </c>
      <c r="H56">
        <v>120</v>
      </c>
      <c r="I56" s="8">
        <f>IFERROR(E56/H56,"0")</f>
        <v>44.93333333333333</v>
      </c>
      <c r="J56" t="s">
        <v>21</v>
      </c>
      <c r="K56" t="s">
        <v>22</v>
      </c>
      <c r="L56">
        <v>1520748000</v>
      </c>
      <c r="M56" s="12">
        <f>(((L56/60)/60)/24)+DATE(1970,1,1)</f>
        <v>43170.25</v>
      </c>
      <c r="N56">
        <v>1521262800</v>
      </c>
      <c r="O56" s="12">
        <f>(((N56/60)/60)/24)+DATE(1970,1,1)</f>
        <v>43176.208333333328</v>
      </c>
      <c r="P56" t="b">
        <v>0</v>
      </c>
      <c r="Q56" t="b">
        <v>0</v>
      </c>
      <c r="R56" t="s">
        <v>65</v>
      </c>
      <c r="S56" t="str">
        <f>IF(ISNUMBER(SEARCH("food", R56)), "Food", IF(ISNUMBER(SEARCH("music",R56)),"Music",IF(ISNUMBER(SEARCH("film", R56)), "Film &amp; Video", IF(ISNUMBER(SEARCH("games", R56)), "Games", IF(ISNUMBER(SEARCH("theater", R56)), "Theater",IF(ISNUMBER(SEARCH("technology", R56)), "Technology", IF(ISNUMBER(SEARCH("journalism", R56)), "Journalism", IF(ISNUMBER(SEARCH("photography", R56)), "Photography", IF(ISNUMBER(SEARCH("publishing", R56)), "Publishing")))))))))</f>
        <v>Technology</v>
      </c>
      <c r="T56" t="str">
        <f>IF(ISNUMBER(SEARCH("food", R56)), "Food Trucks",
IF(ISNUMBER(SEARCH("electric",R56)),"Electric Music",
IF(ISNUMBER(SEARCH("indie",R56)),"Indie Rock",
IF(ISNUMBER(SEARCH("jazz",R56)),"Jazz",
IF(ISNUMBER(SEARCH("metal",R56)),"Metal",
IF(ISNUMBER(SEARCH("rock",R56)),"Rock",
IF(ISNUMBER(SEARCH("world",R56)),"World Music",
IF(ISNUMBER(SEARCH("animation", R56)), "Animation",
IF(ISNUMBER(SEARCH("documentary", R56)), "Documentary",
IF(ISNUMBER(SEARCH("drama", R56)), "Drama",
IF(ISNUMBER(SEARCH("science", R56)), "Science Ficton",
IF(ISNUMBER(SEARCH("shorts", R56)), "Shorts",
IF(ISNUMBER(SEARCH("television", R56)), "Television",
IF(ISNUMBER(SEARCH("mobile", R56)), "Mobile Games",
IF(ISNUMBER(SEARCH("video games", R56)), "Video Games",
IF(ISNUMBER(SEARCH("theater", R56)), "Plays",
IF(ISNUMBER(SEARCH("wearables", R56)), "Wearables",
IF(ISNUMBER(SEARCH("web", R56)), "Web",
IF(ISNUMBER(SEARCH("journalism", R56)), "Audio",
IF(ISNUMBER(SEARCH("photography", R56)), "Photography Books",
IF(ISNUMBER(SEARCH("publishing/fiction", R56)), "Ficton",
IF(ISNUMBER(SEARCH("nonfiction", R56)), "Nonfiction",
IF(ISNUMBER(SEARCH("podcasts", R56)), "Radio &amp; Podcasts",
IF(ISNUMBER(SEARCH("translations", R56)), "translations"))))))))))))))))))))))))</f>
        <v>Wearables</v>
      </c>
    </row>
    <row r="57" spans="1:20" ht="31.5" x14ac:dyDescent="0.25">
      <c r="A57">
        <v>55</v>
      </c>
      <c r="B57" t="s">
        <v>157</v>
      </c>
      <c r="C57" s="3" t="s">
        <v>158</v>
      </c>
      <c r="D57">
        <v>6600</v>
      </c>
      <c r="E57">
        <v>11746</v>
      </c>
      <c r="F57" s="6">
        <f>E57/D57*100</f>
        <v>177.96969696969697</v>
      </c>
      <c r="G57" t="s">
        <v>20</v>
      </c>
      <c r="H57">
        <v>131</v>
      </c>
      <c r="I57" s="8">
        <f>IFERROR(E57/H57,"0")</f>
        <v>89.664122137404576</v>
      </c>
      <c r="J57" t="s">
        <v>21</v>
      </c>
      <c r="K57" t="s">
        <v>22</v>
      </c>
      <c r="L57">
        <v>1532926800</v>
      </c>
      <c r="M57" s="12">
        <f>(((L57/60)/60)/24)+DATE(1970,1,1)</f>
        <v>43311.208333333328</v>
      </c>
      <c r="N57">
        <v>1533358800</v>
      </c>
      <c r="O57" s="12">
        <f>(((N57/60)/60)/24)+DATE(1970,1,1)</f>
        <v>43316.208333333328</v>
      </c>
      <c r="P57" t="b">
        <v>0</v>
      </c>
      <c r="Q57" t="b">
        <v>0</v>
      </c>
      <c r="R57" t="s">
        <v>159</v>
      </c>
      <c r="S57" t="str">
        <f>IF(ISNUMBER(SEARCH("food", R57)), "Food", IF(ISNUMBER(SEARCH("music",R57)),"Music",IF(ISNUMBER(SEARCH("film", R57)), "Film &amp; Video", IF(ISNUMBER(SEARCH("games", R57)), "Games", IF(ISNUMBER(SEARCH("theater", R57)), "Theater",IF(ISNUMBER(SEARCH("technology", R57)), "Technology", IF(ISNUMBER(SEARCH("journalism", R57)), "Journalism", IF(ISNUMBER(SEARCH("photography", R57)), "Photography", IF(ISNUMBER(SEARCH("publishing", R57)), "Publishing")))))))))</f>
        <v>Music</v>
      </c>
      <c r="T57" t="str">
        <f>IF(ISNUMBER(SEARCH("food", R57)), "Food Trucks",
IF(ISNUMBER(SEARCH("electric",R57)),"Electric Music",
IF(ISNUMBER(SEARCH("indie",R57)),"Indie Rock",
IF(ISNUMBER(SEARCH("jazz",R57)),"Jazz",
IF(ISNUMBER(SEARCH("metal",R57)),"Metal",
IF(ISNUMBER(SEARCH("rock",R57)),"Rock",
IF(ISNUMBER(SEARCH("world",R57)),"World Music",
IF(ISNUMBER(SEARCH("animation", R57)), "Animation",
IF(ISNUMBER(SEARCH("documentary", R57)), "Documentary",
IF(ISNUMBER(SEARCH("drama", R57)), "Drama",
IF(ISNUMBER(SEARCH("science", R57)), "Science Ficton",
IF(ISNUMBER(SEARCH("shorts", R57)), "Shorts",
IF(ISNUMBER(SEARCH("television", R57)), "Television",
IF(ISNUMBER(SEARCH("mobile", R57)), "Mobile Games",
IF(ISNUMBER(SEARCH("video games", R57)), "Video Games",
IF(ISNUMBER(SEARCH("theater", R57)), "Plays",
IF(ISNUMBER(SEARCH("wearables", R57)), "Wearables",
IF(ISNUMBER(SEARCH("web", R57)), "Web",
IF(ISNUMBER(SEARCH("journalism", R57)), "Audio",
IF(ISNUMBER(SEARCH("photography", R57)), "Photography Books",
IF(ISNUMBER(SEARCH("publishing/fiction", R57)), "Ficton",
IF(ISNUMBER(SEARCH("nonfiction", R57)), "Nonfiction",
IF(ISNUMBER(SEARCH("podcasts", R57)), "Radio &amp; Podcasts",
IF(ISNUMBER(SEARCH("translations", R57)), "translations"))))))))))))))))))))))))</f>
        <v>Jazz</v>
      </c>
    </row>
    <row r="58" spans="1:20" ht="31.5" x14ac:dyDescent="0.25">
      <c r="A58">
        <v>56</v>
      </c>
      <c r="B58" t="s">
        <v>160</v>
      </c>
      <c r="C58" s="3" t="s">
        <v>161</v>
      </c>
      <c r="D58">
        <v>8000</v>
      </c>
      <c r="E58">
        <v>11493</v>
      </c>
      <c r="F58" s="6">
        <f>E58/D58*100</f>
        <v>143.66249999999999</v>
      </c>
      <c r="G58" t="s">
        <v>20</v>
      </c>
      <c r="H58">
        <v>164</v>
      </c>
      <c r="I58" s="8">
        <f>IFERROR(E58/H58,"0")</f>
        <v>70.079268292682926</v>
      </c>
      <c r="J58" t="s">
        <v>21</v>
      </c>
      <c r="K58" t="s">
        <v>22</v>
      </c>
      <c r="L58">
        <v>1420869600</v>
      </c>
      <c r="M58" s="12">
        <f>(((L58/60)/60)/24)+DATE(1970,1,1)</f>
        <v>42014.25</v>
      </c>
      <c r="N58">
        <v>1421474400</v>
      </c>
      <c r="O58" s="12">
        <f>(((N58/60)/60)/24)+DATE(1970,1,1)</f>
        <v>42021.25</v>
      </c>
      <c r="P58" t="b">
        <v>0</v>
      </c>
      <c r="Q58" t="b">
        <v>0</v>
      </c>
      <c r="R58" t="s">
        <v>65</v>
      </c>
      <c r="S58" t="str">
        <f>IF(ISNUMBER(SEARCH("food", R58)), "Food", IF(ISNUMBER(SEARCH("music",R58)),"Music",IF(ISNUMBER(SEARCH("film", R58)), "Film &amp; Video", IF(ISNUMBER(SEARCH("games", R58)), "Games", IF(ISNUMBER(SEARCH("theater", R58)), "Theater",IF(ISNUMBER(SEARCH("technology", R58)), "Technology", IF(ISNUMBER(SEARCH("journalism", R58)), "Journalism", IF(ISNUMBER(SEARCH("photography", R58)), "Photography", IF(ISNUMBER(SEARCH("publishing", R58)), "Publishing")))))))))</f>
        <v>Technology</v>
      </c>
      <c r="T58" t="str">
        <f>IF(ISNUMBER(SEARCH("food", R58)), "Food Trucks",
IF(ISNUMBER(SEARCH("electric",R58)),"Electric Music",
IF(ISNUMBER(SEARCH("indie",R58)),"Indie Rock",
IF(ISNUMBER(SEARCH("jazz",R58)),"Jazz",
IF(ISNUMBER(SEARCH("metal",R58)),"Metal",
IF(ISNUMBER(SEARCH("rock",R58)),"Rock",
IF(ISNUMBER(SEARCH("world",R58)),"World Music",
IF(ISNUMBER(SEARCH("animation", R58)), "Animation",
IF(ISNUMBER(SEARCH("documentary", R58)), "Documentary",
IF(ISNUMBER(SEARCH("drama", R58)), "Drama",
IF(ISNUMBER(SEARCH("science", R58)), "Science Ficton",
IF(ISNUMBER(SEARCH("shorts", R58)), "Shorts",
IF(ISNUMBER(SEARCH("television", R58)), "Television",
IF(ISNUMBER(SEARCH("mobile", R58)), "Mobile Games",
IF(ISNUMBER(SEARCH("video games", R58)), "Video Games",
IF(ISNUMBER(SEARCH("theater", R58)), "Plays",
IF(ISNUMBER(SEARCH("wearables", R58)), "Wearables",
IF(ISNUMBER(SEARCH("web", R58)), "Web",
IF(ISNUMBER(SEARCH("journalism", R58)), "Audio",
IF(ISNUMBER(SEARCH("photography", R58)), "Photography Books",
IF(ISNUMBER(SEARCH("publishing/fiction", R58)), "Ficton",
IF(ISNUMBER(SEARCH("nonfiction", R58)), "Nonfiction",
IF(ISNUMBER(SEARCH("podcasts", R58)), "Radio &amp; Podcasts",
IF(ISNUMBER(SEARCH("translations", R58)), "translations"))))))))))))))))))))))))</f>
        <v>Wearables</v>
      </c>
    </row>
    <row r="59" spans="1:20" x14ac:dyDescent="0.25">
      <c r="A59">
        <v>57</v>
      </c>
      <c r="B59" t="s">
        <v>162</v>
      </c>
      <c r="C59" s="3" t="s">
        <v>163</v>
      </c>
      <c r="D59">
        <v>2900</v>
      </c>
      <c r="E59">
        <v>6243</v>
      </c>
      <c r="F59" s="6">
        <f>E59/D59*100</f>
        <v>215.27586206896552</v>
      </c>
      <c r="G59" t="s">
        <v>20</v>
      </c>
      <c r="H59">
        <v>201</v>
      </c>
      <c r="I59" s="8">
        <f>IFERROR(E59/H59,"0")</f>
        <v>31.059701492537314</v>
      </c>
      <c r="J59" t="s">
        <v>21</v>
      </c>
      <c r="K59" t="s">
        <v>22</v>
      </c>
      <c r="L59">
        <v>1504242000</v>
      </c>
      <c r="M59" s="12">
        <f>(((L59/60)/60)/24)+DATE(1970,1,1)</f>
        <v>42979.208333333328</v>
      </c>
      <c r="N59">
        <v>1505278800</v>
      </c>
      <c r="O59" s="12">
        <f>(((N59/60)/60)/24)+DATE(1970,1,1)</f>
        <v>42991.208333333328</v>
      </c>
      <c r="P59" t="b">
        <v>0</v>
      </c>
      <c r="Q59" t="b">
        <v>0</v>
      </c>
      <c r="R59" t="s">
        <v>89</v>
      </c>
      <c r="S59" t="str">
        <f>IF(ISNUMBER(SEARCH("food", R59)), "Food", IF(ISNUMBER(SEARCH("music",R59)),"Music",IF(ISNUMBER(SEARCH("film", R59)), "Film &amp; Video", IF(ISNUMBER(SEARCH("games", R59)), "Games", IF(ISNUMBER(SEARCH("theater", R59)), "Theater",IF(ISNUMBER(SEARCH("technology", R59)), "Technology", IF(ISNUMBER(SEARCH("journalism", R59)), "Journalism", IF(ISNUMBER(SEARCH("photography", R59)), "Photography", IF(ISNUMBER(SEARCH("publishing", R59)), "Publishing")))))))))</f>
        <v>Games</v>
      </c>
      <c r="T59" t="str">
        <f>IF(ISNUMBER(SEARCH("food", R59)), "Food Trucks",
IF(ISNUMBER(SEARCH("electric",R59)),"Electric Music",
IF(ISNUMBER(SEARCH("indie",R59)),"Indie Rock",
IF(ISNUMBER(SEARCH("jazz",R59)),"Jazz",
IF(ISNUMBER(SEARCH("metal",R59)),"Metal",
IF(ISNUMBER(SEARCH("rock",R59)),"Rock",
IF(ISNUMBER(SEARCH("world",R59)),"World Music",
IF(ISNUMBER(SEARCH("animation", R59)), "Animation",
IF(ISNUMBER(SEARCH("documentary", R59)), "Documentary",
IF(ISNUMBER(SEARCH("drama", R59)), "Drama",
IF(ISNUMBER(SEARCH("science", R59)), "Science Ficton",
IF(ISNUMBER(SEARCH("shorts", R59)), "Shorts",
IF(ISNUMBER(SEARCH("television", R59)), "Television",
IF(ISNUMBER(SEARCH("mobile", R59)), "Mobile Games",
IF(ISNUMBER(SEARCH("video games", R59)), "Video Games",
IF(ISNUMBER(SEARCH("theater", R59)), "Plays",
IF(ISNUMBER(SEARCH("wearables", R59)), "Wearables",
IF(ISNUMBER(SEARCH("web", R59)), "Web",
IF(ISNUMBER(SEARCH("journalism", R59)), "Audio",
IF(ISNUMBER(SEARCH("photography", R59)), "Photography Books",
IF(ISNUMBER(SEARCH("publishing/fiction", R59)), "Ficton",
IF(ISNUMBER(SEARCH("nonfiction", R59)), "Nonfiction",
IF(ISNUMBER(SEARCH("podcasts", R59)), "Radio &amp; Podcasts",
IF(ISNUMBER(SEARCH("translations", R59)), "translations"))))))))))))))))))))))))</f>
        <v>Video Games</v>
      </c>
    </row>
    <row r="60" spans="1:20" x14ac:dyDescent="0.25">
      <c r="A60">
        <v>58</v>
      </c>
      <c r="B60" t="s">
        <v>164</v>
      </c>
      <c r="C60" s="3" t="s">
        <v>165</v>
      </c>
      <c r="D60">
        <v>2700</v>
      </c>
      <c r="E60">
        <v>6132</v>
      </c>
      <c r="F60" s="6">
        <f>E60/D60*100</f>
        <v>227.11111111111114</v>
      </c>
      <c r="G60" t="s">
        <v>20</v>
      </c>
      <c r="H60">
        <v>211</v>
      </c>
      <c r="I60" s="8">
        <f>IFERROR(E60/H60,"0")</f>
        <v>29.061611374407583</v>
      </c>
      <c r="J60" t="s">
        <v>21</v>
      </c>
      <c r="K60" t="s">
        <v>22</v>
      </c>
      <c r="L60">
        <v>1442811600</v>
      </c>
      <c r="M60" s="12">
        <f>(((L60/60)/60)/24)+DATE(1970,1,1)</f>
        <v>42268.208333333328</v>
      </c>
      <c r="N60">
        <v>1443934800</v>
      </c>
      <c r="O60" s="12">
        <f>(((N60/60)/60)/24)+DATE(1970,1,1)</f>
        <v>42281.208333333328</v>
      </c>
      <c r="P60" t="b">
        <v>0</v>
      </c>
      <c r="Q60" t="b">
        <v>0</v>
      </c>
      <c r="R60" t="s">
        <v>33</v>
      </c>
      <c r="S60" t="str">
        <f>IF(ISNUMBER(SEARCH("food", R60)), "Food", IF(ISNUMBER(SEARCH("music",R60)),"Music",IF(ISNUMBER(SEARCH("film", R60)), "Film &amp; Video", IF(ISNUMBER(SEARCH("games", R60)), "Games", IF(ISNUMBER(SEARCH("theater", R60)), "Theater",IF(ISNUMBER(SEARCH("technology", R60)), "Technology", IF(ISNUMBER(SEARCH("journalism", R60)), "Journalism", IF(ISNUMBER(SEARCH("photography", R60)), "Photography", IF(ISNUMBER(SEARCH("publishing", R60)), "Publishing")))))))))</f>
        <v>Theater</v>
      </c>
      <c r="T60" t="str">
        <f>IF(ISNUMBER(SEARCH("food", R60)), "Food Trucks",
IF(ISNUMBER(SEARCH("electric",R60)),"Electric Music",
IF(ISNUMBER(SEARCH("indie",R60)),"Indie Rock",
IF(ISNUMBER(SEARCH("jazz",R60)),"Jazz",
IF(ISNUMBER(SEARCH("metal",R60)),"Metal",
IF(ISNUMBER(SEARCH("rock",R60)),"Rock",
IF(ISNUMBER(SEARCH("world",R60)),"World Music",
IF(ISNUMBER(SEARCH("animation", R60)), "Animation",
IF(ISNUMBER(SEARCH("documentary", R60)), "Documentary",
IF(ISNUMBER(SEARCH("drama", R60)), "Drama",
IF(ISNUMBER(SEARCH("science", R60)), "Science Ficton",
IF(ISNUMBER(SEARCH("shorts", R60)), "Shorts",
IF(ISNUMBER(SEARCH("television", R60)), "Television",
IF(ISNUMBER(SEARCH("mobile", R60)), "Mobile Games",
IF(ISNUMBER(SEARCH("video games", R60)), "Video Games",
IF(ISNUMBER(SEARCH("theater", R60)), "Plays",
IF(ISNUMBER(SEARCH("wearables", R60)), "Wearables",
IF(ISNUMBER(SEARCH("web", R60)), "Web",
IF(ISNUMBER(SEARCH("journalism", R60)), "Audio",
IF(ISNUMBER(SEARCH("photography", R60)), "Photography Books",
IF(ISNUMBER(SEARCH("publishing/fiction", R60)), "Ficton",
IF(ISNUMBER(SEARCH("nonfiction", R60)), "Nonfiction",
IF(ISNUMBER(SEARCH("podcasts", R60)), "Radio &amp; Podcasts",
IF(ISNUMBER(SEARCH("translations", R60)), "translations"))))))))))))))))))))))))</f>
        <v>Plays</v>
      </c>
    </row>
    <row r="61" spans="1:20" x14ac:dyDescent="0.25">
      <c r="A61">
        <v>59</v>
      </c>
      <c r="B61" t="s">
        <v>166</v>
      </c>
      <c r="C61" s="3" t="s">
        <v>167</v>
      </c>
      <c r="D61">
        <v>1400</v>
      </c>
      <c r="E61">
        <v>3851</v>
      </c>
      <c r="F61" s="6">
        <f>E61/D61*100</f>
        <v>275.07142857142861</v>
      </c>
      <c r="G61" t="s">
        <v>20</v>
      </c>
      <c r="H61">
        <v>128</v>
      </c>
      <c r="I61" s="8">
        <f>IFERROR(E61/H61,"0")</f>
        <v>30.0859375</v>
      </c>
      <c r="J61" t="s">
        <v>21</v>
      </c>
      <c r="K61" t="s">
        <v>22</v>
      </c>
      <c r="L61">
        <v>1497243600</v>
      </c>
      <c r="M61" s="12">
        <f>(((L61/60)/60)/24)+DATE(1970,1,1)</f>
        <v>42898.208333333328</v>
      </c>
      <c r="N61">
        <v>1498539600</v>
      </c>
      <c r="O61" s="12">
        <f>(((N61/60)/60)/24)+DATE(1970,1,1)</f>
        <v>42913.208333333328</v>
      </c>
      <c r="P61" t="b">
        <v>0</v>
      </c>
      <c r="Q61" t="b">
        <v>1</v>
      </c>
      <c r="R61" t="s">
        <v>33</v>
      </c>
      <c r="S61" t="str">
        <f>IF(ISNUMBER(SEARCH("food", R61)), "Food", IF(ISNUMBER(SEARCH("music",R61)),"Music",IF(ISNUMBER(SEARCH("film", R61)), "Film &amp; Video", IF(ISNUMBER(SEARCH("games", R61)), "Games", IF(ISNUMBER(SEARCH("theater", R61)), "Theater",IF(ISNUMBER(SEARCH("technology", R61)), "Technology", IF(ISNUMBER(SEARCH("journalism", R61)), "Journalism", IF(ISNUMBER(SEARCH("photography", R61)), "Photography", IF(ISNUMBER(SEARCH("publishing", R61)), "Publishing")))))))))</f>
        <v>Theater</v>
      </c>
      <c r="T61" t="str">
        <f>IF(ISNUMBER(SEARCH("food", R61)), "Food Trucks",
IF(ISNUMBER(SEARCH("electric",R61)),"Electric Music",
IF(ISNUMBER(SEARCH("indie",R61)),"Indie Rock",
IF(ISNUMBER(SEARCH("jazz",R61)),"Jazz",
IF(ISNUMBER(SEARCH("metal",R61)),"Metal",
IF(ISNUMBER(SEARCH("rock",R61)),"Rock",
IF(ISNUMBER(SEARCH("world",R61)),"World Music",
IF(ISNUMBER(SEARCH("animation", R61)), "Animation",
IF(ISNUMBER(SEARCH("documentary", R61)), "Documentary",
IF(ISNUMBER(SEARCH("drama", R61)), "Drama",
IF(ISNUMBER(SEARCH("science", R61)), "Science Ficton",
IF(ISNUMBER(SEARCH("shorts", R61)), "Shorts",
IF(ISNUMBER(SEARCH("television", R61)), "Television",
IF(ISNUMBER(SEARCH("mobile", R61)), "Mobile Games",
IF(ISNUMBER(SEARCH("video games", R61)), "Video Games",
IF(ISNUMBER(SEARCH("theater", R61)), "Plays",
IF(ISNUMBER(SEARCH("wearables", R61)), "Wearables",
IF(ISNUMBER(SEARCH("web", R61)), "Web",
IF(ISNUMBER(SEARCH("journalism", R61)), "Audio",
IF(ISNUMBER(SEARCH("photography", R61)), "Photography Books",
IF(ISNUMBER(SEARCH("publishing/fiction", R61)), "Ficton",
IF(ISNUMBER(SEARCH("nonfiction", R61)), "Nonfiction",
IF(ISNUMBER(SEARCH("podcasts", R61)), "Radio &amp; Podcasts",
IF(ISNUMBER(SEARCH("translations", R61)), "translations"))))))))))))))))))))))))</f>
        <v>Plays</v>
      </c>
    </row>
    <row r="62" spans="1:20" x14ac:dyDescent="0.25">
      <c r="A62">
        <v>60</v>
      </c>
      <c r="B62" t="s">
        <v>168</v>
      </c>
      <c r="C62" s="3" t="s">
        <v>169</v>
      </c>
      <c r="D62">
        <v>94200</v>
      </c>
      <c r="E62">
        <v>135997</v>
      </c>
      <c r="F62" s="6">
        <f>E62/D62*100</f>
        <v>144.37048832271762</v>
      </c>
      <c r="G62" t="s">
        <v>20</v>
      </c>
      <c r="H62">
        <v>1600</v>
      </c>
      <c r="I62" s="8">
        <f>IFERROR(E62/H62,"0")</f>
        <v>84.998125000000002</v>
      </c>
      <c r="J62" t="s">
        <v>15</v>
      </c>
      <c r="K62" t="s">
        <v>16</v>
      </c>
      <c r="L62">
        <v>1342501200</v>
      </c>
      <c r="M62" s="12">
        <f>(((L62/60)/60)/24)+DATE(1970,1,1)</f>
        <v>41107.208333333336</v>
      </c>
      <c r="N62">
        <v>1342760400</v>
      </c>
      <c r="O62" s="12">
        <f>(((N62/60)/60)/24)+DATE(1970,1,1)</f>
        <v>41110.208333333336</v>
      </c>
      <c r="P62" t="b">
        <v>0</v>
      </c>
      <c r="Q62" t="b">
        <v>0</v>
      </c>
      <c r="R62" t="s">
        <v>33</v>
      </c>
      <c r="S62" t="str">
        <f>IF(ISNUMBER(SEARCH("food", R62)), "Food", IF(ISNUMBER(SEARCH("music",R62)),"Music",IF(ISNUMBER(SEARCH("film", R62)), "Film &amp; Video", IF(ISNUMBER(SEARCH("games", R62)), "Games", IF(ISNUMBER(SEARCH("theater", R62)), "Theater",IF(ISNUMBER(SEARCH("technology", R62)), "Technology", IF(ISNUMBER(SEARCH("journalism", R62)), "Journalism", IF(ISNUMBER(SEARCH("photography", R62)), "Photography", IF(ISNUMBER(SEARCH("publishing", R62)), "Publishing")))))))))</f>
        <v>Theater</v>
      </c>
      <c r="T62" t="str">
        <f>IF(ISNUMBER(SEARCH("food", R62)), "Food Trucks",
IF(ISNUMBER(SEARCH("electric",R62)),"Electric Music",
IF(ISNUMBER(SEARCH("indie",R62)),"Indie Rock",
IF(ISNUMBER(SEARCH("jazz",R62)),"Jazz",
IF(ISNUMBER(SEARCH("metal",R62)),"Metal",
IF(ISNUMBER(SEARCH("rock",R62)),"Rock",
IF(ISNUMBER(SEARCH("world",R62)),"World Music",
IF(ISNUMBER(SEARCH("animation", R62)), "Animation",
IF(ISNUMBER(SEARCH("documentary", R62)), "Documentary",
IF(ISNUMBER(SEARCH("drama", R62)), "Drama",
IF(ISNUMBER(SEARCH("science", R62)), "Science Ficton",
IF(ISNUMBER(SEARCH("shorts", R62)), "Shorts",
IF(ISNUMBER(SEARCH("television", R62)), "Television",
IF(ISNUMBER(SEARCH("mobile", R62)), "Mobile Games",
IF(ISNUMBER(SEARCH("video games", R62)), "Video Games",
IF(ISNUMBER(SEARCH("theater", R62)), "Plays",
IF(ISNUMBER(SEARCH("wearables", R62)), "Wearables",
IF(ISNUMBER(SEARCH("web", R62)), "Web",
IF(ISNUMBER(SEARCH("journalism", R62)), "Audio",
IF(ISNUMBER(SEARCH("photography", R62)), "Photography Books",
IF(ISNUMBER(SEARCH("publishing/fiction", R62)), "Ficton",
IF(ISNUMBER(SEARCH("nonfiction", R62)), "Nonfiction",
IF(ISNUMBER(SEARCH("podcasts", R62)), "Radio &amp; Podcasts",
IF(ISNUMBER(SEARCH("translations", R62)), "translations"))))))))))))))))))))))))</f>
        <v>Plays</v>
      </c>
    </row>
    <row r="63" spans="1:20" ht="31.5" x14ac:dyDescent="0.25">
      <c r="A63">
        <v>61</v>
      </c>
      <c r="B63" t="s">
        <v>170</v>
      </c>
      <c r="C63" s="3" t="s">
        <v>171</v>
      </c>
      <c r="D63">
        <v>199200</v>
      </c>
      <c r="E63">
        <v>184750</v>
      </c>
      <c r="F63" s="6">
        <f>E63/D63*100</f>
        <v>92.74598393574297</v>
      </c>
      <c r="G63" t="s">
        <v>14</v>
      </c>
      <c r="H63">
        <v>2253</v>
      </c>
      <c r="I63" s="8">
        <f>IFERROR(E63/H63,"0")</f>
        <v>82.001775410563695</v>
      </c>
      <c r="J63" t="s">
        <v>15</v>
      </c>
      <c r="K63" t="s">
        <v>16</v>
      </c>
      <c r="L63">
        <v>1298268000</v>
      </c>
      <c r="M63" s="12">
        <f>(((L63/60)/60)/24)+DATE(1970,1,1)</f>
        <v>40595.25</v>
      </c>
      <c r="N63">
        <v>1301720400</v>
      </c>
      <c r="O63" s="12">
        <f>(((N63/60)/60)/24)+DATE(1970,1,1)</f>
        <v>40635.208333333336</v>
      </c>
      <c r="P63" t="b">
        <v>0</v>
      </c>
      <c r="Q63" t="b">
        <v>0</v>
      </c>
      <c r="R63" t="s">
        <v>33</v>
      </c>
      <c r="S63" t="str">
        <f>IF(ISNUMBER(SEARCH("food", R63)), "Food", IF(ISNUMBER(SEARCH("music",R63)),"Music",IF(ISNUMBER(SEARCH("film", R63)), "Film &amp; Video", IF(ISNUMBER(SEARCH("games", R63)), "Games", IF(ISNUMBER(SEARCH("theater", R63)), "Theater",IF(ISNUMBER(SEARCH("technology", R63)), "Technology", IF(ISNUMBER(SEARCH("journalism", R63)), "Journalism", IF(ISNUMBER(SEARCH("photography", R63)), "Photography", IF(ISNUMBER(SEARCH("publishing", R63)), "Publishing")))))))))</f>
        <v>Theater</v>
      </c>
      <c r="T63" t="str">
        <f>IF(ISNUMBER(SEARCH("food", R63)), "Food Trucks",
IF(ISNUMBER(SEARCH("electric",R63)),"Electric Music",
IF(ISNUMBER(SEARCH("indie",R63)),"Indie Rock",
IF(ISNUMBER(SEARCH("jazz",R63)),"Jazz",
IF(ISNUMBER(SEARCH("metal",R63)),"Metal",
IF(ISNUMBER(SEARCH("rock",R63)),"Rock",
IF(ISNUMBER(SEARCH("world",R63)),"World Music",
IF(ISNUMBER(SEARCH("animation", R63)), "Animation",
IF(ISNUMBER(SEARCH("documentary", R63)), "Documentary",
IF(ISNUMBER(SEARCH("drama", R63)), "Drama",
IF(ISNUMBER(SEARCH("science", R63)), "Science Ficton",
IF(ISNUMBER(SEARCH("shorts", R63)), "Shorts",
IF(ISNUMBER(SEARCH("television", R63)), "Television",
IF(ISNUMBER(SEARCH("mobile", R63)), "Mobile Games",
IF(ISNUMBER(SEARCH("video games", R63)), "Video Games",
IF(ISNUMBER(SEARCH("theater", R63)), "Plays",
IF(ISNUMBER(SEARCH("wearables", R63)), "Wearables",
IF(ISNUMBER(SEARCH("web", R63)), "Web",
IF(ISNUMBER(SEARCH("journalism", R63)), "Audio",
IF(ISNUMBER(SEARCH("photography", R63)), "Photography Books",
IF(ISNUMBER(SEARCH("publishing/fiction", R63)), "Ficton",
IF(ISNUMBER(SEARCH("nonfiction", R63)), "Nonfiction",
IF(ISNUMBER(SEARCH("podcasts", R63)), "Radio &amp; Podcasts",
IF(ISNUMBER(SEARCH("translations", R63)), "translations"))))))))))))))))))))))))</f>
        <v>Plays</v>
      </c>
    </row>
    <row r="64" spans="1:20" x14ac:dyDescent="0.25">
      <c r="A64">
        <v>62</v>
      </c>
      <c r="B64" t="s">
        <v>172</v>
      </c>
      <c r="C64" s="3" t="s">
        <v>173</v>
      </c>
      <c r="D64">
        <v>2000</v>
      </c>
      <c r="E64">
        <v>14452</v>
      </c>
      <c r="F64" s="6">
        <f>E64/D64*100</f>
        <v>722.6</v>
      </c>
      <c r="G64" t="s">
        <v>20</v>
      </c>
      <c r="H64">
        <v>249</v>
      </c>
      <c r="I64" s="8">
        <f>IFERROR(E64/H64,"0")</f>
        <v>58.040160642570278</v>
      </c>
      <c r="J64" t="s">
        <v>21</v>
      </c>
      <c r="K64" t="s">
        <v>22</v>
      </c>
      <c r="L64">
        <v>1433480400</v>
      </c>
      <c r="M64" s="12">
        <f>(((L64/60)/60)/24)+DATE(1970,1,1)</f>
        <v>42160.208333333328</v>
      </c>
      <c r="N64">
        <v>1433566800</v>
      </c>
      <c r="O64" s="12">
        <f>(((N64/60)/60)/24)+DATE(1970,1,1)</f>
        <v>42161.208333333328</v>
      </c>
      <c r="P64" t="b">
        <v>0</v>
      </c>
      <c r="Q64" t="b">
        <v>0</v>
      </c>
      <c r="R64" t="s">
        <v>28</v>
      </c>
      <c r="S64" t="str">
        <f>IF(ISNUMBER(SEARCH("food", R64)), "Food", IF(ISNUMBER(SEARCH("music",R64)),"Music",IF(ISNUMBER(SEARCH("film", R64)), "Film &amp; Video", IF(ISNUMBER(SEARCH("games", R64)), "Games", IF(ISNUMBER(SEARCH("theater", R64)), "Theater",IF(ISNUMBER(SEARCH("technology", R64)), "Technology", IF(ISNUMBER(SEARCH("journalism", R64)), "Journalism", IF(ISNUMBER(SEARCH("photography", R64)), "Photography", IF(ISNUMBER(SEARCH("publishing", R64)), "Publishing")))))))))</f>
        <v>Technology</v>
      </c>
      <c r="T64" t="str">
        <f>IF(ISNUMBER(SEARCH("food", R64)), "Food Trucks",
IF(ISNUMBER(SEARCH("electric",R64)),"Electric Music",
IF(ISNUMBER(SEARCH("indie",R64)),"Indie Rock",
IF(ISNUMBER(SEARCH("jazz",R64)),"Jazz",
IF(ISNUMBER(SEARCH("metal",R64)),"Metal",
IF(ISNUMBER(SEARCH("rock",R64)),"Rock",
IF(ISNUMBER(SEARCH("world",R64)),"World Music",
IF(ISNUMBER(SEARCH("animation", R64)), "Animation",
IF(ISNUMBER(SEARCH("documentary", R64)), "Documentary",
IF(ISNUMBER(SEARCH("drama", R64)), "Drama",
IF(ISNUMBER(SEARCH("science", R64)), "Science Ficton",
IF(ISNUMBER(SEARCH("shorts", R64)), "Shorts",
IF(ISNUMBER(SEARCH("television", R64)), "Television",
IF(ISNUMBER(SEARCH("mobile", R64)), "Mobile Games",
IF(ISNUMBER(SEARCH("video games", R64)), "Video Games",
IF(ISNUMBER(SEARCH("theater", R64)), "Plays",
IF(ISNUMBER(SEARCH("wearables", R64)), "Wearables",
IF(ISNUMBER(SEARCH("web", R64)), "Web",
IF(ISNUMBER(SEARCH("journalism", R64)), "Audio",
IF(ISNUMBER(SEARCH("photography", R64)), "Photography Books",
IF(ISNUMBER(SEARCH("publishing/fiction", R64)), "Ficton",
IF(ISNUMBER(SEARCH("nonfiction", R64)), "Nonfiction",
IF(ISNUMBER(SEARCH("podcasts", R64)), "Radio &amp; Podcasts",
IF(ISNUMBER(SEARCH("translations", R64)), "translations"))))))))))))))))))))))))</f>
        <v>Web</v>
      </c>
    </row>
    <row r="65" spans="1:20" x14ac:dyDescent="0.25">
      <c r="A65">
        <v>63</v>
      </c>
      <c r="B65" t="s">
        <v>174</v>
      </c>
      <c r="C65" s="3" t="s">
        <v>175</v>
      </c>
      <c r="D65">
        <v>4700</v>
      </c>
      <c r="E65">
        <v>557</v>
      </c>
      <c r="F65" s="6">
        <f>E65/D65*100</f>
        <v>11.851063829787234</v>
      </c>
      <c r="G65" t="s">
        <v>14</v>
      </c>
      <c r="H65">
        <v>5</v>
      </c>
      <c r="I65" s="8">
        <f>IFERROR(E65/H65,"0")</f>
        <v>111.4</v>
      </c>
      <c r="J65" t="s">
        <v>21</v>
      </c>
      <c r="K65" t="s">
        <v>22</v>
      </c>
      <c r="L65">
        <v>1493355600</v>
      </c>
      <c r="M65" s="12">
        <f>(((L65/60)/60)/24)+DATE(1970,1,1)</f>
        <v>42853.208333333328</v>
      </c>
      <c r="N65">
        <v>1493874000</v>
      </c>
      <c r="O65" s="12">
        <f>(((N65/60)/60)/24)+DATE(1970,1,1)</f>
        <v>42859.208333333328</v>
      </c>
      <c r="P65" t="b">
        <v>0</v>
      </c>
      <c r="Q65" t="b">
        <v>0</v>
      </c>
      <c r="R65" t="s">
        <v>33</v>
      </c>
      <c r="S65" t="str">
        <f>IF(ISNUMBER(SEARCH("food", R65)), "Food", IF(ISNUMBER(SEARCH("music",R65)),"Music",IF(ISNUMBER(SEARCH("film", R65)), "Film &amp; Video", IF(ISNUMBER(SEARCH("games", R65)), "Games", IF(ISNUMBER(SEARCH("theater", R65)), "Theater",IF(ISNUMBER(SEARCH("technology", R65)), "Technology", IF(ISNUMBER(SEARCH("journalism", R65)), "Journalism", IF(ISNUMBER(SEARCH("photography", R65)), "Photography", IF(ISNUMBER(SEARCH("publishing", R65)), "Publishing")))))))))</f>
        <v>Theater</v>
      </c>
      <c r="T65" t="str">
        <f>IF(ISNUMBER(SEARCH("food", R65)), "Food Trucks",
IF(ISNUMBER(SEARCH("electric",R65)),"Electric Music",
IF(ISNUMBER(SEARCH("indie",R65)),"Indie Rock",
IF(ISNUMBER(SEARCH("jazz",R65)),"Jazz",
IF(ISNUMBER(SEARCH("metal",R65)),"Metal",
IF(ISNUMBER(SEARCH("rock",R65)),"Rock",
IF(ISNUMBER(SEARCH("world",R65)),"World Music",
IF(ISNUMBER(SEARCH("animation", R65)), "Animation",
IF(ISNUMBER(SEARCH("documentary", R65)), "Documentary",
IF(ISNUMBER(SEARCH("drama", R65)), "Drama",
IF(ISNUMBER(SEARCH("science", R65)), "Science Ficton",
IF(ISNUMBER(SEARCH("shorts", R65)), "Shorts",
IF(ISNUMBER(SEARCH("television", R65)), "Television",
IF(ISNUMBER(SEARCH("mobile", R65)), "Mobile Games",
IF(ISNUMBER(SEARCH("video games", R65)), "Video Games",
IF(ISNUMBER(SEARCH("theater", R65)), "Plays",
IF(ISNUMBER(SEARCH("wearables", R65)), "Wearables",
IF(ISNUMBER(SEARCH("web", R65)), "Web",
IF(ISNUMBER(SEARCH("journalism", R65)), "Audio",
IF(ISNUMBER(SEARCH("photography", R65)), "Photography Books",
IF(ISNUMBER(SEARCH("publishing/fiction", R65)), "Ficton",
IF(ISNUMBER(SEARCH("nonfiction", R65)), "Nonfiction",
IF(ISNUMBER(SEARCH("podcasts", R65)), "Radio &amp; Podcasts",
IF(ISNUMBER(SEARCH("translations", R65)), "translations"))))))))))))))))))))))))</f>
        <v>Plays</v>
      </c>
    </row>
    <row r="66" spans="1:20" x14ac:dyDescent="0.25">
      <c r="A66">
        <v>64</v>
      </c>
      <c r="B66" t="s">
        <v>176</v>
      </c>
      <c r="C66" s="3" t="s">
        <v>177</v>
      </c>
      <c r="D66">
        <v>2800</v>
      </c>
      <c r="E66">
        <v>2734</v>
      </c>
      <c r="F66" s="6">
        <f>E66/D66*100</f>
        <v>97.642857142857139</v>
      </c>
      <c r="G66" t="s">
        <v>14</v>
      </c>
      <c r="H66">
        <v>38</v>
      </c>
      <c r="I66" s="8">
        <f>IFERROR(E66/H66,"0")</f>
        <v>71.94736842105263</v>
      </c>
      <c r="J66" t="s">
        <v>21</v>
      </c>
      <c r="K66" t="s">
        <v>22</v>
      </c>
      <c r="L66">
        <v>1530507600</v>
      </c>
      <c r="M66" s="12">
        <f>(((L66/60)/60)/24)+DATE(1970,1,1)</f>
        <v>43283.208333333328</v>
      </c>
      <c r="N66">
        <v>1531803600</v>
      </c>
      <c r="O66" s="12">
        <f>(((N66/60)/60)/24)+DATE(1970,1,1)</f>
        <v>43298.208333333328</v>
      </c>
      <c r="P66" t="b">
        <v>0</v>
      </c>
      <c r="Q66" t="b">
        <v>1</v>
      </c>
      <c r="R66" t="s">
        <v>28</v>
      </c>
      <c r="S66" t="str">
        <f>IF(ISNUMBER(SEARCH("food", R66)), "Food", IF(ISNUMBER(SEARCH("music",R66)),"Music",IF(ISNUMBER(SEARCH("film", R66)), "Film &amp; Video", IF(ISNUMBER(SEARCH("games", R66)), "Games", IF(ISNUMBER(SEARCH("theater", R66)), "Theater",IF(ISNUMBER(SEARCH("technology", R66)), "Technology", IF(ISNUMBER(SEARCH("journalism", R66)), "Journalism", IF(ISNUMBER(SEARCH("photography", R66)), "Photography", IF(ISNUMBER(SEARCH("publishing", R66)), "Publishing")))))))))</f>
        <v>Technology</v>
      </c>
      <c r="T66" t="str">
        <f>IF(ISNUMBER(SEARCH("food", R66)), "Food Trucks",
IF(ISNUMBER(SEARCH("electric",R66)),"Electric Music",
IF(ISNUMBER(SEARCH("indie",R66)),"Indie Rock",
IF(ISNUMBER(SEARCH("jazz",R66)),"Jazz",
IF(ISNUMBER(SEARCH("metal",R66)),"Metal",
IF(ISNUMBER(SEARCH("rock",R66)),"Rock",
IF(ISNUMBER(SEARCH("world",R66)),"World Music",
IF(ISNUMBER(SEARCH("animation", R66)), "Animation",
IF(ISNUMBER(SEARCH("documentary", R66)), "Documentary",
IF(ISNUMBER(SEARCH("drama", R66)), "Drama",
IF(ISNUMBER(SEARCH("science", R66)), "Science Ficton",
IF(ISNUMBER(SEARCH("shorts", R66)), "Shorts",
IF(ISNUMBER(SEARCH("television", R66)), "Television",
IF(ISNUMBER(SEARCH("mobile", R66)), "Mobile Games",
IF(ISNUMBER(SEARCH("video games", R66)), "Video Games",
IF(ISNUMBER(SEARCH("theater", R66)), "Plays",
IF(ISNUMBER(SEARCH("wearables", R66)), "Wearables",
IF(ISNUMBER(SEARCH("web", R66)), "Web",
IF(ISNUMBER(SEARCH("journalism", R66)), "Audio",
IF(ISNUMBER(SEARCH("photography", R66)), "Photography Books",
IF(ISNUMBER(SEARCH("publishing/fiction", R66)), "Ficton",
IF(ISNUMBER(SEARCH("nonfiction", R66)), "Nonfiction",
IF(ISNUMBER(SEARCH("podcasts", R66)), "Radio &amp; Podcasts",
IF(ISNUMBER(SEARCH("translations", R66)), "translations"))))))))))))))))))))))))</f>
        <v>Web</v>
      </c>
    </row>
    <row r="67" spans="1:20" x14ac:dyDescent="0.25">
      <c r="A67">
        <v>65</v>
      </c>
      <c r="B67" t="s">
        <v>178</v>
      </c>
      <c r="C67" s="3" t="s">
        <v>179</v>
      </c>
      <c r="D67">
        <v>6100</v>
      </c>
      <c r="E67">
        <v>14405</v>
      </c>
      <c r="F67" s="6">
        <f>E67/D67*100</f>
        <v>236.14754098360655</v>
      </c>
      <c r="G67" t="s">
        <v>20</v>
      </c>
      <c r="H67">
        <v>236</v>
      </c>
      <c r="I67" s="8">
        <f>IFERROR(E67/H67,"0")</f>
        <v>61.038135593220339</v>
      </c>
      <c r="J67" t="s">
        <v>21</v>
      </c>
      <c r="K67" t="s">
        <v>22</v>
      </c>
      <c r="L67">
        <v>1296108000</v>
      </c>
      <c r="M67" s="12">
        <f>(((L67/60)/60)/24)+DATE(1970,1,1)</f>
        <v>40570.25</v>
      </c>
      <c r="N67">
        <v>1296712800</v>
      </c>
      <c r="O67" s="12">
        <f>(((N67/60)/60)/24)+DATE(1970,1,1)</f>
        <v>40577.25</v>
      </c>
      <c r="P67" t="b">
        <v>0</v>
      </c>
      <c r="Q67" t="b">
        <v>0</v>
      </c>
      <c r="R67" t="s">
        <v>33</v>
      </c>
      <c r="S67" t="str">
        <f>IF(ISNUMBER(SEARCH("food", R67)), "Food", IF(ISNUMBER(SEARCH("music",R67)),"Music",IF(ISNUMBER(SEARCH("film", R67)), "Film &amp; Video", IF(ISNUMBER(SEARCH("games", R67)), "Games", IF(ISNUMBER(SEARCH("theater", R67)), "Theater",IF(ISNUMBER(SEARCH("technology", R67)), "Technology", IF(ISNUMBER(SEARCH("journalism", R67)), "Journalism", IF(ISNUMBER(SEARCH("photography", R67)), "Photography", IF(ISNUMBER(SEARCH("publishing", R67)), "Publishing")))))))))</f>
        <v>Theater</v>
      </c>
      <c r="T67" t="str">
        <f>IF(ISNUMBER(SEARCH("food", R67)), "Food Trucks",
IF(ISNUMBER(SEARCH("electric",R67)),"Electric Music",
IF(ISNUMBER(SEARCH("indie",R67)),"Indie Rock",
IF(ISNUMBER(SEARCH("jazz",R67)),"Jazz",
IF(ISNUMBER(SEARCH("metal",R67)),"Metal",
IF(ISNUMBER(SEARCH("rock",R67)),"Rock",
IF(ISNUMBER(SEARCH("world",R67)),"World Music",
IF(ISNUMBER(SEARCH("animation", R67)), "Animation",
IF(ISNUMBER(SEARCH("documentary", R67)), "Documentary",
IF(ISNUMBER(SEARCH("drama", R67)), "Drama",
IF(ISNUMBER(SEARCH("science", R67)), "Science Ficton",
IF(ISNUMBER(SEARCH("shorts", R67)), "Shorts",
IF(ISNUMBER(SEARCH("television", R67)), "Television",
IF(ISNUMBER(SEARCH("mobile", R67)), "Mobile Games",
IF(ISNUMBER(SEARCH("video games", R67)), "Video Games",
IF(ISNUMBER(SEARCH("theater", R67)), "Plays",
IF(ISNUMBER(SEARCH("wearables", R67)), "Wearables",
IF(ISNUMBER(SEARCH("web", R67)), "Web",
IF(ISNUMBER(SEARCH("journalism", R67)), "Audio",
IF(ISNUMBER(SEARCH("photography", R67)), "Photography Books",
IF(ISNUMBER(SEARCH("publishing/fiction", R67)), "Ficton",
IF(ISNUMBER(SEARCH("nonfiction", R67)), "Nonfiction",
IF(ISNUMBER(SEARCH("podcasts", R67)), "Radio &amp; Podcasts",
IF(ISNUMBER(SEARCH("translations", R67)), "translations"))))))))))))))))))))))))</f>
        <v>Plays</v>
      </c>
    </row>
    <row r="68" spans="1:20" x14ac:dyDescent="0.25">
      <c r="A68">
        <v>66</v>
      </c>
      <c r="B68" t="s">
        <v>180</v>
      </c>
      <c r="C68" s="3" t="s">
        <v>181</v>
      </c>
      <c r="D68">
        <v>2900</v>
      </c>
      <c r="E68">
        <v>1307</v>
      </c>
      <c r="F68" s="6">
        <f>E68/D68*100</f>
        <v>45.068965517241381</v>
      </c>
      <c r="G68" t="s">
        <v>14</v>
      </c>
      <c r="H68">
        <v>12</v>
      </c>
      <c r="I68" s="8">
        <f>IFERROR(E68/H68,"0")</f>
        <v>108.91666666666667</v>
      </c>
      <c r="J68" t="s">
        <v>21</v>
      </c>
      <c r="K68" t="s">
        <v>22</v>
      </c>
      <c r="L68">
        <v>1428469200</v>
      </c>
      <c r="M68" s="12">
        <f>(((L68/60)/60)/24)+DATE(1970,1,1)</f>
        <v>42102.208333333328</v>
      </c>
      <c r="N68">
        <v>1428901200</v>
      </c>
      <c r="O68" s="12">
        <f>(((N68/60)/60)/24)+DATE(1970,1,1)</f>
        <v>42107.208333333328</v>
      </c>
      <c r="P68" t="b">
        <v>0</v>
      </c>
      <c r="Q68" t="b">
        <v>1</v>
      </c>
      <c r="R68" t="s">
        <v>33</v>
      </c>
      <c r="S68" t="str">
        <f>IF(ISNUMBER(SEARCH("food", R68)), "Food", IF(ISNUMBER(SEARCH("music",R68)),"Music",IF(ISNUMBER(SEARCH("film", R68)), "Film &amp; Video", IF(ISNUMBER(SEARCH("games", R68)), "Games", IF(ISNUMBER(SEARCH("theater", R68)), "Theater",IF(ISNUMBER(SEARCH("technology", R68)), "Technology", IF(ISNUMBER(SEARCH("journalism", R68)), "Journalism", IF(ISNUMBER(SEARCH("photography", R68)), "Photography", IF(ISNUMBER(SEARCH("publishing", R68)), "Publishing")))))))))</f>
        <v>Theater</v>
      </c>
      <c r="T68" t="str">
        <f>IF(ISNUMBER(SEARCH("food", R68)), "Food Trucks",
IF(ISNUMBER(SEARCH("electric",R68)),"Electric Music",
IF(ISNUMBER(SEARCH("indie",R68)),"Indie Rock",
IF(ISNUMBER(SEARCH("jazz",R68)),"Jazz",
IF(ISNUMBER(SEARCH("metal",R68)),"Metal",
IF(ISNUMBER(SEARCH("rock",R68)),"Rock",
IF(ISNUMBER(SEARCH("world",R68)),"World Music",
IF(ISNUMBER(SEARCH("animation", R68)), "Animation",
IF(ISNUMBER(SEARCH("documentary", R68)), "Documentary",
IF(ISNUMBER(SEARCH("drama", R68)), "Drama",
IF(ISNUMBER(SEARCH("science", R68)), "Science Ficton",
IF(ISNUMBER(SEARCH("shorts", R68)), "Shorts",
IF(ISNUMBER(SEARCH("television", R68)), "Television",
IF(ISNUMBER(SEARCH("mobile", R68)), "Mobile Games",
IF(ISNUMBER(SEARCH("video games", R68)), "Video Games",
IF(ISNUMBER(SEARCH("theater", R68)), "Plays",
IF(ISNUMBER(SEARCH("wearables", R68)), "Wearables",
IF(ISNUMBER(SEARCH("web", R68)), "Web",
IF(ISNUMBER(SEARCH("journalism", R68)), "Audio",
IF(ISNUMBER(SEARCH("photography", R68)), "Photography Books",
IF(ISNUMBER(SEARCH("publishing/fiction", R68)), "Ficton",
IF(ISNUMBER(SEARCH("nonfiction", R68)), "Nonfiction",
IF(ISNUMBER(SEARCH("podcasts", R68)), "Radio &amp; Podcasts",
IF(ISNUMBER(SEARCH("translations", R68)), "translations"))))))))))))))))))))))))</f>
        <v>Plays</v>
      </c>
    </row>
    <row r="69" spans="1:20" ht="31.5" x14ac:dyDescent="0.25">
      <c r="A69">
        <v>67</v>
      </c>
      <c r="B69" t="s">
        <v>182</v>
      </c>
      <c r="C69" s="3" t="s">
        <v>183</v>
      </c>
      <c r="D69">
        <v>72600</v>
      </c>
      <c r="E69">
        <v>117892</v>
      </c>
      <c r="F69" s="6">
        <f>E69/D69*100</f>
        <v>162.38567493112947</v>
      </c>
      <c r="G69" t="s">
        <v>20</v>
      </c>
      <c r="H69">
        <v>4065</v>
      </c>
      <c r="I69" s="8">
        <f>IFERROR(E69/H69,"0")</f>
        <v>29.001722017220171</v>
      </c>
      <c r="J69" t="s">
        <v>40</v>
      </c>
      <c r="K69" t="s">
        <v>41</v>
      </c>
      <c r="L69">
        <v>1264399200</v>
      </c>
      <c r="M69" s="12">
        <f>(((L69/60)/60)/24)+DATE(1970,1,1)</f>
        <v>40203.25</v>
      </c>
      <c r="N69">
        <v>1264831200</v>
      </c>
      <c r="O69" s="12">
        <f>(((N69/60)/60)/24)+DATE(1970,1,1)</f>
        <v>40208.25</v>
      </c>
      <c r="P69" t="b">
        <v>0</v>
      </c>
      <c r="Q69" t="b">
        <v>1</v>
      </c>
      <c r="R69" t="s">
        <v>65</v>
      </c>
      <c r="S69" t="str">
        <f>IF(ISNUMBER(SEARCH("food", R69)), "Food", IF(ISNUMBER(SEARCH("music",R69)),"Music",IF(ISNUMBER(SEARCH("film", R69)), "Film &amp; Video", IF(ISNUMBER(SEARCH("games", R69)), "Games", IF(ISNUMBER(SEARCH("theater", R69)), "Theater",IF(ISNUMBER(SEARCH("technology", R69)), "Technology", IF(ISNUMBER(SEARCH("journalism", R69)), "Journalism", IF(ISNUMBER(SEARCH("photography", R69)), "Photography", IF(ISNUMBER(SEARCH("publishing", R69)), "Publishing")))))))))</f>
        <v>Technology</v>
      </c>
      <c r="T69" t="str">
        <f>IF(ISNUMBER(SEARCH("food", R69)), "Food Trucks",
IF(ISNUMBER(SEARCH("electric",R69)),"Electric Music",
IF(ISNUMBER(SEARCH("indie",R69)),"Indie Rock",
IF(ISNUMBER(SEARCH("jazz",R69)),"Jazz",
IF(ISNUMBER(SEARCH("metal",R69)),"Metal",
IF(ISNUMBER(SEARCH("rock",R69)),"Rock",
IF(ISNUMBER(SEARCH("world",R69)),"World Music",
IF(ISNUMBER(SEARCH("animation", R69)), "Animation",
IF(ISNUMBER(SEARCH("documentary", R69)), "Documentary",
IF(ISNUMBER(SEARCH("drama", R69)), "Drama",
IF(ISNUMBER(SEARCH("science", R69)), "Science Ficton",
IF(ISNUMBER(SEARCH("shorts", R69)), "Shorts",
IF(ISNUMBER(SEARCH("television", R69)), "Television",
IF(ISNUMBER(SEARCH("mobile", R69)), "Mobile Games",
IF(ISNUMBER(SEARCH("video games", R69)), "Video Games",
IF(ISNUMBER(SEARCH("theater", R69)), "Plays",
IF(ISNUMBER(SEARCH("wearables", R69)), "Wearables",
IF(ISNUMBER(SEARCH("web", R69)), "Web",
IF(ISNUMBER(SEARCH("journalism", R69)), "Audio",
IF(ISNUMBER(SEARCH("photography", R69)), "Photography Books",
IF(ISNUMBER(SEARCH("publishing/fiction", R69)), "Ficton",
IF(ISNUMBER(SEARCH("nonfiction", R69)), "Nonfiction",
IF(ISNUMBER(SEARCH("podcasts", R69)), "Radio &amp; Podcasts",
IF(ISNUMBER(SEARCH("translations", R69)), "translations"))))))))))))))))))))))))</f>
        <v>Wearables</v>
      </c>
    </row>
    <row r="70" spans="1:20" x14ac:dyDescent="0.25">
      <c r="A70">
        <v>68</v>
      </c>
      <c r="B70" t="s">
        <v>184</v>
      </c>
      <c r="C70" s="3" t="s">
        <v>185</v>
      </c>
      <c r="D70">
        <v>5700</v>
      </c>
      <c r="E70">
        <v>14508</v>
      </c>
      <c r="F70" s="6">
        <f>E70/D70*100</f>
        <v>254.52631578947367</v>
      </c>
      <c r="G70" t="s">
        <v>20</v>
      </c>
      <c r="H70">
        <v>246</v>
      </c>
      <c r="I70" s="8">
        <f>IFERROR(E70/H70,"0")</f>
        <v>58.975609756097562</v>
      </c>
      <c r="J70" t="s">
        <v>107</v>
      </c>
      <c r="K70" t="s">
        <v>108</v>
      </c>
      <c r="L70">
        <v>1501131600</v>
      </c>
      <c r="M70" s="12">
        <f>(((L70/60)/60)/24)+DATE(1970,1,1)</f>
        <v>42943.208333333328</v>
      </c>
      <c r="N70">
        <v>1505192400</v>
      </c>
      <c r="O70" s="12">
        <f>(((N70/60)/60)/24)+DATE(1970,1,1)</f>
        <v>42990.208333333328</v>
      </c>
      <c r="P70" t="b">
        <v>0</v>
      </c>
      <c r="Q70" t="b">
        <v>1</v>
      </c>
      <c r="R70" t="s">
        <v>33</v>
      </c>
      <c r="S70" t="str">
        <f>IF(ISNUMBER(SEARCH("food", R70)), "Food", IF(ISNUMBER(SEARCH("music",R70)),"Music",IF(ISNUMBER(SEARCH("film", R70)), "Film &amp; Video", IF(ISNUMBER(SEARCH("games", R70)), "Games", IF(ISNUMBER(SEARCH("theater", R70)), "Theater",IF(ISNUMBER(SEARCH("technology", R70)), "Technology", IF(ISNUMBER(SEARCH("journalism", R70)), "Journalism", IF(ISNUMBER(SEARCH("photography", R70)), "Photography", IF(ISNUMBER(SEARCH("publishing", R70)), "Publishing")))))))))</f>
        <v>Theater</v>
      </c>
      <c r="T70" t="str">
        <f>IF(ISNUMBER(SEARCH("food", R70)), "Food Trucks",
IF(ISNUMBER(SEARCH("electric",R70)),"Electric Music",
IF(ISNUMBER(SEARCH("indie",R70)),"Indie Rock",
IF(ISNUMBER(SEARCH("jazz",R70)),"Jazz",
IF(ISNUMBER(SEARCH("metal",R70)),"Metal",
IF(ISNUMBER(SEARCH("rock",R70)),"Rock",
IF(ISNUMBER(SEARCH("world",R70)),"World Music",
IF(ISNUMBER(SEARCH("animation", R70)), "Animation",
IF(ISNUMBER(SEARCH("documentary", R70)), "Documentary",
IF(ISNUMBER(SEARCH("drama", R70)), "Drama",
IF(ISNUMBER(SEARCH("science", R70)), "Science Ficton",
IF(ISNUMBER(SEARCH("shorts", R70)), "Shorts",
IF(ISNUMBER(SEARCH("television", R70)), "Television",
IF(ISNUMBER(SEARCH("mobile", R70)), "Mobile Games",
IF(ISNUMBER(SEARCH("video games", R70)), "Video Games",
IF(ISNUMBER(SEARCH("theater", R70)), "Plays",
IF(ISNUMBER(SEARCH("wearables", R70)), "Wearables",
IF(ISNUMBER(SEARCH("web", R70)), "Web",
IF(ISNUMBER(SEARCH("journalism", R70)), "Audio",
IF(ISNUMBER(SEARCH("photography", R70)), "Photography Books",
IF(ISNUMBER(SEARCH("publishing/fiction", R70)), "Ficton",
IF(ISNUMBER(SEARCH("nonfiction", R70)), "Nonfiction",
IF(ISNUMBER(SEARCH("podcasts", R70)), "Radio &amp; Podcasts",
IF(ISNUMBER(SEARCH("translations", R70)), "translations"))))))))))))))))))))))))</f>
        <v>Plays</v>
      </c>
    </row>
    <row r="71" spans="1:20" x14ac:dyDescent="0.25">
      <c r="A71">
        <v>69</v>
      </c>
      <c r="B71" t="s">
        <v>186</v>
      </c>
      <c r="C71" s="3" t="s">
        <v>187</v>
      </c>
      <c r="D71">
        <v>7900</v>
      </c>
      <c r="E71">
        <v>1901</v>
      </c>
      <c r="F71" s="6">
        <f>E71/D71*100</f>
        <v>24.063291139240505</v>
      </c>
      <c r="G71" t="s">
        <v>74</v>
      </c>
      <c r="H71">
        <v>17</v>
      </c>
      <c r="I71" s="8">
        <f>IFERROR(E71/H71,"0")</f>
        <v>111.82352941176471</v>
      </c>
      <c r="J71" t="s">
        <v>21</v>
      </c>
      <c r="K71" t="s">
        <v>22</v>
      </c>
      <c r="L71">
        <v>1292738400</v>
      </c>
      <c r="M71" s="12">
        <f>(((L71/60)/60)/24)+DATE(1970,1,1)</f>
        <v>40531.25</v>
      </c>
      <c r="N71">
        <v>1295676000</v>
      </c>
      <c r="O71" s="12">
        <f>(((N71/60)/60)/24)+DATE(1970,1,1)</f>
        <v>40565.25</v>
      </c>
      <c r="P71" t="b">
        <v>0</v>
      </c>
      <c r="Q71" t="b">
        <v>0</v>
      </c>
      <c r="R71" t="s">
        <v>33</v>
      </c>
      <c r="S71" t="str">
        <f>IF(ISNUMBER(SEARCH("food", R71)), "Food", IF(ISNUMBER(SEARCH("music",R71)),"Music",IF(ISNUMBER(SEARCH("film", R71)), "Film &amp; Video", IF(ISNUMBER(SEARCH("games", R71)), "Games", IF(ISNUMBER(SEARCH("theater", R71)), "Theater",IF(ISNUMBER(SEARCH("technology", R71)), "Technology", IF(ISNUMBER(SEARCH("journalism", R71)), "Journalism", IF(ISNUMBER(SEARCH("photography", R71)), "Photography", IF(ISNUMBER(SEARCH("publishing", R71)), "Publishing")))))))))</f>
        <v>Theater</v>
      </c>
      <c r="T71" t="str">
        <f>IF(ISNUMBER(SEARCH("food", R71)), "Food Trucks",
IF(ISNUMBER(SEARCH("electric",R71)),"Electric Music",
IF(ISNUMBER(SEARCH("indie",R71)),"Indie Rock",
IF(ISNUMBER(SEARCH("jazz",R71)),"Jazz",
IF(ISNUMBER(SEARCH("metal",R71)),"Metal",
IF(ISNUMBER(SEARCH("rock",R71)),"Rock",
IF(ISNUMBER(SEARCH("world",R71)),"World Music",
IF(ISNUMBER(SEARCH("animation", R71)), "Animation",
IF(ISNUMBER(SEARCH("documentary", R71)), "Documentary",
IF(ISNUMBER(SEARCH("drama", R71)), "Drama",
IF(ISNUMBER(SEARCH("science", R71)), "Science Ficton",
IF(ISNUMBER(SEARCH("shorts", R71)), "Shorts",
IF(ISNUMBER(SEARCH("television", R71)), "Television",
IF(ISNUMBER(SEARCH("mobile", R71)), "Mobile Games",
IF(ISNUMBER(SEARCH("video games", R71)), "Video Games",
IF(ISNUMBER(SEARCH("theater", R71)), "Plays",
IF(ISNUMBER(SEARCH("wearables", R71)), "Wearables",
IF(ISNUMBER(SEARCH("web", R71)), "Web",
IF(ISNUMBER(SEARCH("journalism", R71)), "Audio",
IF(ISNUMBER(SEARCH("photography", R71)), "Photography Books",
IF(ISNUMBER(SEARCH("publishing/fiction", R71)), "Ficton",
IF(ISNUMBER(SEARCH("nonfiction", R71)), "Nonfiction",
IF(ISNUMBER(SEARCH("podcasts", R71)), "Radio &amp; Podcasts",
IF(ISNUMBER(SEARCH("translations", R71)), "translations"))))))))))))))))))))))))</f>
        <v>Plays</v>
      </c>
    </row>
    <row r="72" spans="1:20" x14ac:dyDescent="0.25">
      <c r="A72">
        <v>70</v>
      </c>
      <c r="B72" t="s">
        <v>188</v>
      </c>
      <c r="C72" s="3" t="s">
        <v>189</v>
      </c>
      <c r="D72">
        <v>128000</v>
      </c>
      <c r="E72">
        <v>158389</v>
      </c>
      <c r="F72" s="6">
        <f>E72/D72*100</f>
        <v>123.74140625000001</v>
      </c>
      <c r="G72" t="s">
        <v>20</v>
      </c>
      <c r="H72">
        <v>2475</v>
      </c>
      <c r="I72" s="8">
        <f>IFERROR(E72/H72,"0")</f>
        <v>63.995555555555555</v>
      </c>
      <c r="J72" t="s">
        <v>107</v>
      </c>
      <c r="K72" t="s">
        <v>108</v>
      </c>
      <c r="L72">
        <v>1288674000</v>
      </c>
      <c r="M72" s="12">
        <f>(((L72/60)/60)/24)+DATE(1970,1,1)</f>
        <v>40484.208333333336</v>
      </c>
      <c r="N72">
        <v>1292911200</v>
      </c>
      <c r="O72" s="12">
        <f>(((N72/60)/60)/24)+DATE(1970,1,1)</f>
        <v>40533.25</v>
      </c>
      <c r="P72" t="b">
        <v>0</v>
      </c>
      <c r="Q72" t="b">
        <v>1</v>
      </c>
      <c r="R72" t="s">
        <v>33</v>
      </c>
      <c r="S72" t="str">
        <f>IF(ISNUMBER(SEARCH("food", R72)), "Food", IF(ISNUMBER(SEARCH("music",R72)),"Music",IF(ISNUMBER(SEARCH("film", R72)), "Film &amp; Video", IF(ISNUMBER(SEARCH("games", R72)), "Games", IF(ISNUMBER(SEARCH("theater", R72)), "Theater",IF(ISNUMBER(SEARCH("technology", R72)), "Technology", IF(ISNUMBER(SEARCH("journalism", R72)), "Journalism", IF(ISNUMBER(SEARCH("photography", R72)), "Photography", IF(ISNUMBER(SEARCH("publishing", R72)), "Publishing")))))))))</f>
        <v>Theater</v>
      </c>
      <c r="T72" t="str">
        <f>IF(ISNUMBER(SEARCH("food", R72)), "Food Trucks",
IF(ISNUMBER(SEARCH("electric",R72)),"Electric Music",
IF(ISNUMBER(SEARCH("indie",R72)),"Indie Rock",
IF(ISNUMBER(SEARCH("jazz",R72)),"Jazz",
IF(ISNUMBER(SEARCH("metal",R72)),"Metal",
IF(ISNUMBER(SEARCH("rock",R72)),"Rock",
IF(ISNUMBER(SEARCH("world",R72)),"World Music",
IF(ISNUMBER(SEARCH("animation", R72)), "Animation",
IF(ISNUMBER(SEARCH("documentary", R72)), "Documentary",
IF(ISNUMBER(SEARCH("drama", R72)), "Drama",
IF(ISNUMBER(SEARCH("science", R72)), "Science Ficton",
IF(ISNUMBER(SEARCH("shorts", R72)), "Shorts",
IF(ISNUMBER(SEARCH("television", R72)), "Television",
IF(ISNUMBER(SEARCH("mobile", R72)), "Mobile Games",
IF(ISNUMBER(SEARCH("video games", R72)), "Video Games",
IF(ISNUMBER(SEARCH("theater", R72)), "Plays",
IF(ISNUMBER(SEARCH("wearables", R72)), "Wearables",
IF(ISNUMBER(SEARCH("web", R72)), "Web",
IF(ISNUMBER(SEARCH("journalism", R72)), "Audio",
IF(ISNUMBER(SEARCH("photography", R72)), "Photography Books",
IF(ISNUMBER(SEARCH("publishing/fiction", R72)), "Ficton",
IF(ISNUMBER(SEARCH("nonfiction", R72)), "Nonfiction",
IF(ISNUMBER(SEARCH("podcasts", R72)), "Radio &amp; Podcasts",
IF(ISNUMBER(SEARCH("translations", R72)), "translations"))))))))))))))))))))))))</f>
        <v>Plays</v>
      </c>
    </row>
    <row r="73" spans="1:20" ht="31.5" x14ac:dyDescent="0.25">
      <c r="A73">
        <v>71</v>
      </c>
      <c r="B73" t="s">
        <v>190</v>
      </c>
      <c r="C73" s="3" t="s">
        <v>191</v>
      </c>
      <c r="D73">
        <v>6000</v>
      </c>
      <c r="E73">
        <v>6484</v>
      </c>
      <c r="F73" s="6">
        <f>E73/D73*100</f>
        <v>108.06666666666666</v>
      </c>
      <c r="G73" t="s">
        <v>20</v>
      </c>
      <c r="H73">
        <v>76</v>
      </c>
      <c r="I73" s="8">
        <f>IFERROR(E73/H73,"0")</f>
        <v>85.315789473684205</v>
      </c>
      <c r="J73" t="s">
        <v>21</v>
      </c>
      <c r="K73" t="s">
        <v>22</v>
      </c>
      <c r="L73">
        <v>1575093600</v>
      </c>
      <c r="M73" s="12">
        <f>(((L73/60)/60)/24)+DATE(1970,1,1)</f>
        <v>43799.25</v>
      </c>
      <c r="N73">
        <v>1575439200</v>
      </c>
      <c r="O73" s="12">
        <f>(((N73/60)/60)/24)+DATE(1970,1,1)</f>
        <v>43803.25</v>
      </c>
      <c r="P73" t="b">
        <v>0</v>
      </c>
      <c r="Q73" t="b">
        <v>0</v>
      </c>
      <c r="R73" t="s">
        <v>33</v>
      </c>
      <c r="S73" t="str">
        <f>IF(ISNUMBER(SEARCH("food", R73)), "Food", IF(ISNUMBER(SEARCH("music",R73)),"Music",IF(ISNUMBER(SEARCH("film", R73)), "Film &amp; Video", IF(ISNUMBER(SEARCH("games", R73)), "Games", IF(ISNUMBER(SEARCH("theater", R73)), "Theater",IF(ISNUMBER(SEARCH("technology", R73)), "Technology", IF(ISNUMBER(SEARCH("journalism", R73)), "Journalism", IF(ISNUMBER(SEARCH("photography", R73)), "Photography", IF(ISNUMBER(SEARCH("publishing", R73)), "Publishing")))))))))</f>
        <v>Theater</v>
      </c>
      <c r="T73" t="str">
        <f>IF(ISNUMBER(SEARCH("food", R73)), "Food Trucks",
IF(ISNUMBER(SEARCH("electric",R73)),"Electric Music",
IF(ISNUMBER(SEARCH("indie",R73)),"Indie Rock",
IF(ISNUMBER(SEARCH("jazz",R73)),"Jazz",
IF(ISNUMBER(SEARCH("metal",R73)),"Metal",
IF(ISNUMBER(SEARCH("rock",R73)),"Rock",
IF(ISNUMBER(SEARCH("world",R73)),"World Music",
IF(ISNUMBER(SEARCH("animation", R73)), "Animation",
IF(ISNUMBER(SEARCH("documentary", R73)), "Documentary",
IF(ISNUMBER(SEARCH("drama", R73)), "Drama",
IF(ISNUMBER(SEARCH("science", R73)), "Science Ficton",
IF(ISNUMBER(SEARCH("shorts", R73)), "Shorts",
IF(ISNUMBER(SEARCH("television", R73)), "Television",
IF(ISNUMBER(SEARCH("mobile", R73)), "Mobile Games",
IF(ISNUMBER(SEARCH("video games", R73)), "Video Games",
IF(ISNUMBER(SEARCH("theater", R73)), "Plays",
IF(ISNUMBER(SEARCH("wearables", R73)), "Wearables",
IF(ISNUMBER(SEARCH("web", R73)), "Web",
IF(ISNUMBER(SEARCH("journalism", R73)), "Audio",
IF(ISNUMBER(SEARCH("photography", R73)), "Photography Books",
IF(ISNUMBER(SEARCH("publishing/fiction", R73)), "Ficton",
IF(ISNUMBER(SEARCH("nonfiction", R73)), "Nonfiction",
IF(ISNUMBER(SEARCH("podcasts", R73)), "Radio &amp; Podcasts",
IF(ISNUMBER(SEARCH("translations", R73)), "translations"))))))))))))))))))))))))</f>
        <v>Plays</v>
      </c>
    </row>
    <row r="74" spans="1:20" x14ac:dyDescent="0.25">
      <c r="A74">
        <v>72</v>
      </c>
      <c r="B74" t="s">
        <v>192</v>
      </c>
      <c r="C74" s="3" t="s">
        <v>193</v>
      </c>
      <c r="D74">
        <v>600</v>
      </c>
      <c r="E74">
        <v>4022</v>
      </c>
      <c r="F74" s="6">
        <f>E74/D74*100</f>
        <v>670.33333333333326</v>
      </c>
      <c r="G74" t="s">
        <v>20</v>
      </c>
      <c r="H74">
        <v>54</v>
      </c>
      <c r="I74" s="8">
        <f>IFERROR(E74/H74,"0")</f>
        <v>74.481481481481481</v>
      </c>
      <c r="J74" t="s">
        <v>21</v>
      </c>
      <c r="K74" t="s">
        <v>22</v>
      </c>
      <c r="L74">
        <v>1435726800</v>
      </c>
      <c r="M74" s="12">
        <f>(((L74/60)/60)/24)+DATE(1970,1,1)</f>
        <v>42186.208333333328</v>
      </c>
      <c r="N74">
        <v>1438837200</v>
      </c>
      <c r="O74" s="12">
        <f>(((N74/60)/60)/24)+DATE(1970,1,1)</f>
        <v>42222.208333333328</v>
      </c>
      <c r="P74" t="b">
        <v>0</v>
      </c>
      <c r="Q74" t="b">
        <v>0</v>
      </c>
      <c r="R74" t="s">
        <v>71</v>
      </c>
      <c r="S74" t="str">
        <f>IF(ISNUMBER(SEARCH("food", R74)), "Food", IF(ISNUMBER(SEARCH("music",R74)),"Music",IF(ISNUMBER(SEARCH("film", R74)), "Film &amp; Video", IF(ISNUMBER(SEARCH("games", R74)), "Games", IF(ISNUMBER(SEARCH("theater", R74)), "Theater",IF(ISNUMBER(SEARCH("technology", R74)), "Technology", IF(ISNUMBER(SEARCH("journalism", R74)), "Journalism", IF(ISNUMBER(SEARCH("photography", R74)), "Photography", IF(ISNUMBER(SEARCH("publishing", R74)), "Publishing")))))))))</f>
        <v>Film &amp; Video</v>
      </c>
      <c r="T74" t="str">
        <f>IF(ISNUMBER(SEARCH("food", R74)), "Food Trucks",
IF(ISNUMBER(SEARCH("electric",R74)),"Electric Music",
IF(ISNUMBER(SEARCH("indie",R74)),"Indie Rock",
IF(ISNUMBER(SEARCH("jazz",R74)),"Jazz",
IF(ISNUMBER(SEARCH("metal",R74)),"Metal",
IF(ISNUMBER(SEARCH("rock",R74)),"Rock",
IF(ISNUMBER(SEARCH("world",R74)),"World Music",
IF(ISNUMBER(SEARCH("animation", R74)), "Animation",
IF(ISNUMBER(SEARCH("documentary", R74)), "Documentary",
IF(ISNUMBER(SEARCH("drama", R74)), "Drama",
IF(ISNUMBER(SEARCH("science", R74)), "Science Ficton",
IF(ISNUMBER(SEARCH("shorts", R74)), "Shorts",
IF(ISNUMBER(SEARCH("television", R74)), "Television",
IF(ISNUMBER(SEARCH("mobile", R74)), "Mobile Games",
IF(ISNUMBER(SEARCH("video games", R74)), "Video Games",
IF(ISNUMBER(SEARCH("theater", R74)), "Plays",
IF(ISNUMBER(SEARCH("wearables", R74)), "Wearables",
IF(ISNUMBER(SEARCH("web", R74)), "Web",
IF(ISNUMBER(SEARCH("journalism", R74)), "Audio",
IF(ISNUMBER(SEARCH("photography", R74)), "Photography Books",
IF(ISNUMBER(SEARCH("publishing/fiction", R74)), "Ficton",
IF(ISNUMBER(SEARCH("nonfiction", R74)), "Nonfiction",
IF(ISNUMBER(SEARCH("podcasts", R74)), "Radio &amp; Podcasts",
IF(ISNUMBER(SEARCH("translations", R74)), "translations"))))))))))))))))))))))))</f>
        <v>Animation</v>
      </c>
    </row>
    <row r="75" spans="1:20" x14ac:dyDescent="0.25">
      <c r="A75">
        <v>73</v>
      </c>
      <c r="B75" t="s">
        <v>194</v>
      </c>
      <c r="C75" s="3" t="s">
        <v>195</v>
      </c>
      <c r="D75">
        <v>1400</v>
      </c>
      <c r="E75">
        <v>9253</v>
      </c>
      <c r="F75" s="6">
        <f>E75/D75*100</f>
        <v>660.92857142857144</v>
      </c>
      <c r="G75" t="s">
        <v>20</v>
      </c>
      <c r="H75">
        <v>88</v>
      </c>
      <c r="I75" s="8">
        <f>IFERROR(E75/H75,"0")</f>
        <v>105.14772727272727</v>
      </c>
      <c r="J75" t="s">
        <v>21</v>
      </c>
      <c r="K75" t="s">
        <v>22</v>
      </c>
      <c r="L75">
        <v>1480226400</v>
      </c>
      <c r="M75" s="12">
        <f>(((L75/60)/60)/24)+DATE(1970,1,1)</f>
        <v>42701.25</v>
      </c>
      <c r="N75">
        <v>1480485600</v>
      </c>
      <c r="O75" s="12">
        <f>(((N75/60)/60)/24)+DATE(1970,1,1)</f>
        <v>42704.25</v>
      </c>
      <c r="P75" t="b">
        <v>0</v>
      </c>
      <c r="Q75" t="b">
        <v>0</v>
      </c>
      <c r="R75" t="s">
        <v>159</v>
      </c>
      <c r="S75" t="str">
        <f>IF(ISNUMBER(SEARCH("food", R75)), "Food", IF(ISNUMBER(SEARCH("music",R75)),"Music",IF(ISNUMBER(SEARCH("film", R75)), "Film &amp; Video", IF(ISNUMBER(SEARCH("games", R75)), "Games", IF(ISNUMBER(SEARCH("theater", R75)), "Theater",IF(ISNUMBER(SEARCH("technology", R75)), "Technology", IF(ISNUMBER(SEARCH("journalism", R75)), "Journalism", IF(ISNUMBER(SEARCH("photography", R75)), "Photography", IF(ISNUMBER(SEARCH("publishing", R75)), "Publishing")))))))))</f>
        <v>Music</v>
      </c>
      <c r="T75" t="str">
        <f>IF(ISNUMBER(SEARCH("food", R75)), "Food Trucks",
IF(ISNUMBER(SEARCH("electric",R75)),"Electric Music",
IF(ISNUMBER(SEARCH("indie",R75)),"Indie Rock",
IF(ISNUMBER(SEARCH("jazz",R75)),"Jazz",
IF(ISNUMBER(SEARCH("metal",R75)),"Metal",
IF(ISNUMBER(SEARCH("rock",R75)),"Rock",
IF(ISNUMBER(SEARCH("world",R75)),"World Music",
IF(ISNUMBER(SEARCH("animation", R75)), "Animation",
IF(ISNUMBER(SEARCH("documentary", R75)), "Documentary",
IF(ISNUMBER(SEARCH("drama", R75)), "Drama",
IF(ISNUMBER(SEARCH("science", R75)), "Science Ficton",
IF(ISNUMBER(SEARCH("shorts", R75)), "Shorts",
IF(ISNUMBER(SEARCH("television", R75)), "Television",
IF(ISNUMBER(SEARCH("mobile", R75)), "Mobile Games",
IF(ISNUMBER(SEARCH("video games", R75)), "Video Games",
IF(ISNUMBER(SEARCH("theater", R75)), "Plays",
IF(ISNUMBER(SEARCH("wearables", R75)), "Wearables",
IF(ISNUMBER(SEARCH("web", R75)), "Web",
IF(ISNUMBER(SEARCH("journalism", R75)), "Audio",
IF(ISNUMBER(SEARCH("photography", R75)), "Photography Books",
IF(ISNUMBER(SEARCH("publishing/fiction", R75)), "Ficton",
IF(ISNUMBER(SEARCH("nonfiction", R75)), "Nonfiction",
IF(ISNUMBER(SEARCH("podcasts", R75)), "Radio &amp; Podcasts",
IF(ISNUMBER(SEARCH("translations", R75)), "translations"))))))))))))))))))))))))</f>
        <v>Jazz</v>
      </c>
    </row>
    <row r="76" spans="1:20" x14ac:dyDescent="0.25">
      <c r="A76">
        <v>74</v>
      </c>
      <c r="B76" t="s">
        <v>196</v>
      </c>
      <c r="C76" s="3" t="s">
        <v>197</v>
      </c>
      <c r="D76">
        <v>3900</v>
      </c>
      <c r="E76">
        <v>4776</v>
      </c>
      <c r="F76" s="6">
        <f>E76/D76*100</f>
        <v>122.46153846153847</v>
      </c>
      <c r="G76" t="s">
        <v>20</v>
      </c>
      <c r="H76">
        <v>85</v>
      </c>
      <c r="I76" s="8">
        <f>IFERROR(E76/H76,"0")</f>
        <v>56.188235294117646</v>
      </c>
      <c r="J76" t="s">
        <v>40</v>
      </c>
      <c r="K76" t="s">
        <v>41</v>
      </c>
      <c r="L76">
        <v>1459054800</v>
      </c>
      <c r="M76" s="12">
        <f>(((L76/60)/60)/24)+DATE(1970,1,1)</f>
        <v>42456.208333333328</v>
      </c>
      <c r="N76">
        <v>1459141200</v>
      </c>
      <c r="O76" s="12">
        <f>(((N76/60)/60)/24)+DATE(1970,1,1)</f>
        <v>42457.208333333328</v>
      </c>
      <c r="P76" t="b">
        <v>0</v>
      </c>
      <c r="Q76" t="b">
        <v>0</v>
      </c>
      <c r="R76" t="s">
        <v>148</v>
      </c>
      <c r="S76" t="str">
        <f>IF(ISNUMBER(SEARCH("food", R76)), "Food", IF(ISNUMBER(SEARCH("music",R76)),"Music",IF(ISNUMBER(SEARCH("film", R76)), "Film &amp; Video", IF(ISNUMBER(SEARCH("games", R76)), "Games", IF(ISNUMBER(SEARCH("theater", R76)), "Theater",IF(ISNUMBER(SEARCH("technology", R76)), "Technology", IF(ISNUMBER(SEARCH("journalism", R76)), "Journalism", IF(ISNUMBER(SEARCH("photography", R76)), "Photography", IF(ISNUMBER(SEARCH("publishing", R76)), "Publishing")))))))))</f>
        <v>Music</v>
      </c>
      <c r="T76" t="str">
        <f>IF(ISNUMBER(SEARCH("food", R76)), "Food Trucks",
IF(ISNUMBER(SEARCH("electric",R76)),"Electric Music",
IF(ISNUMBER(SEARCH("indie",R76)),"Indie Rock",
IF(ISNUMBER(SEARCH("jazz",R76)),"Jazz",
IF(ISNUMBER(SEARCH("metal",R76)),"Metal",
IF(ISNUMBER(SEARCH("rock",R76)),"Rock",
IF(ISNUMBER(SEARCH("world",R76)),"World Music",
IF(ISNUMBER(SEARCH("animation", R76)), "Animation",
IF(ISNUMBER(SEARCH("documentary", R76)), "Documentary",
IF(ISNUMBER(SEARCH("drama", R76)), "Drama",
IF(ISNUMBER(SEARCH("science", R76)), "Science Ficton",
IF(ISNUMBER(SEARCH("shorts", R76)), "Shorts",
IF(ISNUMBER(SEARCH("television", R76)), "Television",
IF(ISNUMBER(SEARCH("mobile", R76)), "Mobile Games",
IF(ISNUMBER(SEARCH("video games", R76)), "Video Games",
IF(ISNUMBER(SEARCH("theater", R76)), "Plays",
IF(ISNUMBER(SEARCH("wearables", R76)), "Wearables",
IF(ISNUMBER(SEARCH("web", R76)), "Web",
IF(ISNUMBER(SEARCH("journalism", R76)), "Audio",
IF(ISNUMBER(SEARCH("photography", R76)), "Photography Books",
IF(ISNUMBER(SEARCH("publishing/fiction", R76)), "Ficton",
IF(ISNUMBER(SEARCH("nonfiction", R76)), "Nonfiction",
IF(ISNUMBER(SEARCH("podcasts", R76)), "Radio &amp; Podcasts",
IF(ISNUMBER(SEARCH("translations", R76)), "translations"))))))))))))))))))))))))</f>
        <v>Metal</v>
      </c>
    </row>
    <row r="77" spans="1:20" x14ac:dyDescent="0.25">
      <c r="A77">
        <v>75</v>
      </c>
      <c r="B77" t="s">
        <v>198</v>
      </c>
      <c r="C77" s="3" t="s">
        <v>199</v>
      </c>
      <c r="D77">
        <v>9700</v>
      </c>
      <c r="E77">
        <v>14606</v>
      </c>
      <c r="F77" s="6">
        <f>E77/D77*100</f>
        <v>150.57731958762886</v>
      </c>
      <c r="G77" t="s">
        <v>20</v>
      </c>
      <c r="H77">
        <v>170</v>
      </c>
      <c r="I77" s="8">
        <f>IFERROR(E77/H77,"0")</f>
        <v>85.917647058823533</v>
      </c>
      <c r="J77" t="s">
        <v>21</v>
      </c>
      <c r="K77" t="s">
        <v>22</v>
      </c>
      <c r="L77">
        <v>1531630800</v>
      </c>
      <c r="M77" s="12">
        <f>(((L77/60)/60)/24)+DATE(1970,1,1)</f>
        <v>43296.208333333328</v>
      </c>
      <c r="N77">
        <v>1532322000</v>
      </c>
      <c r="O77" s="12">
        <f>(((N77/60)/60)/24)+DATE(1970,1,1)</f>
        <v>43304.208333333328</v>
      </c>
      <c r="P77" t="b">
        <v>0</v>
      </c>
      <c r="Q77" t="b">
        <v>0</v>
      </c>
      <c r="R77" t="s">
        <v>122</v>
      </c>
      <c r="S77" t="str">
        <f>IF(ISNUMBER(SEARCH("food", R77)), "Food", IF(ISNUMBER(SEARCH("music",R77)),"Music",IF(ISNUMBER(SEARCH("film", R77)), "Film &amp; Video", IF(ISNUMBER(SEARCH("games", R77)), "Games", IF(ISNUMBER(SEARCH("theater", R77)), "Theater",IF(ISNUMBER(SEARCH("technology", R77)), "Technology", IF(ISNUMBER(SEARCH("journalism", R77)), "Journalism", IF(ISNUMBER(SEARCH("photography", R77)), "Photography", IF(ISNUMBER(SEARCH("publishing", R77)), "Publishing")))))))))</f>
        <v>Photography</v>
      </c>
      <c r="T77" t="str">
        <f>IF(ISNUMBER(SEARCH("food", R77)), "Food Trucks",
IF(ISNUMBER(SEARCH("electric",R77)),"Electric Music",
IF(ISNUMBER(SEARCH("indie",R77)),"Indie Rock",
IF(ISNUMBER(SEARCH("jazz",R77)),"Jazz",
IF(ISNUMBER(SEARCH("metal",R77)),"Metal",
IF(ISNUMBER(SEARCH("rock",R77)),"Rock",
IF(ISNUMBER(SEARCH("world",R77)),"World Music",
IF(ISNUMBER(SEARCH("animation", R77)), "Animation",
IF(ISNUMBER(SEARCH("documentary", R77)), "Documentary",
IF(ISNUMBER(SEARCH("drama", R77)), "Drama",
IF(ISNUMBER(SEARCH("science", R77)), "Science Ficton",
IF(ISNUMBER(SEARCH("shorts", R77)), "Shorts",
IF(ISNUMBER(SEARCH("television", R77)), "Television",
IF(ISNUMBER(SEARCH("mobile", R77)), "Mobile Games",
IF(ISNUMBER(SEARCH("video games", R77)), "Video Games",
IF(ISNUMBER(SEARCH("theater", R77)), "Plays",
IF(ISNUMBER(SEARCH("wearables", R77)), "Wearables",
IF(ISNUMBER(SEARCH("web", R77)), "Web",
IF(ISNUMBER(SEARCH("journalism", R77)), "Audio",
IF(ISNUMBER(SEARCH("photography", R77)), "Photography Books",
IF(ISNUMBER(SEARCH("publishing/fiction", R77)), "Ficton",
IF(ISNUMBER(SEARCH("nonfiction", R77)), "Nonfiction",
IF(ISNUMBER(SEARCH("podcasts", R77)), "Radio &amp; Podcasts",
IF(ISNUMBER(SEARCH("translations", R77)), "translations"))))))))))))))))))))))))</f>
        <v>Photography Books</v>
      </c>
    </row>
    <row r="78" spans="1:20" x14ac:dyDescent="0.25">
      <c r="A78">
        <v>76</v>
      </c>
      <c r="B78" t="s">
        <v>200</v>
      </c>
      <c r="C78" s="3" t="s">
        <v>201</v>
      </c>
      <c r="D78">
        <v>122900</v>
      </c>
      <c r="E78">
        <v>95993</v>
      </c>
      <c r="F78" s="6">
        <f>E78/D78*100</f>
        <v>78.106590724165997</v>
      </c>
      <c r="G78" t="s">
        <v>14</v>
      </c>
      <c r="H78">
        <v>1684</v>
      </c>
      <c r="I78" s="8">
        <f>IFERROR(E78/H78,"0")</f>
        <v>57.00296912114014</v>
      </c>
      <c r="J78" t="s">
        <v>21</v>
      </c>
      <c r="K78" t="s">
        <v>22</v>
      </c>
      <c r="L78">
        <v>1421992800</v>
      </c>
      <c r="M78" s="12">
        <f>(((L78/60)/60)/24)+DATE(1970,1,1)</f>
        <v>42027.25</v>
      </c>
      <c r="N78">
        <v>1426222800</v>
      </c>
      <c r="O78" s="12">
        <f>(((N78/60)/60)/24)+DATE(1970,1,1)</f>
        <v>42076.208333333328</v>
      </c>
      <c r="P78" t="b">
        <v>1</v>
      </c>
      <c r="Q78" t="b">
        <v>1</v>
      </c>
      <c r="R78" t="s">
        <v>33</v>
      </c>
      <c r="S78" t="str">
        <f>IF(ISNUMBER(SEARCH("food", R78)), "Food", IF(ISNUMBER(SEARCH("music",R78)),"Music",IF(ISNUMBER(SEARCH("film", R78)), "Film &amp; Video", IF(ISNUMBER(SEARCH("games", R78)), "Games", IF(ISNUMBER(SEARCH("theater", R78)), "Theater",IF(ISNUMBER(SEARCH("technology", R78)), "Technology", IF(ISNUMBER(SEARCH("journalism", R78)), "Journalism", IF(ISNUMBER(SEARCH("photography", R78)), "Photography", IF(ISNUMBER(SEARCH("publishing", R78)), "Publishing")))))))))</f>
        <v>Theater</v>
      </c>
      <c r="T78" t="str">
        <f>IF(ISNUMBER(SEARCH("food", R78)), "Food Trucks",
IF(ISNUMBER(SEARCH("electric",R78)),"Electric Music",
IF(ISNUMBER(SEARCH("indie",R78)),"Indie Rock",
IF(ISNUMBER(SEARCH("jazz",R78)),"Jazz",
IF(ISNUMBER(SEARCH("metal",R78)),"Metal",
IF(ISNUMBER(SEARCH("rock",R78)),"Rock",
IF(ISNUMBER(SEARCH("world",R78)),"World Music",
IF(ISNUMBER(SEARCH("animation", R78)), "Animation",
IF(ISNUMBER(SEARCH("documentary", R78)), "Documentary",
IF(ISNUMBER(SEARCH("drama", R78)), "Drama",
IF(ISNUMBER(SEARCH("science", R78)), "Science Ficton",
IF(ISNUMBER(SEARCH("shorts", R78)), "Shorts",
IF(ISNUMBER(SEARCH("television", R78)), "Television",
IF(ISNUMBER(SEARCH("mobile", R78)), "Mobile Games",
IF(ISNUMBER(SEARCH("video games", R78)), "Video Games",
IF(ISNUMBER(SEARCH("theater", R78)), "Plays",
IF(ISNUMBER(SEARCH("wearables", R78)), "Wearables",
IF(ISNUMBER(SEARCH("web", R78)), "Web",
IF(ISNUMBER(SEARCH("journalism", R78)), "Audio",
IF(ISNUMBER(SEARCH("photography", R78)), "Photography Books",
IF(ISNUMBER(SEARCH("publishing/fiction", R78)), "Ficton",
IF(ISNUMBER(SEARCH("nonfiction", R78)), "Nonfiction",
IF(ISNUMBER(SEARCH("podcasts", R78)), "Radio &amp; Podcasts",
IF(ISNUMBER(SEARCH("translations", R78)), "translations"))))))))))))))))))))))))</f>
        <v>Plays</v>
      </c>
    </row>
    <row r="79" spans="1:20" x14ac:dyDescent="0.25">
      <c r="A79">
        <v>77</v>
      </c>
      <c r="B79" t="s">
        <v>202</v>
      </c>
      <c r="C79" s="3" t="s">
        <v>203</v>
      </c>
      <c r="D79">
        <v>9500</v>
      </c>
      <c r="E79">
        <v>4460</v>
      </c>
      <c r="F79" s="6">
        <f>E79/D79*100</f>
        <v>46.94736842105263</v>
      </c>
      <c r="G79" t="s">
        <v>14</v>
      </c>
      <c r="H79">
        <v>56</v>
      </c>
      <c r="I79" s="8">
        <f>IFERROR(E79/H79,"0")</f>
        <v>79.642857142857139</v>
      </c>
      <c r="J79" t="s">
        <v>21</v>
      </c>
      <c r="K79" t="s">
        <v>22</v>
      </c>
      <c r="L79">
        <v>1285563600</v>
      </c>
      <c r="M79" s="12">
        <f>(((L79/60)/60)/24)+DATE(1970,1,1)</f>
        <v>40448.208333333336</v>
      </c>
      <c r="N79">
        <v>1286773200</v>
      </c>
      <c r="O79" s="12">
        <f>(((N79/60)/60)/24)+DATE(1970,1,1)</f>
        <v>40462.208333333336</v>
      </c>
      <c r="P79" t="b">
        <v>0</v>
      </c>
      <c r="Q79" t="b">
        <v>1</v>
      </c>
      <c r="R79" t="s">
        <v>71</v>
      </c>
      <c r="S79" t="str">
        <f>IF(ISNUMBER(SEARCH("food", R79)), "Food", IF(ISNUMBER(SEARCH("music",R79)),"Music",IF(ISNUMBER(SEARCH("film", R79)), "Film &amp; Video", IF(ISNUMBER(SEARCH("games", R79)), "Games", IF(ISNUMBER(SEARCH("theater", R79)), "Theater",IF(ISNUMBER(SEARCH("technology", R79)), "Technology", IF(ISNUMBER(SEARCH("journalism", R79)), "Journalism", IF(ISNUMBER(SEARCH("photography", R79)), "Photography", IF(ISNUMBER(SEARCH("publishing", R79)), "Publishing")))))))))</f>
        <v>Film &amp; Video</v>
      </c>
      <c r="T79" t="str">
        <f>IF(ISNUMBER(SEARCH("food", R79)), "Food Trucks",
IF(ISNUMBER(SEARCH("electric",R79)),"Electric Music",
IF(ISNUMBER(SEARCH("indie",R79)),"Indie Rock",
IF(ISNUMBER(SEARCH("jazz",R79)),"Jazz",
IF(ISNUMBER(SEARCH("metal",R79)),"Metal",
IF(ISNUMBER(SEARCH("rock",R79)),"Rock",
IF(ISNUMBER(SEARCH("world",R79)),"World Music",
IF(ISNUMBER(SEARCH("animation", R79)), "Animation",
IF(ISNUMBER(SEARCH("documentary", R79)), "Documentary",
IF(ISNUMBER(SEARCH("drama", R79)), "Drama",
IF(ISNUMBER(SEARCH("science", R79)), "Science Ficton",
IF(ISNUMBER(SEARCH("shorts", R79)), "Shorts",
IF(ISNUMBER(SEARCH("television", R79)), "Television",
IF(ISNUMBER(SEARCH("mobile", R79)), "Mobile Games",
IF(ISNUMBER(SEARCH("video games", R79)), "Video Games",
IF(ISNUMBER(SEARCH("theater", R79)), "Plays",
IF(ISNUMBER(SEARCH("wearables", R79)), "Wearables",
IF(ISNUMBER(SEARCH("web", R79)), "Web",
IF(ISNUMBER(SEARCH("journalism", R79)), "Audio",
IF(ISNUMBER(SEARCH("photography", R79)), "Photography Books",
IF(ISNUMBER(SEARCH("publishing/fiction", R79)), "Ficton",
IF(ISNUMBER(SEARCH("nonfiction", R79)), "Nonfiction",
IF(ISNUMBER(SEARCH("podcasts", R79)), "Radio &amp; Podcasts",
IF(ISNUMBER(SEARCH("translations", R79)), "translations"))))))))))))))))))))))))</f>
        <v>Animation</v>
      </c>
    </row>
    <row r="80" spans="1:20" x14ac:dyDescent="0.25">
      <c r="A80">
        <v>78</v>
      </c>
      <c r="B80" t="s">
        <v>204</v>
      </c>
      <c r="C80" s="3" t="s">
        <v>205</v>
      </c>
      <c r="D80">
        <v>4500</v>
      </c>
      <c r="E80">
        <v>13536</v>
      </c>
      <c r="F80" s="6">
        <f>E80/D80*100</f>
        <v>300.8</v>
      </c>
      <c r="G80" t="s">
        <v>20</v>
      </c>
      <c r="H80">
        <v>330</v>
      </c>
      <c r="I80" s="8">
        <f>IFERROR(E80/H80,"0")</f>
        <v>41.018181818181816</v>
      </c>
      <c r="J80" t="s">
        <v>21</v>
      </c>
      <c r="K80" t="s">
        <v>22</v>
      </c>
      <c r="L80">
        <v>1523854800</v>
      </c>
      <c r="M80" s="12">
        <f>(((L80/60)/60)/24)+DATE(1970,1,1)</f>
        <v>43206.208333333328</v>
      </c>
      <c r="N80">
        <v>1523941200</v>
      </c>
      <c r="O80" s="12">
        <f>(((N80/60)/60)/24)+DATE(1970,1,1)</f>
        <v>43207.208333333328</v>
      </c>
      <c r="P80" t="b">
        <v>0</v>
      </c>
      <c r="Q80" t="b">
        <v>0</v>
      </c>
      <c r="R80" t="s">
        <v>206</v>
      </c>
      <c r="S80" t="str">
        <f>IF(ISNUMBER(SEARCH("food", R80)), "Food", IF(ISNUMBER(SEARCH("music",R80)),"Music",IF(ISNUMBER(SEARCH("film", R80)), "Film &amp; Video", IF(ISNUMBER(SEARCH("games", R80)), "Games", IF(ISNUMBER(SEARCH("theater", R80)), "Theater",IF(ISNUMBER(SEARCH("technology", R80)), "Technology", IF(ISNUMBER(SEARCH("journalism", R80)), "Journalism", IF(ISNUMBER(SEARCH("photography", R80)), "Photography", IF(ISNUMBER(SEARCH("publishing", R80)), "Publishing")))))))))</f>
        <v>Publishing</v>
      </c>
      <c r="T80" t="str">
        <f>IF(ISNUMBER(SEARCH("food", R80)), "Food Trucks",
IF(ISNUMBER(SEARCH("electric",R80)),"Electric Music",
IF(ISNUMBER(SEARCH("indie",R80)),"Indie Rock",
IF(ISNUMBER(SEARCH("jazz",R80)),"Jazz",
IF(ISNUMBER(SEARCH("metal",R80)),"Metal",
IF(ISNUMBER(SEARCH("rock",R80)),"Rock",
IF(ISNUMBER(SEARCH("world",R80)),"World Music",
IF(ISNUMBER(SEARCH("animation", R80)), "Animation",
IF(ISNUMBER(SEARCH("documentary", R80)), "Documentary",
IF(ISNUMBER(SEARCH("drama", R80)), "Drama",
IF(ISNUMBER(SEARCH("science", R80)), "Science Ficton",
IF(ISNUMBER(SEARCH("shorts", R80)), "Shorts",
IF(ISNUMBER(SEARCH("television", R80)), "Television",
IF(ISNUMBER(SEARCH("mobile", R80)), "Mobile Games",
IF(ISNUMBER(SEARCH("video games", R80)), "Video Games",
IF(ISNUMBER(SEARCH("theater", R80)), "Plays",
IF(ISNUMBER(SEARCH("wearables", R80)), "Wearables",
IF(ISNUMBER(SEARCH("web", R80)), "Web",
IF(ISNUMBER(SEARCH("journalism", R80)), "Audio",
IF(ISNUMBER(SEARCH("photography", R80)), "Photography Books",
IF(ISNUMBER(SEARCH("publishing/fiction", R80)), "Ficton",
IF(ISNUMBER(SEARCH("nonfiction", R80)), "Nonfiction",
IF(ISNUMBER(SEARCH("podcasts", R80)), "Radio &amp; Podcasts",
IF(ISNUMBER(SEARCH("translations", R80)), "translations"))))))))))))))))))))))))</f>
        <v>translations</v>
      </c>
    </row>
    <row r="81" spans="1:20" x14ac:dyDescent="0.25">
      <c r="A81">
        <v>79</v>
      </c>
      <c r="B81" t="s">
        <v>207</v>
      </c>
      <c r="C81" s="3" t="s">
        <v>208</v>
      </c>
      <c r="D81">
        <v>57800</v>
      </c>
      <c r="E81">
        <v>40228</v>
      </c>
      <c r="F81" s="6">
        <f>E81/D81*100</f>
        <v>69.598615916955026</v>
      </c>
      <c r="G81" t="s">
        <v>14</v>
      </c>
      <c r="H81">
        <v>838</v>
      </c>
      <c r="I81" s="8">
        <f>IFERROR(E81/H81,"0")</f>
        <v>48.004773269689736</v>
      </c>
      <c r="J81" t="s">
        <v>21</v>
      </c>
      <c r="K81" t="s">
        <v>22</v>
      </c>
      <c r="L81">
        <v>1529125200</v>
      </c>
      <c r="M81" s="12">
        <f>(((L81/60)/60)/24)+DATE(1970,1,1)</f>
        <v>43267.208333333328</v>
      </c>
      <c r="N81">
        <v>1529557200</v>
      </c>
      <c r="O81" s="12">
        <f>(((N81/60)/60)/24)+DATE(1970,1,1)</f>
        <v>43272.208333333328</v>
      </c>
      <c r="P81" t="b">
        <v>0</v>
      </c>
      <c r="Q81" t="b">
        <v>0</v>
      </c>
      <c r="R81" t="s">
        <v>33</v>
      </c>
      <c r="S81" t="str">
        <f>IF(ISNUMBER(SEARCH("food", R81)), "Food", IF(ISNUMBER(SEARCH("music",R81)),"Music",IF(ISNUMBER(SEARCH("film", R81)), "Film &amp; Video", IF(ISNUMBER(SEARCH("games", R81)), "Games", IF(ISNUMBER(SEARCH("theater", R81)), "Theater",IF(ISNUMBER(SEARCH("technology", R81)), "Technology", IF(ISNUMBER(SEARCH("journalism", R81)), "Journalism", IF(ISNUMBER(SEARCH("photography", R81)), "Photography", IF(ISNUMBER(SEARCH("publishing", R81)), "Publishing")))))))))</f>
        <v>Theater</v>
      </c>
      <c r="T81" t="str">
        <f>IF(ISNUMBER(SEARCH("food", R81)), "Food Trucks",
IF(ISNUMBER(SEARCH("electric",R81)),"Electric Music",
IF(ISNUMBER(SEARCH("indie",R81)),"Indie Rock",
IF(ISNUMBER(SEARCH("jazz",R81)),"Jazz",
IF(ISNUMBER(SEARCH("metal",R81)),"Metal",
IF(ISNUMBER(SEARCH("rock",R81)),"Rock",
IF(ISNUMBER(SEARCH("world",R81)),"World Music",
IF(ISNUMBER(SEARCH("animation", R81)), "Animation",
IF(ISNUMBER(SEARCH("documentary", R81)), "Documentary",
IF(ISNUMBER(SEARCH("drama", R81)), "Drama",
IF(ISNUMBER(SEARCH("science", R81)), "Science Ficton",
IF(ISNUMBER(SEARCH("shorts", R81)), "Shorts",
IF(ISNUMBER(SEARCH("television", R81)), "Television",
IF(ISNUMBER(SEARCH("mobile", R81)), "Mobile Games",
IF(ISNUMBER(SEARCH("video games", R81)), "Video Games",
IF(ISNUMBER(SEARCH("theater", R81)), "Plays",
IF(ISNUMBER(SEARCH("wearables", R81)), "Wearables",
IF(ISNUMBER(SEARCH("web", R81)), "Web",
IF(ISNUMBER(SEARCH("journalism", R81)), "Audio",
IF(ISNUMBER(SEARCH("photography", R81)), "Photography Books",
IF(ISNUMBER(SEARCH("publishing/fiction", R81)), "Ficton",
IF(ISNUMBER(SEARCH("nonfiction", R81)), "Nonfiction",
IF(ISNUMBER(SEARCH("podcasts", R81)), "Radio &amp; Podcasts",
IF(ISNUMBER(SEARCH("translations", R81)), "translations"))))))))))))))))))))))))</f>
        <v>Plays</v>
      </c>
    </row>
    <row r="82" spans="1:20" x14ac:dyDescent="0.25">
      <c r="A82">
        <v>80</v>
      </c>
      <c r="B82" t="s">
        <v>209</v>
      </c>
      <c r="C82" s="3" t="s">
        <v>210</v>
      </c>
      <c r="D82">
        <v>1100</v>
      </c>
      <c r="E82">
        <v>7012</v>
      </c>
      <c r="F82" s="6">
        <f>E82/D82*100</f>
        <v>637.4545454545455</v>
      </c>
      <c r="G82" t="s">
        <v>20</v>
      </c>
      <c r="H82">
        <v>127</v>
      </c>
      <c r="I82" s="8">
        <f>IFERROR(E82/H82,"0")</f>
        <v>55.212598425196852</v>
      </c>
      <c r="J82" t="s">
        <v>21</v>
      </c>
      <c r="K82" t="s">
        <v>22</v>
      </c>
      <c r="L82">
        <v>1503982800</v>
      </c>
      <c r="M82" s="12">
        <f>(((L82/60)/60)/24)+DATE(1970,1,1)</f>
        <v>42976.208333333328</v>
      </c>
      <c r="N82">
        <v>1506574800</v>
      </c>
      <c r="O82" s="12">
        <f>(((N82/60)/60)/24)+DATE(1970,1,1)</f>
        <v>43006.208333333328</v>
      </c>
      <c r="P82" t="b">
        <v>0</v>
      </c>
      <c r="Q82" t="b">
        <v>0</v>
      </c>
      <c r="R82" t="s">
        <v>89</v>
      </c>
      <c r="S82" t="str">
        <f>IF(ISNUMBER(SEARCH("food", R82)), "Food", IF(ISNUMBER(SEARCH("music",R82)),"Music",IF(ISNUMBER(SEARCH("film", R82)), "Film &amp; Video", IF(ISNUMBER(SEARCH("games", R82)), "Games", IF(ISNUMBER(SEARCH("theater", R82)), "Theater",IF(ISNUMBER(SEARCH("technology", R82)), "Technology", IF(ISNUMBER(SEARCH("journalism", R82)), "Journalism", IF(ISNUMBER(SEARCH("photography", R82)), "Photography", IF(ISNUMBER(SEARCH("publishing", R82)), "Publishing")))))))))</f>
        <v>Games</v>
      </c>
      <c r="T82" t="str">
        <f>IF(ISNUMBER(SEARCH("food", R82)), "Food Trucks",
IF(ISNUMBER(SEARCH("electric",R82)),"Electric Music",
IF(ISNUMBER(SEARCH("indie",R82)),"Indie Rock",
IF(ISNUMBER(SEARCH("jazz",R82)),"Jazz",
IF(ISNUMBER(SEARCH("metal",R82)),"Metal",
IF(ISNUMBER(SEARCH("rock",R82)),"Rock",
IF(ISNUMBER(SEARCH("world",R82)),"World Music",
IF(ISNUMBER(SEARCH("animation", R82)), "Animation",
IF(ISNUMBER(SEARCH("documentary", R82)), "Documentary",
IF(ISNUMBER(SEARCH("drama", R82)), "Drama",
IF(ISNUMBER(SEARCH("science", R82)), "Science Ficton",
IF(ISNUMBER(SEARCH("shorts", R82)), "Shorts",
IF(ISNUMBER(SEARCH("television", R82)), "Television",
IF(ISNUMBER(SEARCH("mobile", R82)), "Mobile Games",
IF(ISNUMBER(SEARCH("video games", R82)), "Video Games",
IF(ISNUMBER(SEARCH("theater", R82)), "Plays",
IF(ISNUMBER(SEARCH("wearables", R82)), "Wearables",
IF(ISNUMBER(SEARCH("web", R82)), "Web",
IF(ISNUMBER(SEARCH("journalism", R82)), "Audio",
IF(ISNUMBER(SEARCH("photography", R82)), "Photography Books",
IF(ISNUMBER(SEARCH("publishing/fiction", R82)), "Ficton",
IF(ISNUMBER(SEARCH("nonfiction", R82)), "Nonfiction",
IF(ISNUMBER(SEARCH("podcasts", R82)), "Radio &amp; Podcasts",
IF(ISNUMBER(SEARCH("translations", R82)), "translations"))))))))))))))))))))))))</f>
        <v>Video Games</v>
      </c>
    </row>
    <row r="83" spans="1:20" x14ac:dyDescent="0.25">
      <c r="A83">
        <v>81</v>
      </c>
      <c r="B83" t="s">
        <v>211</v>
      </c>
      <c r="C83" s="3" t="s">
        <v>212</v>
      </c>
      <c r="D83">
        <v>16800</v>
      </c>
      <c r="E83">
        <v>37857</v>
      </c>
      <c r="F83" s="6">
        <f>E83/D83*100</f>
        <v>225.33928571428569</v>
      </c>
      <c r="G83" t="s">
        <v>20</v>
      </c>
      <c r="H83">
        <v>411</v>
      </c>
      <c r="I83" s="8">
        <f>IFERROR(E83/H83,"0")</f>
        <v>92.109489051094897</v>
      </c>
      <c r="J83" t="s">
        <v>21</v>
      </c>
      <c r="K83" t="s">
        <v>22</v>
      </c>
      <c r="L83">
        <v>1511416800</v>
      </c>
      <c r="M83" s="12">
        <f>(((L83/60)/60)/24)+DATE(1970,1,1)</f>
        <v>43062.25</v>
      </c>
      <c r="N83">
        <v>1513576800</v>
      </c>
      <c r="O83" s="12">
        <f>(((N83/60)/60)/24)+DATE(1970,1,1)</f>
        <v>43087.25</v>
      </c>
      <c r="P83" t="b">
        <v>0</v>
      </c>
      <c r="Q83" t="b">
        <v>0</v>
      </c>
      <c r="R83" t="s">
        <v>23</v>
      </c>
      <c r="S83" t="str">
        <f>IF(ISNUMBER(SEARCH("food", R83)), "Food", IF(ISNUMBER(SEARCH("music",R83)),"Music",IF(ISNUMBER(SEARCH("film", R83)), "Film &amp; Video", IF(ISNUMBER(SEARCH("games", R83)), "Games", IF(ISNUMBER(SEARCH("theater", R83)), "Theater",IF(ISNUMBER(SEARCH("technology", R83)), "Technology", IF(ISNUMBER(SEARCH("journalism", R83)), "Journalism", IF(ISNUMBER(SEARCH("photography", R83)), "Photography", IF(ISNUMBER(SEARCH("publishing", R83)), "Publishing")))))))))</f>
        <v>Music</v>
      </c>
      <c r="T83" t="str">
        <f>IF(ISNUMBER(SEARCH("food", R83)), "Food Trucks",
IF(ISNUMBER(SEARCH("electric",R83)),"Electric Music",
IF(ISNUMBER(SEARCH("indie",R83)),"Indie Rock",
IF(ISNUMBER(SEARCH("jazz",R83)),"Jazz",
IF(ISNUMBER(SEARCH("metal",R83)),"Metal",
IF(ISNUMBER(SEARCH("rock",R83)),"Rock",
IF(ISNUMBER(SEARCH("world",R83)),"World Music",
IF(ISNUMBER(SEARCH("animation", R83)), "Animation",
IF(ISNUMBER(SEARCH("documentary", R83)), "Documentary",
IF(ISNUMBER(SEARCH("drama", R83)), "Drama",
IF(ISNUMBER(SEARCH("science", R83)), "Science Ficton",
IF(ISNUMBER(SEARCH("shorts", R83)), "Shorts",
IF(ISNUMBER(SEARCH("television", R83)), "Television",
IF(ISNUMBER(SEARCH("mobile", R83)), "Mobile Games",
IF(ISNUMBER(SEARCH("video games", R83)), "Video Games",
IF(ISNUMBER(SEARCH("theater", R83)), "Plays",
IF(ISNUMBER(SEARCH("wearables", R83)), "Wearables",
IF(ISNUMBER(SEARCH("web", R83)), "Web",
IF(ISNUMBER(SEARCH("journalism", R83)), "Audio",
IF(ISNUMBER(SEARCH("photography", R83)), "Photography Books",
IF(ISNUMBER(SEARCH("publishing/fiction", R83)), "Ficton",
IF(ISNUMBER(SEARCH("nonfiction", R83)), "Nonfiction",
IF(ISNUMBER(SEARCH("podcasts", R83)), "Radio &amp; Podcasts",
IF(ISNUMBER(SEARCH("translations", R83)), "translations"))))))))))))))))))))))))</f>
        <v>Rock</v>
      </c>
    </row>
    <row r="84" spans="1:20" x14ac:dyDescent="0.25">
      <c r="A84">
        <v>82</v>
      </c>
      <c r="B84" t="s">
        <v>213</v>
      </c>
      <c r="C84" s="3" t="s">
        <v>214</v>
      </c>
      <c r="D84">
        <v>1000</v>
      </c>
      <c r="E84">
        <v>14973</v>
      </c>
      <c r="F84" s="6">
        <f>E84/D84*100</f>
        <v>1497.3000000000002</v>
      </c>
      <c r="G84" t="s">
        <v>20</v>
      </c>
      <c r="H84">
        <v>180</v>
      </c>
      <c r="I84" s="8">
        <f>IFERROR(E84/H84,"0")</f>
        <v>83.183333333333337</v>
      </c>
      <c r="J84" t="s">
        <v>40</v>
      </c>
      <c r="K84" t="s">
        <v>41</v>
      </c>
      <c r="L84">
        <v>1547704800</v>
      </c>
      <c r="M84" s="12">
        <f>(((L84/60)/60)/24)+DATE(1970,1,1)</f>
        <v>43482.25</v>
      </c>
      <c r="N84">
        <v>1548309600</v>
      </c>
      <c r="O84" s="12">
        <f>(((N84/60)/60)/24)+DATE(1970,1,1)</f>
        <v>43489.25</v>
      </c>
      <c r="P84" t="b">
        <v>0</v>
      </c>
      <c r="Q84" t="b">
        <v>1</v>
      </c>
      <c r="R84" t="s">
        <v>89</v>
      </c>
      <c r="S84" t="str">
        <f>IF(ISNUMBER(SEARCH("food", R84)), "Food", IF(ISNUMBER(SEARCH("music",R84)),"Music",IF(ISNUMBER(SEARCH("film", R84)), "Film &amp; Video", IF(ISNUMBER(SEARCH("games", R84)), "Games", IF(ISNUMBER(SEARCH("theater", R84)), "Theater",IF(ISNUMBER(SEARCH("technology", R84)), "Technology", IF(ISNUMBER(SEARCH("journalism", R84)), "Journalism", IF(ISNUMBER(SEARCH("photography", R84)), "Photography", IF(ISNUMBER(SEARCH("publishing", R84)), "Publishing")))))))))</f>
        <v>Games</v>
      </c>
      <c r="T84" t="str">
        <f>IF(ISNUMBER(SEARCH("food", R84)), "Food Trucks",
IF(ISNUMBER(SEARCH("electric",R84)),"Electric Music",
IF(ISNUMBER(SEARCH("indie",R84)),"Indie Rock",
IF(ISNUMBER(SEARCH("jazz",R84)),"Jazz",
IF(ISNUMBER(SEARCH("metal",R84)),"Metal",
IF(ISNUMBER(SEARCH("rock",R84)),"Rock",
IF(ISNUMBER(SEARCH("world",R84)),"World Music",
IF(ISNUMBER(SEARCH("animation", R84)), "Animation",
IF(ISNUMBER(SEARCH("documentary", R84)), "Documentary",
IF(ISNUMBER(SEARCH("drama", R84)), "Drama",
IF(ISNUMBER(SEARCH("science", R84)), "Science Ficton",
IF(ISNUMBER(SEARCH("shorts", R84)), "Shorts",
IF(ISNUMBER(SEARCH("television", R84)), "Television",
IF(ISNUMBER(SEARCH("mobile", R84)), "Mobile Games",
IF(ISNUMBER(SEARCH("video games", R84)), "Video Games",
IF(ISNUMBER(SEARCH("theater", R84)), "Plays",
IF(ISNUMBER(SEARCH("wearables", R84)), "Wearables",
IF(ISNUMBER(SEARCH("web", R84)), "Web",
IF(ISNUMBER(SEARCH("journalism", R84)), "Audio",
IF(ISNUMBER(SEARCH("photography", R84)), "Photography Books",
IF(ISNUMBER(SEARCH("publishing/fiction", R84)), "Ficton",
IF(ISNUMBER(SEARCH("nonfiction", R84)), "Nonfiction",
IF(ISNUMBER(SEARCH("podcasts", R84)), "Radio &amp; Podcasts",
IF(ISNUMBER(SEARCH("translations", R84)), "translations"))))))))))))))))))))))))</f>
        <v>Video Games</v>
      </c>
    </row>
    <row r="85" spans="1:20" x14ac:dyDescent="0.25">
      <c r="A85">
        <v>83</v>
      </c>
      <c r="B85" t="s">
        <v>215</v>
      </c>
      <c r="C85" s="3" t="s">
        <v>216</v>
      </c>
      <c r="D85">
        <v>106400</v>
      </c>
      <c r="E85">
        <v>39996</v>
      </c>
      <c r="F85" s="6">
        <f>E85/D85*100</f>
        <v>37.590225563909776</v>
      </c>
      <c r="G85" t="s">
        <v>14</v>
      </c>
      <c r="H85">
        <v>1000</v>
      </c>
      <c r="I85" s="8">
        <f>IFERROR(E85/H85,"0")</f>
        <v>39.996000000000002</v>
      </c>
      <c r="J85" t="s">
        <v>21</v>
      </c>
      <c r="K85" t="s">
        <v>22</v>
      </c>
      <c r="L85">
        <v>1469682000</v>
      </c>
      <c r="M85" s="12">
        <f>(((L85/60)/60)/24)+DATE(1970,1,1)</f>
        <v>42579.208333333328</v>
      </c>
      <c r="N85">
        <v>1471582800</v>
      </c>
      <c r="O85" s="12">
        <f>(((N85/60)/60)/24)+DATE(1970,1,1)</f>
        <v>42601.208333333328</v>
      </c>
      <c r="P85" t="b">
        <v>0</v>
      </c>
      <c r="Q85" t="b">
        <v>0</v>
      </c>
      <c r="R85" t="s">
        <v>50</v>
      </c>
      <c r="S85" t="str">
        <f>IF(ISNUMBER(SEARCH("food", R85)), "Food", IF(ISNUMBER(SEARCH("music",R85)),"Music",IF(ISNUMBER(SEARCH("film", R85)), "Film &amp; Video", IF(ISNUMBER(SEARCH("games", R85)), "Games", IF(ISNUMBER(SEARCH("theater", R85)), "Theater",IF(ISNUMBER(SEARCH("technology", R85)), "Technology", IF(ISNUMBER(SEARCH("journalism", R85)), "Journalism", IF(ISNUMBER(SEARCH("photography", R85)), "Photography", IF(ISNUMBER(SEARCH("publishing", R85)), "Publishing")))))))))</f>
        <v>Music</v>
      </c>
      <c r="T85" t="str">
        <f>IF(ISNUMBER(SEARCH("food", R85)), "Food Trucks",
IF(ISNUMBER(SEARCH("electric",R85)),"Electric Music",
IF(ISNUMBER(SEARCH("indie",R85)),"Indie Rock",
IF(ISNUMBER(SEARCH("jazz",R85)),"Jazz",
IF(ISNUMBER(SEARCH("metal",R85)),"Metal",
IF(ISNUMBER(SEARCH("rock",R85)),"Rock",
IF(ISNUMBER(SEARCH("world",R85)),"World Music",
IF(ISNUMBER(SEARCH("animation", R85)), "Animation",
IF(ISNUMBER(SEARCH("documentary", R85)), "Documentary",
IF(ISNUMBER(SEARCH("drama", R85)), "Drama",
IF(ISNUMBER(SEARCH("science", R85)), "Science Ficton",
IF(ISNUMBER(SEARCH("shorts", R85)), "Shorts",
IF(ISNUMBER(SEARCH("television", R85)), "Television",
IF(ISNUMBER(SEARCH("mobile", R85)), "Mobile Games",
IF(ISNUMBER(SEARCH("video games", R85)), "Video Games",
IF(ISNUMBER(SEARCH("theater", R85)), "Plays",
IF(ISNUMBER(SEARCH("wearables", R85)), "Wearables",
IF(ISNUMBER(SEARCH("web", R85)), "Web",
IF(ISNUMBER(SEARCH("journalism", R85)), "Audio",
IF(ISNUMBER(SEARCH("photography", R85)), "Photography Books",
IF(ISNUMBER(SEARCH("publishing/fiction", R85)), "Ficton",
IF(ISNUMBER(SEARCH("nonfiction", R85)), "Nonfiction",
IF(ISNUMBER(SEARCH("podcasts", R85)), "Radio &amp; Podcasts",
IF(ISNUMBER(SEARCH("translations", R85)), "translations"))))))))))))))))))))))))</f>
        <v>Electric Music</v>
      </c>
    </row>
    <row r="86" spans="1:20" x14ac:dyDescent="0.25">
      <c r="A86">
        <v>84</v>
      </c>
      <c r="B86" t="s">
        <v>217</v>
      </c>
      <c r="C86" s="3" t="s">
        <v>218</v>
      </c>
      <c r="D86">
        <v>31400</v>
      </c>
      <c r="E86">
        <v>41564</v>
      </c>
      <c r="F86" s="6">
        <f>E86/D86*100</f>
        <v>132.36942675159236</v>
      </c>
      <c r="G86" t="s">
        <v>20</v>
      </c>
      <c r="H86">
        <v>374</v>
      </c>
      <c r="I86" s="8">
        <f>IFERROR(E86/H86,"0")</f>
        <v>111.1336898395722</v>
      </c>
      <c r="J86" t="s">
        <v>21</v>
      </c>
      <c r="K86" t="s">
        <v>22</v>
      </c>
      <c r="L86">
        <v>1343451600</v>
      </c>
      <c r="M86" s="12">
        <f>(((L86/60)/60)/24)+DATE(1970,1,1)</f>
        <v>41118.208333333336</v>
      </c>
      <c r="N86">
        <v>1344315600</v>
      </c>
      <c r="O86" s="12">
        <f>(((N86/60)/60)/24)+DATE(1970,1,1)</f>
        <v>41128.208333333336</v>
      </c>
      <c r="P86" t="b">
        <v>0</v>
      </c>
      <c r="Q86" t="b">
        <v>0</v>
      </c>
      <c r="R86" t="s">
        <v>65</v>
      </c>
      <c r="S86" t="str">
        <f>IF(ISNUMBER(SEARCH("food", R86)), "Food", IF(ISNUMBER(SEARCH("music",R86)),"Music",IF(ISNUMBER(SEARCH("film", R86)), "Film &amp; Video", IF(ISNUMBER(SEARCH("games", R86)), "Games", IF(ISNUMBER(SEARCH("theater", R86)), "Theater",IF(ISNUMBER(SEARCH("technology", R86)), "Technology", IF(ISNUMBER(SEARCH("journalism", R86)), "Journalism", IF(ISNUMBER(SEARCH("photography", R86)), "Photography", IF(ISNUMBER(SEARCH("publishing", R86)), "Publishing")))))))))</f>
        <v>Technology</v>
      </c>
      <c r="T86" t="str">
        <f>IF(ISNUMBER(SEARCH("food", R86)), "Food Trucks",
IF(ISNUMBER(SEARCH("electric",R86)),"Electric Music",
IF(ISNUMBER(SEARCH("indie",R86)),"Indie Rock",
IF(ISNUMBER(SEARCH("jazz",R86)),"Jazz",
IF(ISNUMBER(SEARCH("metal",R86)),"Metal",
IF(ISNUMBER(SEARCH("rock",R86)),"Rock",
IF(ISNUMBER(SEARCH("world",R86)),"World Music",
IF(ISNUMBER(SEARCH("animation", R86)), "Animation",
IF(ISNUMBER(SEARCH("documentary", R86)), "Documentary",
IF(ISNUMBER(SEARCH("drama", R86)), "Drama",
IF(ISNUMBER(SEARCH("science", R86)), "Science Ficton",
IF(ISNUMBER(SEARCH("shorts", R86)), "Shorts",
IF(ISNUMBER(SEARCH("television", R86)), "Television",
IF(ISNUMBER(SEARCH("mobile", R86)), "Mobile Games",
IF(ISNUMBER(SEARCH("video games", R86)), "Video Games",
IF(ISNUMBER(SEARCH("theater", R86)), "Plays",
IF(ISNUMBER(SEARCH("wearables", R86)), "Wearables",
IF(ISNUMBER(SEARCH("web", R86)), "Web",
IF(ISNUMBER(SEARCH("journalism", R86)), "Audio",
IF(ISNUMBER(SEARCH("photography", R86)), "Photography Books",
IF(ISNUMBER(SEARCH("publishing/fiction", R86)), "Ficton",
IF(ISNUMBER(SEARCH("nonfiction", R86)), "Nonfiction",
IF(ISNUMBER(SEARCH("podcasts", R86)), "Radio &amp; Podcasts",
IF(ISNUMBER(SEARCH("translations", R86)), "translations"))))))))))))))))))))))))</f>
        <v>Wearables</v>
      </c>
    </row>
    <row r="87" spans="1:20" x14ac:dyDescent="0.25">
      <c r="A87">
        <v>85</v>
      </c>
      <c r="B87" t="s">
        <v>219</v>
      </c>
      <c r="C87" s="3" t="s">
        <v>220</v>
      </c>
      <c r="D87">
        <v>4900</v>
      </c>
      <c r="E87">
        <v>6430</v>
      </c>
      <c r="F87" s="6">
        <f>E87/D87*100</f>
        <v>131.22448979591837</v>
      </c>
      <c r="G87" t="s">
        <v>20</v>
      </c>
      <c r="H87">
        <v>71</v>
      </c>
      <c r="I87" s="8">
        <f>IFERROR(E87/H87,"0")</f>
        <v>90.563380281690144</v>
      </c>
      <c r="J87" t="s">
        <v>26</v>
      </c>
      <c r="K87" t="s">
        <v>27</v>
      </c>
      <c r="L87">
        <v>1315717200</v>
      </c>
      <c r="M87" s="12">
        <f>(((L87/60)/60)/24)+DATE(1970,1,1)</f>
        <v>40797.208333333336</v>
      </c>
      <c r="N87">
        <v>1316408400</v>
      </c>
      <c r="O87" s="12">
        <f>(((N87/60)/60)/24)+DATE(1970,1,1)</f>
        <v>40805.208333333336</v>
      </c>
      <c r="P87" t="b">
        <v>0</v>
      </c>
      <c r="Q87" t="b">
        <v>0</v>
      </c>
      <c r="R87" t="s">
        <v>60</v>
      </c>
      <c r="S87" t="str">
        <f>IF(ISNUMBER(SEARCH("food", R87)), "Food", IF(ISNUMBER(SEARCH("music",R87)),"Music",IF(ISNUMBER(SEARCH("film", R87)), "Film &amp; Video", IF(ISNUMBER(SEARCH("games", R87)), "Games", IF(ISNUMBER(SEARCH("theater", R87)), "Theater",IF(ISNUMBER(SEARCH("technology", R87)), "Technology", IF(ISNUMBER(SEARCH("journalism", R87)), "Journalism", IF(ISNUMBER(SEARCH("photography", R87)), "Photography", IF(ISNUMBER(SEARCH("publishing", R87)), "Publishing")))))))))</f>
        <v>Music</v>
      </c>
      <c r="T87" t="str">
        <f>IF(ISNUMBER(SEARCH("food", R87)), "Food Trucks",
IF(ISNUMBER(SEARCH("electric",R87)),"Electric Music",
IF(ISNUMBER(SEARCH("indie",R87)),"Indie Rock",
IF(ISNUMBER(SEARCH("jazz",R87)),"Jazz",
IF(ISNUMBER(SEARCH("metal",R87)),"Metal",
IF(ISNUMBER(SEARCH("rock",R87)),"Rock",
IF(ISNUMBER(SEARCH("world",R87)),"World Music",
IF(ISNUMBER(SEARCH("animation", R87)), "Animation",
IF(ISNUMBER(SEARCH("documentary", R87)), "Documentary",
IF(ISNUMBER(SEARCH("drama", R87)), "Drama",
IF(ISNUMBER(SEARCH("science", R87)), "Science Ficton",
IF(ISNUMBER(SEARCH("shorts", R87)), "Shorts",
IF(ISNUMBER(SEARCH("television", R87)), "Television",
IF(ISNUMBER(SEARCH("mobile", R87)), "Mobile Games",
IF(ISNUMBER(SEARCH("video games", R87)), "Video Games",
IF(ISNUMBER(SEARCH("theater", R87)), "Plays",
IF(ISNUMBER(SEARCH("wearables", R87)), "Wearables",
IF(ISNUMBER(SEARCH("web", R87)), "Web",
IF(ISNUMBER(SEARCH("journalism", R87)), "Audio",
IF(ISNUMBER(SEARCH("photography", R87)), "Photography Books",
IF(ISNUMBER(SEARCH("publishing/fiction", R87)), "Ficton",
IF(ISNUMBER(SEARCH("nonfiction", R87)), "Nonfiction",
IF(ISNUMBER(SEARCH("podcasts", R87)), "Radio &amp; Podcasts",
IF(ISNUMBER(SEARCH("translations", R87)), "translations"))))))))))))))))))))))))</f>
        <v>Indie Rock</v>
      </c>
    </row>
    <row r="88" spans="1:20" x14ac:dyDescent="0.25">
      <c r="A88">
        <v>86</v>
      </c>
      <c r="B88" t="s">
        <v>221</v>
      </c>
      <c r="C88" s="3" t="s">
        <v>222</v>
      </c>
      <c r="D88">
        <v>7400</v>
      </c>
      <c r="E88">
        <v>12405</v>
      </c>
      <c r="F88" s="6">
        <f>E88/D88*100</f>
        <v>167.63513513513513</v>
      </c>
      <c r="G88" t="s">
        <v>20</v>
      </c>
      <c r="H88">
        <v>203</v>
      </c>
      <c r="I88" s="8">
        <f>IFERROR(E88/H88,"0")</f>
        <v>61.108374384236456</v>
      </c>
      <c r="J88" t="s">
        <v>21</v>
      </c>
      <c r="K88" t="s">
        <v>22</v>
      </c>
      <c r="L88">
        <v>1430715600</v>
      </c>
      <c r="M88" s="12">
        <f>(((L88/60)/60)/24)+DATE(1970,1,1)</f>
        <v>42128.208333333328</v>
      </c>
      <c r="N88">
        <v>1431838800</v>
      </c>
      <c r="O88" s="12">
        <f>(((N88/60)/60)/24)+DATE(1970,1,1)</f>
        <v>42141.208333333328</v>
      </c>
      <c r="P88" t="b">
        <v>1</v>
      </c>
      <c r="Q88" t="b">
        <v>0</v>
      </c>
      <c r="R88" t="s">
        <v>33</v>
      </c>
      <c r="S88" t="str">
        <f>IF(ISNUMBER(SEARCH("food", R88)), "Food", IF(ISNUMBER(SEARCH("music",R88)),"Music",IF(ISNUMBER(SEARCH("film", R88)), "Film &amp; Video", IF(ISNUMBER(SEARCH("games", R88)), "Games", IF(ISNUMBER(SEARCH("theater", R88)), "Theater",IF(ISNUMBER(SEARCH("technology", R88)), "Technology", IF(ISNUMBER(SEARCH("journalism", R88)), "Journalism", IF(ISNUMBER(SEARCH("photography", R88)), "Photography", IF(ISNUMBER(SEARCH("publishing", R88)), "Publishing")))))))))</f>
        <v>Theater</v>
      </c>
      <c r="T88" t="str">
        <f>IF(ISNUMBER(SEARCH("food", R88)), "Food Trucks",
IF(ISNUMBER(SEARCH("electric",R88)),"Electric Music",
IF(ISNUMBER(SEARCH("indie",R88)),"Indie Rock",
IF(ISNUMBER(SEARCH("jazz",R88)),"Jazz",
IF(ISNUMBER(SEARCH("metal",R88)),"Metal",
IF(ISNUMBER(SEARCH("rock",R88)),"Rock",
IF(ISNUMBER(SEARCH("world",R88)),"World Music",
IF(ISNUMBER(SEARCH("animation", R88)), "Animation",
IF(ISNUMBER(SEARCH("documentary", R88)), "Documentary",
IF(ISNUMBER(SEARCH("drama", R88)), "Drama",
IF(ISNUMBER(SEARCH("science", R88)), "Science Ficton",
IF(ISNUMBER(SEARCH("shorts", R88)), "Shorts",
IF(ISNUMBER(SEARCH("television", R88)), "Television",
IF(ISNUMBER(SEARCH("mobile", R88)), "Mobile Games",
IF(ISNUMBER(SEARCH("video games", R88)), "Video Games",
IF(ISNUMBER(SEARCH("theater", R88)), "Plays",
IF(ISNUMBER(SEARCH("wearables", R88)), "Wearables",
IF(ISNUMBER(SEARCH("web", R88)), "Web",
IF(ISNUMBER(SEARCH("journalism", R88)), "Audio",
IF(ISNUMBER(SEARCH("photography", R88)), "Photography Books",
IF(ISNUMBER(SEARCH("publishing/fiction", R88)), "Ficton",
IF(ISNUMBER(SEARCH("nonfiction", R88)), "Nonfiction",
IF(ISNUMBER(SEARCH("podcasts", R88)), "Radio &amp; Podcasts",
IF(ISNUMBER(SEARCH("translations", R88)), "translations"))))))))))))))))))))))))</f>
        <v>Plays</v>
      </c>
    </row>
    <row r="89" spans="1:20" ht="31.5" x14ac:dyDescent="0.25">
      <c r="A89">
        <v>87</v>
      </c>
      <c r="B89" t="s">
        <v>223</v>
      </c>
      <c r="C89" s="3" t="s">
        <v>224</v>
      </c>
      <c r="D89">
        <v>198500</v>
      </c>
      <c r="E89">
        <v>123040</v>
      </c>
      <c r="F89" s="6">
        <f>E89/D89*100</f>
        <v>61.984886649874063</v>
      </c>
      <c r="G89" t="s">
        <v>14</v>
      </c>
      <c r="H89">
        <v>1482</v>
      </c>
      <c r="I89" s="8">
        <f>IFERROR(E89/H89,"0")</f>
        <v>83.022941970310384</v>
      </c>
      <c r="J89" t="s">
        <v>26</v>
      </c>
      <c r="K89" t="s">
        <v>27</v>
      </c>
      <c r="L89">
        <v>1299564000</v>
      </c>
      <c r="M89" s="12">
        <f>(((L89/60)/60)/24)+DATE(1970,1,1)</f>
        <v>40610.25</v>
      </c>
      <c r="N89">
        <v>1300510800</v>
      </c>
      <c r="O89" s="12">
        <f>(((N89/60)/60)/24)+DATE(1970,1,1)</f>
        <v>40621.208333333336</v>
      </c>
      <c r="P89" t="b">
        <v>0</v>
      </c>
      <c r="Q89" t="b">
        <v>1</v>
      </c>
      <c r="R89" t="s">
        <v>23</v>
      </c>
      <c r="S89" t="str">
        <f>IF(ISNUMBER(SEARCH("food", R89)), "Food", IF(ISNUMBER(SEARCH("music",R89)),"Music",IF(ISNUMBER(SEARCH("film", R89)), "Film &amp; Video", IF(ISNUMBER(SEARCH("games", R89)), "Games", IF(ISNUMBER(SEARCH("theater", R89)), "Theater",IF(ISNUMBER(SEARCH("technology", R89)), "Technology", IF(ISNUMBER(SEARCH("journalism", R89)), "Journalism", IF(ISNUMBER(SEARCH("photography", R89)), "Photography", IF(ISNUMBER(SEARCH("publishing", R89)), "Publishing")))))))))</f>
        <v>Music</v>
      </c>
      <c r="T89" t="str">
        <f>IF(ISNUMBER(SEARCH("food", R89)), "Food Trucks",
IF(ISNUMBER(SEARCH("electric",R89)),"Electric Music",
IF(ISNUMBER(SEARCH("indie",R89)),"Indie Rock",
IF(ISNUMBER(SEARCH("jazz",R89)),"Jazz",
IF(ISNUMBER(SEARCH("metal",R89)),"Metal",
IF(ISNUMBER(SEARCH("rock",R89)),"Rock",
IF(ISNUMBER(SEARCH("world",R89)),"World Music",
IF(ISNUMBER(SEARCH("animation", R89)), "Animation",
IF(ISNUMBER(SEARCH("documentary", R89)), "Documentary",
IF(ISNUMBER(SEARCH("drama", R89)), "Drama",
IF(ISNUMBER(SEARCH("science", R89)), "Science Ficton",
IF(ISNUMBER(SEARCH("shorts", R89)), "Shorts",
IF(ISNUMBER(SEARCH("television", R89)), "Television",
IF(ISNUMBER(SEARCH("mobile", R89)), "Mobile Games",
IF(ISNUMBER(SEARCH("video games", R89)), "Video Games",
IF(ISNUMBER(SEARCH("theater", R89)), "Plays",
IF(ISNUMBER(SEARCH("wearables", R89)), "Wearables",
IF(ISNUMBER(SEARCH("web", R89)), "Web",
IF(ISNUMBER(SEARCH("journalism", R89)), "Audio",
IF(ISNUMBER(SEARCH("photography", R89)), "Photography Books",
IF(ISNUMBER(SEARCH("publishing/fiction", R89)), "Ficton",
IF(ISNUMBER(SEARCH("nonfiction", R89)), "Nonfiction",
IF(ISNUMBER(SEARCH("podcasts", R89)), "Radio &amp; Podcasts",
IF(ISNUMBER(SEARCH("translations", R89)), "translations"))))))))))))))))))))))))</f>
        <v>Rock</v>
      </c>
    </row>
    <row r="90" spans="1:20" x14ac:dyDescent="0.25">
      <c r="A90">
        <v>88</v>
      </c>
      <c r="B90" t="s">
        <v>225</v>
      </c>
      <c r="C90" s="3" t="s">
        <v>226</v>
      </c>
      <c r="D90">
        <v>4800</v>
      </c>
      <c r="E90">
        <v>12516</v>
      </c>
      <c r="F90" s="6">
        <f>E90/D90*100</f>
        <v>260.75</v>
      </c>
      <c r="G90" t="s">
        <v>20</v>
      </c>
      <c r="H90">
        <v>113</v>
      </c>
      <c r="I90" s="8">
        <f>IFERROR(E90/H90,"0")</f>
        <v>110.76106194690266</v>
      </c>
      <c r="J90" t="s">
        <v>21</v>
      </c>
      <c r="K90" t="s">
        <v>22</v>
      </c>
      <c r="L90">
        <v>1429160400</v>
      </c>
      <c r="M90" s="12">
        <f>(((L90/60)/60)/24)+DATE(1970,1,1)</f>
        <v>42110.208333333328</v>
      </c>
      <c r="N90">
        <v>1431061200</v>
      </c>
      <c r="O90" s="12">
        <f>(((N90/60)/60)/24)+DATE(1970,1,1)</f>
        <v>42132.208333333328</v>
      </c>
      <c r="P90" t="b">
        <v>0</v>
      </c>
      <c r="Q90" t="b">
        <v>0</v>
      </c>
      <c r="R90" t="s">
        <v>206</v>
      </c>
      <c r="S90" t="str">
        <f>IF(ISNUMBER(SEARCH("food", R90)), "Food", IF(ISNUMBER(SEARCH("music",R90)),"Music",IF(ISNUMBER(SEARCH("film", R90)), "Film &amp; Video", IF(ISNUMBER(SEARCH("games", R90)), "Games", IF(ISNUMBER(SEARCH("theater", R90)), "Theater",IF(ISNUMBER(SEARCH("technology", R90)), "Technology", IF(ISNUMBER(SEARCH("journalism", R90)), "Journalism", IF(ISNUMBER(SEARCH("photography", R90)), "Photography", IF(ISNUMBER(SEARCH("publishing", R90)), "Publishing")))))))))</f>
        <v>Publishing</v>
      </c>
      <c r="T90" t="str">
        <f>IF(ISNUMBER(SEARCH("food", R90)), "Food Trucks",
IF(ISNUMBER(SEARCH("electric",R90)),"Electric Music",
IF(ISNUMBER(SEARCH("indie",R90)),"Indie Rock",
IF(ISNUMBER(SEARCH("jazz",R90)),"Jazz",
IF(ISNUMBER(SEARCH("metal",R90)),"Metal",
IF(ISNUMBER(SEARCH("rock",R90)),"Rock",
IF(ISNUMBER(SEARCH("world",R90)),"World Music",
IF(ISNUMBER(SEARCH("animation", R90)), "Animation",
IF(ISNUMBER(SEARCH("documentary", R90)), "Documentary",
IF(ISNUMBER(SEARCH("drama", R90)), "Drama",
IF(ISNUMBER(SEARCH("science", R90)), "Science Ficton",
IF(ISNUMBER(SEARCH("shorts", R90)), "Shorts",
IF(ISNUMBER(SEARCH("television", R90)), "Television",
IF(ISNUMBER(SEARCH("mobile", R90)), "Mobile Games",
IF(ISNUMBER(SEARCH("video games", R90)), "Video Games",
IF(ISNUMBER(SEARCH("theater", R90)), "Plays",
IF(ISNUMBER(SEARCH("wearables", R90)), "Wearables",
IF(ISNUMBER(SEARCH("web", R90)), "Web",
IF(ISNUMBER(SEARCH("journalism", R90)), "Audio",
IF(ISNUMBER(SEARCH("photography", R90)), "Photography Books",
IF(ISNUMBER(SEARCH("publishing/fiction", R90)), "Ficton",
IF(ISNUMBER(SEARCH("nonfiction", R90)), "Nonfiction",
IF(ISNUMBER(SEARCH("podcasts", R90)), "Radio &amp; Podcasts",
IF(ISNUMBER(SEARCH("translations", R90)), "translations"))))))))))))))))))))))))</f>
        <v>translations</v>
      </c>
    </row>
    <row r="91" spans="1:20" x14ac:dyDescent="0.25">
      <c r="A91">
        <v>89</v>
      </c>
      <c r="B91" t="s">
        <v>227</v>
      </c>
      <c r="C91" s="3" t="s">
        <v>228</v>
      </c>
      <c r="D91">
        <v>3400</v>
      </c>
      <c r="E91">
        <v>8588</v>
      </c>
      <c r="F91" s="6">
        <f>E91/D91*100</f>
        <v>252.58823529411765</v>
      </c>
      <c r="G91" t="s">
        <v>20</v>
      </c>
      <c r="H91">
        <v>96</v>
      </c>
      <c r="I91" s="8">
        <f>IFERROR(E91/H91,"0")</f>
        <v>89.458333333333329</v>
      </c>
      <c r="J91" t="s">
        <v>21</v>
      </c>
      <c r="K91" t="s">
        <v>22</v>
      </c>
      <c r="L91">
        <v>1271307600</v>
      </c>
      <c r="M91" s="12">
        <f>(((L91/60)/60)/24)+DATE(1970,1,1)</f>
        <v>40283.208333333336</v>
      </c>
      <c r="N91">
        <v>1271480400</v>
      </c>
      <c r="O91" s="12">
        <f>(((N91/60)/60)/24)+DATE(1970,1,1)</f>
        <v>40285.208333333336</v>
      </c>
      <c r="P91" t="b">
        <v>0</v>
      </c>
      <c r="Q91" t="b">
        <v>0</v>
      </c>
      <c r="R91" t="s">
        <v>33</v>
      </c>
      <c r="S91" t="str">
        <f>IF(ISNUMBER(SEARCH("food", R91)), "Food", IF(ISNUMBER(SEARCH("music",R91)),"Music",IF(ISNUMBER(SEARCH("film", R91)), "Film &amp; Video", IF(ISNUMBER(SEARCH("games", R91)), "Games", IF(ISNUMBER(SEARCH("theater", R91)), "Theater",IF(ISNUMBER(SEARCH("technology", R91)), "Technology", IF(ISNUMBER(SEARCH("journalism", R91)), "Journalism", IF(ISNUMBER(SEARCH("photography", R91)), "Photography", IF(ISNUMBER(SEARCH("publishing", R91)), "Publishing")))))))))</f>
        <v>Theater</v>
      </c>
      <c r="T91" t="str">
        <f>IF(ISNUMBER(SEARCH("food", R91)), "Food Trucks",
IF(ISNUMBER(SEARCH("electric",R91)),"Electric Music",
IF(ISNUMBER(SEARCH("indie",R91)),"Indie Rock",
IF(ISNUMBER(SEARCH("jazz",R91)),"Jazz",
IF(ISNUMBER(SEARCH("metal",R91)),"Metal",
IF(ISNUMBER(SEARCH("rock",R91)),"Rock",
IF(ISNUMBER(SEARCH("world",R91)),"World Music",
IF(ISNUMBER(SEARCH("animation", R91)), "Animation",
IF(ISNUMBER(SEARCH("documentary", R91)), "Documentary",
IF(ISNUMBER(SEARCH("drama", R91)), "Drama",
IF(ISNUMBER(SEARCH("science", R91)), "Science Ficton",
IF(ISNUMBER(SEARCH("shorts", R91)), "Shorts",
IF(ISNUMBER(SEARCH("television", R91)), "Television",
IF(ISNUMBER(SEARCH("mobile", R91)), "Mobile Games",
IF(ISNUMBER(SEARCH("video games", R91)), "Video Games",
IF(ISNUMBER(SEARCH("theater", R91)), "Plays",
IF(ISNUMBER(SEARCH("wearables", R91)), "Wearables",
IF(ISNUMBER(SEARCH("web", R91)), "Web",
IF(ISNUMBER(SEARCH("journalism", R91)), "Audio",
IF(ISNUMBER(SEARCH("photography", R91)), "Photography Books",
IF(ISNUMBER(SEARCH("publishing/fiction", R91)), "Ficton",
IF(ISNUMBER(SEARCH("nonfiction", R91)), "Nonfiction",
IF(ISNUMBER(SEARCH("podcasts", R91)), "Radio &amp; Podcasts",
IF(ISNUMBER(SEARCH("translations", R91)), "translations"))))))))))))))))))))))))</f>
        <v>Plays</v>
      </c>
    </row>
    <row r="92" spans="1:20" x14ac:dyDescent="0.25">
      <c r="A92">
        <v>90</v>
      </c>
      <c r="B92" t="s">
        <v>229</v>
      </c>
      <c r="C92" s="3" t="s">
        <v>230</v>
      </c>
      <c r="D92">
        <v>7800</v>
      </c>
      <c r="E92">
        <v>6132</v>
      </c>
      <c r="F92" s="6">
        <f>E92/D92*100</f>
        <v>78.615384615384613</v>
      </c>
      <c r="G92" t="s">
        <v>14</v>
      </c>
      <c r="H92">
        <v>106</v>
      </c>
      <c r="I92" s="8">
        <f>IFERROR(E92/H92,"0")</f>
        <v>57.849056603773583</v>
      </c>
      <c r="J92" t="s">
        <v>21</v>
      </c>
      <c r="K92" t="s">
        <v>22</v>
      </c>
      <c r="L92">
        <v>1456380000</v>
      </c>
      <c r="M92" s="12">
        <f>(((L92/60)/60)/24)+DATE(1970,1,1)</f>
        <v>42425.25</v>
      </c>
      <c r="N92">
        <v>1456380000</v>
      </c>
      <c r="O92" s="12">
        <f>(((N92/60)/60)/24)+DATE(1970,1,1)</f>
        <v>42425.25</v>
      </c>
      <c r="P92" t="b">
        <v>0</v>
      </c>
      <c r="Q92" t="b">
        <v>1</v>
      </c>
      <c r="R92" t="s">
        <v>33</v>
      </c>
      <c r="S92" t="str">
        <f>IF(ISNUMBER(SEARCH("food", R92)), "Food", IF(ISNUMBER(SEARCH("music",R92)),"Music",IF(ISNUMBER(SEARCH("film", R92)), "Film &amp; Video", IF(ISNUMBER(SEARCH("games", R92)), "Games", IF(ISNUMBER(SEARCH("theater", R92)), "Theater",IF(ISNUMBER(SEARCH("technology", R92)), "Technology", IF(ISNUMBER(SEARCH("journalism", R92)), "Journalism", IF(ISNUMBER(SEARCH("photography", R92)), "Photography", IF(ISNUMBER(SEARCH("publishing", R92)), "Publishing")))))))))</f>
        <v>Theater</v>
      </c>
      <c r="T92" t="str">
        <f>IF(ISNUMBER(SEARCH("food", R92)), "Food Trucks",
IF(ISNUMBER(SEARCH("electric",R92)),"Electric Music",
IF(ISNUMBER(SEARCH("indie",R92)),"Indie Rock",
IF(ISNUMBER(SEARCH("jazz",R92)),"Jazz",
IF(ISNUMBER(SEARCH("metal",R92)),"Metal",
IF(ISNUMBER(SEARCH("rock",R92)),"Rock",
IF(ISNUMBER(SEARCH("world",R92)),"World Music",
IF(ISNUMBER(SEARCH("animation", R92)), "Animation",
IF(ISNUMBER(SEARCH("documentary", R92)), "Documentary",
IF(ISNUMBER(SEARCH("drama", R92)), "Drama",
IF(ISNUMBER(SEARCH("science", R92)), "Science Ficton",
IF(ISNUMBER(SEARCH("shorts", R92)), "Shorts",
IF(ISNUMBER(SEARCH("television", R92)), "Television",
IF(ISNUMBER(SEARCH("mobile", R92)), "Mobile Games",
IF(ISNUMBER(SEARCH("video games", R92)), "Video Games",
IF(ISNUMBER(SEARCH("theater", R92)), "Plays",
IF(ISNUMBER(SEARCH("wearables", R92)), "Wearables",
IF(ISNUMBER(SEARCH("web", R92)), "Web",
IF(ISNUMBER(SEARCH("journalism", R92)), "Audio",
IF(ISNUMBER(SEARCH("photography", R92)), "Photography Books",
IF(ISNUMBER(SEARCH("publishing/fiction", R92)), "Ficton",
IF(ISNUMBER(SEARCH("nonfiction", R92)), "Nonfiction",
IF(ISNUMBER(SEARCH("podcasts", R92)), "Radio &amp; Podcasts",
IF(ISNUMBER(SEARCH("translations", R92)), "translations"))))))))))))))))))))))))</f>
        <v>Plays</v>
      </c>
    </row>
    <row r="93" spans="1:20" x14ac:dyDescent="0.25">
      <c r="A93">
        <v>91</v>
      </c>
      <c r="B93" t="s">
        <v>231</v>
      </c>
      <c r="C93" s="3" t="s">
        <v>232</v>
      </c>
      <c r="D93">
        <v>154300</v>
      </c>
      <c r="E93">
        <v>74688</v>
      </c>
      <c r="F93" s="6">
        <f>E93/D93*100</f>
        <v>48.404406999351913</v>
      </c>
      <c r="G93" t="s">
        <v>14</v>
      </c>
      <c r="H93">
        <v>679</v>
      </c>
      <c r="I93" s="8">
        <f>IFERROR(E93/H93,"0")</f>
        <v>109.99705449189985</v>
      </c>
      <c r="J93" t="s">
        <v>107</v>
      </c>
      <c r="K93" t="s">
        <v>108</v>
      </c>
      <c r="L93">
        <v>1470459600</v>
      </c>
      <c r="M93" s="12">
        <f>(((L93/60)/60)/24)+DATE(1970,1,1)</f>
        <v>42588.208333333328</v>
      </c>
      <c r="N93">
        <v>1472878800</v>
      </c>
      <c r="O93" s="12">
        <f>(((N93/60)/60)/24)+DATE(1970,1,1)</f>
        <v>42616.208333333328</v>
      </c>
      <c r="P93" t="b">
        <v>0</v>
      </c>
      <c r="Q93" t="b">
        <v>0</v>
      </c>
      <c r="R93" t="s">
        <v>206</v>
      </c>
      <c r="S93" t="str">
        <f>IF(ISNUMBER(SEARCH("food", R93)), "Food", IF(ISNUMBER(SEARCH("music",R93)),"Music",IF(ISNUMBER(SEARCH("film", R93)), "Film &amp; Video", IF(ISNUMBER(SEARCH("games", R93)), "Games", IF(ISNUMBER(SEARCH("theater", R93)), "Theater",IF(ISNUMBER(SEARCH("technology", R93)), "Technology", IF(ISNUMBER(SEARCH("journalism", R93)), "Journalism", IF(ISNUMBER(SEARCH("photography", R93)), "Photography", IF(ISNUMBER(SEARCH("publishing", R93)), "Publishing")))))))))</f>
        <v>Publishing</v>
      </c>
      <c r="T93" t="str">
        <f>IF(ISNUMBER(SEARCH("food", R93)), "Food Trucks",
IF(ISNUMBER(SEARCH("electric",R93)),"Electric Music",
IF(ISNUMBER(SEARCH("indie",R93)),"Indie Rock",
IF(ISNUMBER(SEARCH("jazz",R93)),"Jazz",
IF(ISNUMBER(SEARCH("metal",R93)),"Metal",
IF(ISNUMBER(SEARCH("rock",R93)),"Rock",
IF(ISNUMBER(SEARCH("world",R93)),"World Music",
IF(ISNUMBER(SEARCH("animation", R93)), "Animation",
IF(ISNUMBER(SEARCH("documentary", R93)), "Documentary",
IF(ISNUMBER(SEARCH("drama", R93)), "Drama",
IF(ISNUMBER(SEARCH("science", R93)), "Science Ficton",
IF(ISNUMBER(SEARCH("shorts", R93)), "Shorts",
IF(ISNUMBER(SEARCH("television", R93)), "Television",
IF(ISNUMBER(SEARCH("mobile", R93)), "Mobile Games",
IF(ISNUMBER(SEARCH("video games", R93)), "Video Games",
IF(ISNUMBER(SEARCH("theater", R93)), "Plays",
IF(ISNUMBER(SEARCH("wearables", R93)), "Wearables",
IF(ISNUMBER(SEARCH("web", R93)), "Web",
IF(ISNUMBER(SEARCH("journalism", R93)), "Audio",
IF(ISNUMBER(SEARCH("photography", R93)), "Photography Books",
IF(ISNUMBER(SEARCH("publishing/fiction", R93)), "Ficton",
IF(ISNUMBER(SEARCH("nonfiction", R93)), "Nonfiction",
IF(ISNUMBER(SEARCH("podcasts", R93)), "Radio &amp; Podcasts",
IF(ISNUMBER(SEARCH("translations", R93)), "translations"))))))))))))))))))))))))</f>
        <v>translations</v>
      </c>
    </row>
    <row r="94" spans="1:20" ht="31.5" x14ac:dyDescent="0.25">
      <c r="A94">
        <v>92</v>
      </c>
      <c r="B94" t="s">
        <v>233</v>
      </c>
      <c r="C94" s="3" t="s">
        <v>234</v>
      </c>
      <c r="D94">
        <v>20000</v>
      </c>
      <c r="E94">
        <v>51775</v>
      </c>
      <c r="F94" s="6">
        <f>E94/D94*100</f>
        <v>258.875</v>
      </c>
      <c r="G94" t="s">
        <v>20</v>
      </c>
      <c r="H94">
        <v>498</v>
      </c>
      <c r="I94" s="8">
        <f>IFERROR(E94/H94,"0")</f>
        <v>103.96586345381526</v>
      </c>
      <c r="J94" t="s">
        <v>98</v>
      </c>
      <c r="K94" t="s">
        <v>99</v>
      </c>
      <c r="L94">
        <v>1277269200</v>
      </c>
      <c r="M94" s="12">
        <f>(((L94/60)/60)/24)+DATE(1970,1,1)</f>
        <v>40352.208333333336</v>
      </c>
      <c r="N94">
        <v>1277355600</v>
      </c>
      <c r="O94" s="12">
        <f>(((N94/60)/60)/24)+DATE(1970,1,1)</f>
        <v>40353.208333333336</v>
      </c>
      <c r="P94" t="b">
        <v>0</v>
      </c>
      <c r="Q94" t="b">
        <v>1</v>
      </c>
      <c r="R94" t="s">
        <v>89</v>
      </c>
      <c r="S94" t="str">
        <f>IF(ISNUMBER(SEARCH("food", R94)), "Food", IF(ISNUMBER(SEARCH("music",R94)),"Music",IF(ISNUMBER(SEARCH("film", R94)), "Film &amp; Video", IF(ISNUMBER(SEARCH("games", R94)), "Games", IF(ISNUMBER(SEARCH("theater", R94)), "Theater",IF(ISNUMBER(SEARCH("technology", R94)), "Technology", IF(ISNUMBER(SEARCH("journalism", R94)), "Journalism", IF(ISNUMBER(SEARCH("photography", R94)), "Photography", IF(ISNUMBER(SEARCH("publishing", R94)), "Publishing")))))))))</f>
        <v>Games</v>
      </c>
      <c r="T94" t="str">
        <f>IF(ISNUMBER(SEARCH("food", R94)), "Food Trucks",
IF(ISNUMBER(SEARCH("electric",R94)),"Electric Music",
IF(ISNUMBER(SEARCH("indie",R94)),"Indie Rock",
IF(ISNUMBER(SEARCH("jazz",R94)),"Jazz",
IF(ISNUMBER(SEARCH("metal",R94)),"Metal",
IF(ISNUMBER(SEARCH("rock",R94)),"Rock",
IF(ISNUMBER(SEARCH("world",R94)),"World Music",
IF(ISNUMBER(SEARCH("animation", R94)), "Animation",
IF(ISNUMBER(SEARCH("documentary", R94)), "Documentary",
IF(ISNUMBER(SEARCH("drama", R94)), "Drama",
IF(ISNUMBER(SEARCH("science", R94)), "Science Ficton",
IF(ISNUMBER(SEARCH("shorts", R94)), "Shorts",
IF(ISNUMBER(SEARCH("television", R94)), "Television",
IF(ISNUMBER(SEARCH("mobile", R94)), "Mobile Games",
IF(ISNUMBER(SEARCH("video games", R94)), "Video Games",
IF(ISNUMBER(SEARCH("theater", R94)), "Plays",
IF(ISNUMBER(SEARCH("wearables", R94)), "Wearables",
IF(ISNUMBER(SEARCH("web", R94)), "Web",
IF(ISNUMBER(SEARCH("journalism", R94)), "Audio",
IF(ISNUMBER(SEARCH("photography", R94)), "Photography Books",
IF(ISNUMBER(SEARCH("publishing/fiction", R94)), "Ficton",
IF(ISNUMBER(SEARCH("nonfiction", R94)), "Nonfiction",
IF(ISNUMBER(SEARCH("podcasts", R94)), "Radio &amp; Podcasts",
IF(ISNUMBER(SEARCH("translations", R94)), "translations"))))))))))))))))))))))))</f>
        <v>Video Games</v>
      </c>
    </row>
    <row r="95" spans="1:20" x14ac:dyDescent="0.25">
      <c r="A95">
        <v>93</v>
      </c>
      <c r="B95" t="s">
        <v>235</v>
      </c>
      <c r="C95" s="3" t="s">
        <v>236</v>
      </c>
      <c r="D95">
        <v>108800</v>
      </c>
      <c r="E95">
        <v>65877</v>
      </c>
      <c r="F95" s="6">
        <f>E95/D95*100</f>
        <v>60.548713235294116</v>
      </c>
      <c r="G95" t="s">
        <v>74</v>
      </c>
      <c r="H95">
        <v>610</v>
      </c>
      <c r="I95" s="8">
        <f>IFERROR(E95/H95,"0")</f>
        <v>107.99508196721311</v>
      </c>
      <c r="J95" t="s">
        <v>21</v>
      </c>
      <c r="K95" t="s">
        <v>22</v>
      </c>
      <c r="L95">
        <v>1350709200</v>
      </c>
      <c r="M95" s="12">
        <f>(((L95/60)/60)/24)+DATE(1970,1,1)</f>
        <v>41202.208333333336</v>
      </c>
      <c r="N95">
        <v>1351054800</v>
      </c>
      <c r="O95" s="12">
        <f>(((N95/60)/60)/24)+DATE(1970,1,1)</f>
        <v>41206.208333333336</v>
      </c>
      <c r="P95" t="b">
        <v>0</v>
      </c>
      <c r="Q95" t="b">
        <v>1</v>
      </c>
      <c r="R95" t="s">
        <v>33</v>
      </c>
      <c r="S95" t="str">
        <f>IF(ISNUMBER(SEARCH("food", R95)), "Food", IF(ISNUMBER(SEARCH("music",R95)),"Music",IF(ISNUMBER(SEARCH("film", R95)), "Film &amp; Video", IF(ISNUMBER(SEARCH("games", R95)), "Games", IF(ISNUMBER(SEARCH("theater", R95)), "Theater",IF(ISNUMBER(SEARCH("technology", R95)), "Technology", IF(ISNUMBER(SEARCH("journalism", R95)), "Journalism", IF(ISNUMBER(SEARCH("photography", R95)), "Photography", IF(ISNUMBER(SEARCH("publishing", R95)), "Publishing")))))))))</f>
        <v>Theater</v>
      </c>
      <c r="T95" t="str">
        <f>IF(ISNUMBER(SEARCH("food", R95)), "Food Trucks",
IF(ISNUMBER(SEARCH("electric",R95)),"Electric Music",
IF(ISNUMBER(SEARCH("indie",R95)),"Indie Rock",
IF(ISNUMBER(SEARCH("jazz",R95)),"Jazz",
IF(ISNUMBER(SEARCH("metal",R95)),"Metal",
IF(ISNUMBER(SEARCH("rock",R95)),"Rock",
IF(ISNUMBER(SEARCH("world",R95)),"World Music",
IF(ISNUMBER(SEARCH("animation", R95)), "Animation",
IF(ISNUMBER(SEARCH("documentary", R95)), "Documentary",
IF(ISNUMBER(SEARCH("drama", R95)), "Drama",
IF(ISNUMBER(SEARCH("science", R95)), "Science Ficton",
IF(ISNUMBER(SEARCH("shorts", R95)), "Shorts",
IF(ISNUMBER(SEARCH("television", R95)), "Television",
IF(ISNUMBER(SEARCH("mobile", R95)), "Mobile Games",
IF(ISNUMBER(SEARCH("video games", R95)), "Video Games",
IF(ISNUMBER(SEARCH("theater", R95)), "Plays",
IF(ISNUMBER(SEARCH("wearables", R95)), "Wearables",
IF(ISNUMBER(SEARCH("web", R95)), "Web",
IF(ISNUMBER(SEARCH("journalism", R95)), "Audio",
IF(ISNUMBER(SEARCH("photography", R95)), "Photography Books",
IF(ISNUMBER(SEARCH("publishing/fiction", R95)), "Ficton",
IF(ISNUMBER(SEARCH("nonfiction", R95)), "Nonfiction",
IF(ISNUMBER(SEARCH("podcasts", R95)), "Radio &amp; Podcasts",
IF(ISNUMBER(SEARCH("translations", R95)), "translations"))))))))))))))))))))))))</f>
        <v>Plays</v>
      </c>
    </row>
    <row r="96" spans="1:20" x14ac:dyDescent="0.25">
      <c r="A96">
        <v>94</v>
      </c>
      <c r="B96" t="s">
        <v>237</v>
      </c>
      <c r="C96" s="3" t="s">
        <v>238</v>
      </c>
      <c r="D96">
        <v>2900</v>
      </c>
      <c r="E96">
        <v>8807</v>
      </c>
      <c r="F96" s="6">
        <f>E96/D96*100</f>
        <v>303.68965517241378</v>
      </c>
      <c r="G96" t="s">
        <v>20</v>
      </c>
      <c r="H96">
        <v>180</v>
      </c>
      <c r="I96" s="8">
        <f>IFERROR(E96/H96,"0")</f>
        <v>48.927777777777777</v>
      </c>
      <c r="J96" t="s">
        <v>40</v>
      </c>
      <c r="K96" t="s">
        <v>41</v>
      </c>
      <c r="L96">
        <v>1554613200</v>
      </c>
      <c r="M96" s="12">
        <f>(((L96/60)/60)/24)+DATE(1970,1,1)</f>
        <v>43562.208333333328</v>
      </c>
      <c r="N96">
        <v>1555563600</v>
      </c>
      <c r="O96" s="12">
        <f>(((N96/60)/60)/24)+DATE(1970,1,1)</f>
        <v>43573.208333333328</v>
      </c>
      <c r="P96" t="b">
        <v>0</v>
      </c>
      <c r="Q96" t="b">
        <v>0</v>
      </c>
      <c r="R96" t="s">
        <v>28</v>
      </c>
      <c r="S96" t="str">
        <f>IF(ISNUMBER(SEARCH("food", R96)), "Food", IF(ISNUMBER(SEARCH("music",R96)),"Music",IF(ISNUMBER(SEARCH("film", R96)), "Film &amp; Video", IF(ISNUMBER(SEARCH("games", R96)), "Games", IF(ISNUMBER(SEARCH("theater", R96)), "Theater",IF(ISNUMBER(SEARCH("technology", R96)), "Technology", IF(ISNUMBER(SEARCH("journalism", R96)), "Journalism", IF(ISNUMBER(SEARCH("photography", R96)), "Photography", IF(ISNUMBER(SEARCH("publishing", R96)), "Publishing")))))))))</f>
        <v>Technology</v>
      </c>
      <c r="T96" t="str">
        <f>IF(ISNUMBER(SEARCH("food", R96)), "Food Trucks",
IF(ISNUMBER(SEARCH("electric",R96)),"Electric Music",
IF(ISNUMBER(SEARCH("indie",R96)),"Indie Rock",
IF(ISNUMBER(SEARCH("jazz",R96)),"Jazz",
IF(ISNUMBER(SEARCH("metal",R96)),"Metal",
IF(ISNUMBER(SEARCH("rock",R96)),"Rock",
IF(ISNUMBER(SEARCH("world",R96)),"World Music",
IF(ISNUMBER(SEARCH("animation", R96)), "Animation",
IF(ISNUMBER(SEARCH("documentary", R96)), "Documentary",
IF(ISNUMBER(SEARCH("drama", R96)), "Drama",
IF(ISNUMBER(SEARCH("science", R96)), "Science Ficton",
IF(ISNUMBER(SEARCH("shorts", R96)), "Shorts",
IF(ISNUMBER(SEARCH("television", R96)), "Television",
IF(ISNUMBER(SEARCH("mobile", R96)), "Mobile Games",
IF(ISNUMBER(SEARCH("video games", R96)), "Video Games",
IF(ISNUMBER(SEARCH("theater", R96)), "Plays",
IF(ISNUMBER(SEARCH("wearables", R96)), "Wearables",
IF(ISNUMBER(SEARCH("web", R96)), "Web",
IF(ISNUMBER(SEARCH("journalism", R96)), "Audio",
IF(ISNUMBER(SEARCH("photography", R96)), "Photography Books",
IF(ISNUMBER(SEARCH("publishing/fiction", R96)), "Ficton",
IF(ISNUMBER(SEARCH("nonfiction", R96)), "Nonfiction",
IF(ISNUMBER(SEARCH("podcasts", R96)), "Radio &amp; Podcasts",
IF(ISNUMBER(SEARCH("translations", R96)), "translations"))))))))))))))))))))))))</f>
        <v>Web</v>
      </c>
    </row>
    <row r="97" spans="1:20" ht="31.5" x14ac:dyDescent="0.25">
      <c r="A97">
        <v>95</v>
      </c>
      <c r="B97" t="s">
        <v>239</v>
      </c>
      <c r="C97" s="3" t="s">
        <v>240</v>
      </c>
      <c r="D97">
        <v>900</v>
      </c>
      <c r="E97">
        <v>1017</v>
      </c>
      <c r="F97" s="6">
        <f>E97/D97*100</f>
        <v>112.99999999999999</v>
      </c>
      <c r="G97" t="s">
        <v>20</v>
      </c>
      <c r="H97">
        <v>27</v>
      </c>
      <c r="I97" s="8">
        <f>IFERROR(E97/H97,"0")</f>
        <v>37.666666666666664</v>
      </c>
      <c r="J97" t="s">
        <v>21</v>
      </c>
      <c r="K97" t="s">
        <v>22</v>
      </c>
      <c r="L97">
        <v>1571029200</v>
      </c>
      <c r="M97" s="12">
        <f>(((L97/60)/60)/24)+DATE(1970,1,1)</f>
        <v>43752.208333333328</v>
      </c>
      <c r="N97">
        <v>1571634000</v>
      </c>
      <c r="O97" s="12">
        <f>(((N97/60)/60)/24)+DATE(1970,1,1)</f>
        <v>43759.208333333328</v>
      </c>
      <c r="P97" t="b">
        <v>0</v>
      </c>
      <c r="Q97" t="b">
        <v>0</v>
      </c>
      <c r="R97" t="s">
        <v>42</v>
      </c>
      <c r="S97" t="str">
        <f>IF(ISNUMBER(SEARCH("food", R97)), "Food", IF(ISNUMBER(SEARCH("music",R97)),"Music",IF(ISNUMBER(SEARCH("film", R97)), "Film &amp; Video", IF(ISNUMBER(SEARCH("games", R97)), "Games", IF(ISNUMBER(SEARCH("theater", R97)), "Theater",IF(ISNUMBER(SEARCH("technology", R97)), "Technology", IF(ISNUMBER(SEARCH("journalism", R97)), "Journalism", IF(ISNUMBER(SEARCH("photography", R97)), "Photography", IF(ISNUMBER(SEARCH("publishing", R97)), "Publishing")))))))))</f>
        <v>Film &amp; Video</v>
      </c>
      <c r="T97" t="str">
        <f>IF(ISNUMBER(SEARCH("food", R97)), "Food Trucks",
IF(ISNUMBER(SEARCH("electric",R97)),"Electric Music",
IF(ISNUMBER(SEARCH("indie",R97)),"Indie Rock",
IF(ISNUMBER(SEARCH("jazz",R97)),"Jazz",
IF(ISNUMBER(SEARCH("metal",R97)),"Metal",
IF(ISNUMBER(SEARCH("rock",R97)),"Rock",
IF(ISNUMBER(SEARCH("world",R97)),"World Music",
IF(ISNUMBER(SEARCH("animation", R97)), "Animation",
IF(ISNUMBER(SEARCH("documentary", R97)), "Documentary",
IF(ISNUMBER(SEARCH("drama", R97)), "Drama",
IF(ISNUMBER(SEARCH("science", R97)), "Science Ficton",
IF(ISNUMBER(SEARCH("shorts", R97)), "Shorts",
IF(ISNUMBER(SEARCH("television", R97)), "Television",
IF(ISNUMBER(SEARCH("mobile", R97)), "Mobile Games",
IF(ISNUMBER(SEARCH("video games", R97)), "Video Games",
IF(ISNUMBER(SEARCH("theater", R97)), "Plays",
IF(ISNUMBER(SEARCH("wearables", R97)), "Wearables",
IF(ISNUMBER(SEARCH("web", R97)), "Web",
IF(ISNUMBER(SEARCH("journalism", R97)), "Audio",
IF(ISNUMBER(SEARCH("photography", R97)), "Photography Books",
IF(ISNUMBER(SEARCH("publishing/fiction", R97)), "Ficton",
IF(ISNUMBER(SEARCH("nonfiction", R97)), "Nonfiction",
IF(ISNUMBER(SEARCH("podcasts", R97)), "Radio &amp; Podcasts",
IF(ISNUMBER(SEARCH("translations", R97)), "translations"))))))))))))))))))))))))</f>
        <v>Documentary</v>
      </c>
    </row>
    <row r="98" spans="1:20" x14ac:dyDescent="0.25">
      <c r="A98">
        <v>96</v>
      </c>
      <c r="B98" t="s">
        <v>241</v>
      </c>
      <c r="C98" s="3" t="s">
        <v>242</v>
      </c>
      <c r="D98">
        <v>69700</v>
      </c>
      <c r="E98">
        <v>151513</v>
      </c>
      <c r="F98" s="6">
        <f>E98/D98*100</f>
        <v>217.37876614060258</v>
      </c>
      <c r="G98" t="s">
        <v>20</v>
      </c>
      <c r="H98">
        <v>2331</v>
      </c>
      <c r="I98" s="8">
        <f>IFERROR(E98/H98,"0")</f>
        <v>64.999141999141997</v>
      </c>
      <c r="J98" t="s">
        <v>21</v>
      </c>
      <c r="K98" t="s">
        <v>22</v>
      </c>
      <c r="L98">
        <v>1299736800</v>
      </c>
      <c r="M98" s="12">
        <f>(((L98/60)/60)/24)+DATE(1970,1,1)</f>
        <v>40612.25</v>
      </c>
      <c r="N98">
        <v>1300856400</v>
      </c>
      <c r="O98" s="12">
        <f>(((N98/60)/60)/24)+DATE(1970,1,1)</f>
        <v>40625.208333333336</v>
      </c>
      <c r="P98" t="b">
        <v>0</v>
      </c>
      <c r="Q98" t="b">
        <v>0</v>
      </c>
      <c r="R98" t="s">
        <v>33</v>
      </c>
      <c r="S98" t="str">
        <f>IF(ISNUMBER(SEARCH("food", R98)), "Food", IF(ISNUMBER(SEARCH("music",R98)),"Music",IF(ISNUMBER(SEARCH("film", R98)), "Film &amp; Video", IF(ISNUMBER(SEARCH("games", R98)), "Games", IF(ISNUMBER(SEARCH("theater", R98)), "Theater",IF(ISNUMBER(SEARCH("technology", R98)), "Technology", IF(ISNUMBER(SEARCH("journalism", R98)), "Journalism", IF(ISNUMBER(SEARCH("photography", R98)), "Photography", IF(ISNUMBER(SEARCH("publishing", R98)), "Publishing")))))))))</f>
        <v>Theater</v>
      </c>
      <c r="T98" t="str">
        <f>IF(ISNUMBER(SEARCH("food", R98)), "Food Trucks",
IF(ISNUMBER(SEARCH("electric",R98)),"Electric Music",
IF(ISNUMBER(SEARCH("indie",R98)),"Indie Rock",
IF(ISNUMBER(SEARCH("jazz",R98)),"Jazz",
IF(ISNUMBER(SEARCH("metal",R98)),"Metal",
IF(ISNUMBER(SEARCH("rock",R98)),"Rock",
IF(ISNUMBER(SEARCH("world",R98)),"World Music",
IF(ISNUMBER(SEARCH("animation", R98)), "Animation",
IF(ISNUMBER(SEARCH("documentary", R98)), "Documentary",
IF(ISNUMBER(SEARCH("drama", R98)), "Drama",
IF(ISNUMBER(SEARCH("science", R98)), "Science Ficton",
IF(ISNUMBER(SEARCH("shorts", R98)), "Shorts",
IF(ISNUMBER(SEARCH("television", R98)), "Television",
IF(ISNUMBER(SEARCH("mobile", R98)), "Mobile Games",
IF(ISNUMBER(SEARCH("video games", R98)), "Video Games",
IF(ISNUMBER(SEARCH("theater", R98)), "Plays",
IF(ISNUMBER(SEARCH("wearables", R98)), "Wearables",
IF(ISNUMBER(SEARCH("web", R98)), "Web",
IF(ISNUMBER(SEARCH("journalism", R98)), "Audio",
IF(ISNUMBER(SEARCH("photography", R98)), "Photography Books",
IF(ISNUMBER(SEARCH("publishing/fiction", R98)), "Ficton",
IF(ISNUMBER(SEARCH("nonfiction", R98)), "Nonfiction",
IF(ISNUMBER(SEARCH("podcasts", R98)), "Radio &amp; Podcasts",
IF(ISNUMBER(SEARCH("translations", R98)), "translations"))))))))))))))))))))))))</f>
        <v>Plays</v>
      </c>
    </row>
    <row r="99" spans="1:20" x14ac:dyDescent="0.25">
      <c r="A99">
        <v>97</v>
      </c>
      <c r="B99" t="s">
        <v>243</v>
      </c>
      <c r="C99" s="3" t="s">
        <v>244</v>
      </c>
      <c r="D99">
        <v>1300</v>
      </c>
      <c r="E99">
        <v>12047</v>
      </c>
      <c r="F99" s="6">
        <f>E99/D99*100</f>
        <v>926.69230769230762</v>
      </c>
      <c r="G99" t="s">
        <v>20</v>
      </c>
      <c r="H99">
        <v>113</v>
      </c>
      <c r="I99" s="8">
        <f>IFERROR(E99/H99,"0")</f>
        <v>106.61061946902655</v>
      </c>
      <c r="J99" t="s">
        <v>21</v>
      </c>
      <c r="K99" t="s">
        <v>22</v>
      </c>
      <c r="L99">
        <v>1435208400</v>
      </c>
      <c r="M99" s="12">
        <f>(((L99/60)/60)/24)+DATE(1970,1,1)</f>
        <v>42180.208333333328</v>
      </c>
      <c r="N99">
        <v>1439874000</v>
      </c>
      <c r="O99" s="12">
        <f>(((N99/60)/60)/24)+DATE(1970,1,1)</f>
        <v>42234.208333333328</v>
      </c>
      <c r="P99" t="b">
        <v>0</v>
      </c>
      <c r="Q99" t="b">
        <v>0</v>
      </c>
      <c r="R99" t="s">
        <v>17</v>
      </c>
      <c r="S99" t="str">
        <f>IF(ISNUMBER(SEARCH("food", R99)), "Food", IF(ISNUMBER(SEARCH("music",R99)),"Music",IF(ISNUMBER(SEARCH("film", R99)), "Film &amp; Video", IF(ISNUMBER(SEARCH("games", R99)), "Games", IF(ISNUMBER(SEARCH("theater", R99)), "Theater",IF(ISNUMBER(SEARCH("technology", R99)), "Technology", IF(ISNUMBER(SEARCH("journalism", R99)), "Journalism", IF(ISNUMBER(SEARCH("photography", R99)), "Photography", IF(ISNUMBER(SEARCH("publishing", R99)), "Publishing")))))))))</f>
        <v>Food</v>
      </c>
      <c r="T99" t="str">
        <f>IF(ISNUMBER(SEARCH("food", R99)), "Food Trucks",
IF(ISNUMBER(SEARCH("electric",R99)),"Electric Music",
IF(ISNUMBER(SEARCH("indie",R99)),"Indie Rock",
IF(ISNUMBER(SEARCH("jazz",R99)),"Jazz",
IF(ISNUMBER(SEARCH("metal",R99)),"Metal",
IF(ISNUMBER(SEARCH("rock",R99)),"Rock",
IF(ISNUMBER(SEARCH("world",R99)),"World Music",
IF(ISNUMBER(SEARCH("animation", R99)), "Animation",
IF(ISNUMBER(SEARCH("documentary", R99)), "Documentary",
IF(ISNUMBER(SEARCH("drama", R99)), "Drama",
IF(ISNUMBER(SEARCH("science", R99)), "Science Ficton",
IF(ISNUMBER(SEARCH("shorts", R99)), "Shorts",
IF(ISNUMBER(SEARCH("television", R99)), "Television",
IF(ISNUMBER(SEARCH("mobile", R99)), "Mobile Games",
IF(ISNUMBER(SEARCH("video games", R99)), "Video Games",
IF(ISNUMBER(SEARCH("theater", R99)), "Plays",
IF(ISNUMBER(SEARCH("wearables", R99)), "Wearables",
IF(ISNUMBER(SEARCH("web", R99)), "Web",
IF(ISNUMBER(SEARCH("journalism", R99)), "Audio",
IF(ISNUMBER(SEARCH("photography", R99)), "Photography Books",
IF(ISNUMBER(SEARCH("publishing/fiction", R99)), "Ficton",
IF(ISNUMBER(SEARCH("nonfiction", R99)), "Nonfiction",
IF(ISNUMBER(SEARCH("podcasts", R99)), "Radio &amp; Podcasts",
IF(ISNUMBER(SEARCH("translations", R99)), "translations"))))))))))))))))))))))))</f>
        <v>Food Trucks</v>
      </c>
    </row>
    <row r="100" spans="1:20" x14ac:dyDescent="0.25">
      <c r="A100">
        <v>98</v>
      </c>
      <c r="B100" t="s">
        <v>245</v>
      </c>
      <c r="C100" s="3" t="s">
        <v>246</v>
      </c>
      <c r="D100">
        <v>97800</v>
      </c>
      <c r="E100">
        <v>32951</v>
      </c>
      <c r="F100" s="6">
        <f>E100/D100*100</f>
        <v>33.692229038854805</v>
      </c>
      <c r="G100" t="s">
        <v>14</v>
      </c>
      <c r="H100">
        <v>1220</v>
      </c>
      <c r="I100" s="8">
        <f>IFERROR(E100/H100,"0")</f>
        <v>27.009016393442622</v>
      </c>
      <c r="J100" t="s">
        <v>26</v>
      </c>
      <c r="K100" t="s">
        <v>27</v>
      </c>
      <c r="L100">
        <v>1437973200</v>
      </c>
      <c r="M100" s="12">
        <f>(((L100/60)/60)/24)+DATE(1970,1,1)</f>
        <v>42212.208333333328</v>
      </c>
      <c r="N100">
        <v>1438318800</v>
      </c>
      <c r="O100" s="12">
        <f>(((N100/60)/60)/24)+DATE(1970,1,1)</f>
        <v>42216.208333333328</v>
      </c>
      <c r="P100" t="b">
        <v>0</v>
      </c>
      <c r="Q100" t="b">
        <v>0</v>
      </c>
      <c r="R100" t="s">
        <v>89</v>
      </c>
      <c r="S100" t="str">
        <f>IF(ISNUMBER(SEARCH("food", R100)), "Food", IF(ISNUMBER(SEARCH("music",R100)),"Music",IF(ISNUMBER(SEARCH("film", R100)), "Film &amp; Video", IF(ISNUMBER(SEARCH("games", R100)), "Games", IF(ISNUMBER(SEARCH("theater", R100)), "Theater",IF(ISNUMBER(SEARCH("technology", R100)), "Technology", IF(ISNUMBER(SEARCH("journalism", R100)), "Journalism", IF(ISNUMBER(SEARCH("photography", R100)), "Photography", IF(ISNUMBER(SEARCH("publishing", R100)), "Publishing")))))))))</f>
        <v>Games</v>
      </c>
      <c r="T100" t="str">
        <f>IF(ISNUMBER(SEARCH("food", R100)), "Food Trucks",
IF(ISNUMBER(SEARCH("electric",R100)),"Electric Music",
IF(ISNUMBER(SEARCH("indie",R100)),"Indie Rock",
IF(ISNUMBER(SEARCH("jazz",R100)),"Jazz",
IF(ISNUMBER(SEARCH("metal",R100)),"Metal",
IF(ISNUMBER(SEARCH("rock",R100)),"Rock",
IF(ISNUMBER(SEARCH("world",R100)),"World Music",
IF(ISNUMBER(SEARCH("animation", R100)), "Animation",
IF(ISNUMBER(SEARCH("documentary", R100)), "Documentary",
IF(ISNUMBER(SEARCH("drama", R100)), "Drama",
IF(ISNUMBER(SEARCH("science", R100)), "Science Ficton",
IF(ISNUMBER(SEARCH("shorts", R100)), "Shorts",
IF(ISNUMBER(SEARCH("television", R100)), "Television",
IF(ISNUMBER(SEARCH("mobile", R100)), "Mobile Games",
IF(ISNUMBER(SEARCH("video games", R100)), "Video Games",
IF(ISNUMBER(SEARCH("theater", R100)), "Plays",
IF(ISNUMBER(SEARCH("wearables", R100)), "Wearables",
IF(ISNUMBER(SEARCH("web", R100)), "Web",
IF(ISNUMBER(SEARCH("journalism", R100)), "Audio",
IF(ISNUMBER(SEARCH("photography", R100)), "Photography Books",
IF(ISNUMBER(SEARCH("publishing/fiction", R100)), "Ficton",
IF(ISNUMBER(SEARCH("nonfiction", R100)), "Nonfiction",
IF(ISNUMBER(SEARCH("podcasts", R100)), "Radio &amp; Podcasts",
IF(ISNUMBER(SEARCH("translations", R100)), "translations"))))))))))))))))))))))))</f>
        <v>Video Games</v>
      </c>
    </row>
    <row r="101" spans="1:20" x14ac:dyDescent="0.25">
      <c r="A101">
        <v>99</v>
      </c>
      <c r="B101" t="s">
        <v>247</v>
      </c>
      <c r="C101" s="3" t="s">
        <v>248</v>
      </c>
      <c r="D101">
        <v>7600</v>
      </c>
      <c r="E101">
        <v>14951</v>
      </c>
      <c r="F101" s="6">
        <f>E101/D101*100</f>
        <v>196.7236842105263</v>
      </c>
      <c r="G101" t="s">
        <v>20</v>
      </c>
      <c r="H101">
        <v>164</v>
      </c>
      <c r="I101" s="8">
        <f>IFERROR(E101/H101,"0")</f>
        <v>91.16463414634147</v>
      </c>
      <c r="J101" t="s">
        <v>21</v>
      </c>
      <c r="K101" t="s">
        <v>22</v>
      </c>
      <c r="L101">
        <v>1416895200</v>
      </c>
      <c r="M101" s="12">
        <f>(((L101/60)/60)/24)+DATE(1970,1,1)</f>
        <v>41968.25</v>
      </c>
      <c r="N101">
        <v>1419400800</v>
      </c>
      <c r="O101" s="12">
        <f>(((N101/60)/60)/24)+DATE(1970,1,1)</f>
        <v>41997.25</v>
      </c>
      <c r="P101" t="b">
        <v>0</v>
      </c>
      <c r="Q101" t="b">
        <v>0</v>
      </c>
      <c r="R101" t="s">
        <v>33</v>
      </c>
      <c r="S101" t="str">
        <f>IF(ISNUMBER(SEARCH("food", R101)), "Food", IF(ISNUMBER(SEARCH("music",R101)),"Music",IF(ISNUMBER(SEARCH("film", R101)), "Film &amp; Video", IF(ISNUMBER(SEARCH("games", R101)), "Games", IF(ISNUMBER(SEARCH("theater", R101)), "Theater",IF(ISNUMBER(SEARCH("technology", R101)), "Technology", IF(ISNUMBER(SEARCH("journalism", R101)), "Journalism", IF(ISNUMBER(SEARCH("photography", R101)), "Photography", IF(ISNUMBER(SEARCH("publishing", R101)), "Publishing")))))))))</f>
        <v>Theater</v>
      </c>
      <c r="T101" t="str">
        <f>IF(ISNUMBER(SEARCH("food", R101)), "Food Trucks",
IF(ISNUMBER(SEARCH("electric",R101)),"Electric Music",
IF(ISNUMBER(SEARCH("indie",R101)),"Indie Rock",
IF(ISNUMBER(SEARCH("jazz",R101)),"Jazz",
IF(ISNUMBER(SEARCH("metal",R101)),"Metal",
IF(ISNUMBER(SEARCH("rock",R101)),"Rock",
IF(ISNUMBER(SEARCH("world",R101)),"World Music",
IF(ISNUMBER(SEARCH("animation", R101)), "Animation",
IF(ISNUMBER(SEARCH("documentary", R101)), "Documentary",
IF(ISNUMBER(SEARCH("drama", R101)), "Drama",
IF(ISNUMBER(SEARCH("science", R101)), "Science Ficton",
IF(ISNUMBER(SEARCH("shorts", R101)), "Shorts",
IF(ISNUMBER(SEARCH("television", R101)), "Television",
IF(ISNUMBER(SEARCH("mobile", R101)), "Mobile Games",
IF(ISNUMBER(SEARCH("video games", R101)), "Video Games",
IF(ISNUMBER(SEARCH("theater", R101)), "Plays",
IF(ISNUMBER(SEARCH("wearables", R101)), "Wearables",
IF(ISNUMBER(SEARCH("web", R101)), "Web",
IF(ISNUMBER(SEARCH("journalism", R101)), "Audio",
IF(ISNUMBER(SEARCH("photography", R101)), "Photography Books",
IF(ISNUMBER(SEARCH("publishing/fiction", R101)), "Ficton",
IF(ISNUMBER(SEARCH("nonfiction", R101)), "Nonfiction",
IF(ISNUMBER(SEARCH("podcasts", R101)), "Radio &amp; Podcasts",
IF(ISNUMBER(SEARCH("translations", R101)), "translations"))))))))))))))))))))))))</f>
        <v>Plays</v>
      </c>
    </row>
    <row r="102" spans="1:20" x14ac:dyDescent="0.25">
      <c r="A102">
        <v>100</v>
      </c>
      <c r="B102" t="s">
        <v>249</v>
      </c>
      <c r="C102" s="3" t="s">
        <v>250</v>
      </c>
      <c r="D102">
        <v>100</v>
      </c>
      <c r="E102">
        <v>1</v>
      </c>
      <c r="F102" s="6">
        <f>E102/D102*100</f>
        <v>1</v>
      </c>
      <c r="G102" t="s">
        <v>14</v>
      </c>
      <c r="H102">
        <v>1</v>
      </c>
      <c r="I102" s="8">
        <f>IFERROR(E102/H102,"0")</f>
        <v>1</v>
      </c>
      <c r="J102" t="s">
        <v>21</v>
      </c>
      <c r="K102" t="s">
        <v>22</v>
      </c>
      <c r="L102">
        <v>1319000400</v>
      </c>
      <c r="M102" s="12">
        <f>(((L102/60)/60)/24)+DATE(1970,1,1)</f>
        <v>40835.208333333336</v>
      </c>
      <c r="N102">
        <v>1320555600</v>
      </c>
      <c r="O102" s="12">
        <f>(((N102/60)/60)/24)+DATE(1970,1,1)</f>
        <v>40853.208333333336</v>
      </c>
      <c r="P102" t="b">
        <v>0</v>
      </c>
      <c r="Q102" t="b">
        <v>0</v>
      </c>
      <c r="R102" t="s">
        <v>33</v>
      </c>
      <c r="S102" t="str">
        <f>IF(ISNUMBER(SEARCH("food", R102)), "Food", IF(ISNUMBER(SEARCH("music",R102)),"Music",IF(ISNUMBER(SEARCH("film", R102)), "Film &amp; Video", IF(ISNUMBER(SEARCH("games", R102)), "Games", IF(ISNUMBER(SEARCH("theater", R102)), "Theater",IF(ISNUMBER(SEARCH("technology", R102)), "Technology", IF(ISNUMBER(SEARCH("journalism", R102)), "Journalism", IF(ISNUMBER(SEARCH("photography", R102)), "Photography", IF(ISNUMBER(SEARCH("publishing", R102)), "Publishing")))))))))</f>
        <v>Theater</v>
      </c>
      <c r="T102" t="str">
        <f>IF(ISNUMBER(SEARCH("food", R102)), "Food Trucks",
IF(ISNUMBER(SEARCH("electric",R102)),"Electric Music",
IF(ISNUMBER(SEARCH("indie",R102)),"Indie Rock",
IF(ISNUMBER(SEARCH("jazz",R102)),"Jazz",
IF(ISNUMBER(SEARCH("metal",R102)),"Metal",
IF(ISNUMBER(SEARCH("rock",R102)),"Rock",
IF(ISNUMBER(SEARCH("world",R102)),"World Music",
IF(ISNUMBER(SEARCH("animation", R102)), "Animation",
IF(ISNUMBER(SEARCH("documentary", R102)), "Documentary",
IF(ISNUMBER(SEARCH("drama", R102)), "Drama",
IF(ISNUMBER(SEARCH("science", R102)), "Science Ficton",
IF(ISNUMBER(SEARCH("shorts", R102)), "Shorts",
IF(ISNUMBER(SEARCH("television", R102)), "Television",
IF(ISNUMBER(SEARCH("mobile", R102)), "Mobile Games",
IF(ISNUMBER(SEARCH("video games", R102)), "Video Games",
IF(ISNUMBER(SEARCH("theater", R102)), "Plays",
IF(ISNUMBER(SEARCH("wearables", R102)), "Wearables",
IF(ISNUMBER(SEARCH("web", R102)), "Web",
IF(ISNUMBER(SEARCH("journalism", R102)), "Audio",
IF(ISNUMBER(SEARCH("photography", R102)), "Photography Books",
IF(ISNUMBER(SEARCH("publishing/fiction", R102)), "Ficton",
IF(ISNUMBER(SEARCH("nonfiction", R102)), "Nonfiction",
IF(ISNUMBER(SEARCH("podcasts", R102)), "Radio &amp; Podcasts",
IF(ISNUMBER(SEARCH("translations", R102)), "translations"))))))))))))))))))))))))</f>
        <v>Plays</v>
      </c>
    </row>
    <row r="103" spans="1:20" x14ac:dyDescent="0.25">
      <c r="A103">
        <v>101</v>
      </c>
      <c r="B103" t="s">
        <v>251</v>
      </c>
      <c r="C103" s="3" t="s">
        <v>252</v>
      </c>
      <c r="D103">
        <v>900</v>
      </c>
      <c r="E103">
        <v>9193</v>
      </c>
      <c r="F103" s="6">
        <f>E103/D103*100</f>
        <v>1021.4444444444445</v>
      </c>
      <c r="G103" t="s">
        <v>20</v>
      </c>
      <c r="H103">
        <v>164</v>
      </c>
      <c r="I103" s="8">
        <f>IFERROR(E103/H103,"0")</f>
        <v>56.054878048780488</v>
      </c>
      <c r="J103" t="s">
        <v>21</v>
      </c>
      <c r="K103" t="s">
        <v>22</v>
      </c>
      <c r="L103">
        <v>1424498400</v>
      </c>
      <c r="M103" s="12">
        <f>(((L103/60)/60)/24)+DATE(1970,1,1)</f>
        <v>42056.25</v>
      </c>
      <c r="N103">
        <v>1425103200</v>
      </c>
      <c r="O103" s="12">
        <f>(((N103/60)/60)/24)+DATE(1970,1,1)</f>
        <v>42063.25</v>
      </c>
      <c r="P103" t="b">
        <v>0</v>
      </c>
      <c r="Q103" t="b">
        <v>1</v>
      </c>
      <c r="R103" t="s">
        <v>50</v>
      </c>
      <c r="S103" t="str">
        <f>IF(ISNUMBER(SEARCH("food", R103)), "Food", IF(ISNUMBER(SEARCH("music",R103)),"Music",IF(ISNUMBER(SEARCH("film", R103)), "Film &amp; Video", IF(ISNUMBER(SEARCH("games", R103)), "Games", IF(ISNUMBER(SEARCH("theater", R103)), "Theater",IF(ISNUMBER(SEARCH("technology", R103)), "Technology", IF(ISNUMBER(SEARCH("journalism", R103)), "Journalism", IF(ISNUMBER(SEARCH("photography", R103)), "Photography", IF(ISNUMBER(SEARCH("publishing", R103)), "Publishing")))))))))</f>
        <v>Music</v>
      </c>
      <c r="T103" t="str">
        <f>IF(ISNUMBER(SEARCH("food", R103)), "Food Trucks",
IF(ISNUMBER(SEARCH("electric",R103)),"Electric Music",
IF(ISNUMBER(SEARCH("indie",R103)),"Indie Rock",
IF(ISNUMBER(SEARCH("jazz",R103)),"Jazz",
IF(ISNUMBER(SEARCH("metal",R103)),"Metal",
IF(ISNUMBER(SEARCH("rock",R103)),"Rock",
IF(ISNUMBER(SEARCH("world",R103)),"World Music",
IF(ISNUMBER(SEARCH("animation", R103)), "Animation",
IF(ISNUMBER(SEARCH("documentary", R103)), "Documentary",
IF(ISNUMBER(SEARCH("drama", R103)), "Drama",
IF(ISNUMBER(SEARCH("science", R103)), "Science Ficton",
IF(ISNUMBER(SEARCH("shorts", R103)), "Shorts",
IF(ISNUMBER(SEARCH("television", R103)), "Television",
IF(ISNUMBER(SEARCH("mobile", R103)), "Mobile Games",
IF(ISNUMBER(SEARCH("video games", R103)), "Video Games",
IF(ISNUMBER(SEARCH("theater", R103)), "Plays",
IF(ISNUMBER(SEARCH("wearables", R103)), "Wearables",
IF(ISNUMBER(SEARCH("web", R103)), "Web",
IF(ISNUMBER(SEARCH("journalism", R103)), "Audio",
IF(ISNUMBER(SEARCH("photography", R103)), "Photography Books",
IF(ISNUMBER(SEARCH("publishing/fiction", R103)), "Ficton",
IF(ISNUMBER(SEARCH("nonfiction", R103)), "Nonfiction",
IF(ISNUMBER(SEARCH("podcasts", R103)), "Radio &amp; Podcasts",
IF(ISNUMBER(SEARCH("translations", R103)), "translations"))))))))))))))))))))))))</f>
        <v>Electric Music</v>
      </c>
    </row>
    <row r="104" spans="1:20" x14ac:dyDescent="0.25">
      <c r="A104">
        <v>102</v>
      </c>
      <c r="B104" t="s">
        <v>253</v>
      </c>
      <c r="C104" s="3" t="s">
        <v>254</v>
      </c>
      <c r="D104">
        <v>3700</v>
      </c>
      <c r="E104">
        <v>10422</v>
      </c>
      <c r="F104" s="6">
        <f>E104/D104*100</f>
        <v>281.67567567567568</v>
      </c>
      <c r="G104" t="s">
        <v>20</v>
      </c>
      <c r="H104">
        <v>336</v>
      </c>
      <c r="I104" s="8">
        <f>IFERROR(E104/H104,"0")</f>
        <v>31.017857142857142</v>
      </c>
      <c r="J104" t="s">
        <v>21</v>
      </c>
      <c r="K104" t="s">
        <v>22</v>
      </c>
      <c r="L104">
        <v>1526274000</v>
      </c>
      <c r="M104" s="12">
        <f>(((L104/60)/60)/24)+DATE(1970,1,1)</f>
        <v>43234.208333333328</v>
      </c>
      <c r="N104">
        <v>1526878800</v>
      </c>
      <c r="O104" s="12">
        <f>(((N104/60)/60)/24)+DATE(1970,1,1)</f>
        <v>43241.208333333328</v>
      </c>
      <c r="P104" t="b">
        <v>0</v>
      </c>
      <c r="Q104" t="b">
        <v>1</v>
      </c>
      <c r="R104" t="s">
        <v>65</v>
      </c>
      <c r="S104" t="str">
        <f>IF(ISNUMBER(SEARCH("food", R104)), "Food", IF(ISNUMBER(SEARCH("music",R104)),"Music",IF(ISNUMBER(SEARCH("film", R104)), "Film &amp; Video", IF(ISNUMBER(SEARCH("games", R104)), "Games", IF(ISNUMBER(SEARCH("theater", R104)), "Theater",IF(ISNUMBER(SEARCH("technology", R104)), "Technology", IF(ISNUMBER(SEARCH("journalism", R104)), "Journalism", IF(ISNUMBER(SEARCH("photography", R104)), "Photography", IF(ISNUMBER(SEARCH("publishing", R104)), "Publishing")))))))))</f>
        <v>Technology</v>
      </c>
      <c r="T104" t="str">
        <f>IF(ISNUMBER(SEARCH("food", R104)), "Food Trucks",
IF(ISNUMBER(SEARCH("electric",R104)),"Electric Music",
IF(ISNUMBER(SEARCH("indie",R104)),"Indie Rock",
IF(ISNUMBER(SEARCH("jazz",R104)),"Jazz",
IF(ISNUMBER(SEARCH("metal",R104)),"Metal",
IF(ISNUMBER(SEARCH("rock",R104)),"Rock",
IF(ISNUMBER(SEARCH("world",R104)),"World Music",
IF(ISNUMBER(SEARCH("animation", R104)), "Animation",
IF(ISNUMBER(SEARCH("documentary", R104)), "Documentary",
IF(ISNUMBER(SEARCH("drama", R104)), "Drama",
IF(ISNUMBER(SEARCH("science", R104)), "Science Ficton",
IF(ISNUMBER(SEARCH("shorts", R104)), "Shorts",
IF(ISNUMBER(SEARCH("television", R104)), "Television",
IF(ISNUMBER(SEARCH("mobile", R104)), "Mobile Games",
IF(ISNUMBER(SEARCH("video games", R104)), "Video Games",
IF(ISNUMBER(SEARCH("theater", R104)), "Plays",
IF(ISNUMBER(SEARCH("wearables", R104)), "Wearables",
IF(ISNUMBER(SEARCH("web", R104)), "Web",
IF(ISNUMBER(SEARCH("journalism", R104)), "Audio",
IF(ISNUMBER(SEARCH("photography", R104)), "Photography Books",
IF(ISNUMBER(SEARCH("publishing/fiction", R104)), "Ficton",
IF(ISNUMBER(SEARCH("nonfiction", R104)), "Nonfiction",
IF(ISNUMBER(SEARCH("podcasts", R104)), "Radio &amp; Podcasts",
IF(ISNUMBER(SEARCH("translations", R104)), "translations"))))))))))))))))))))))))</f>
        <v>Wearables</v>
      </c>
    </row>
    <row r="105" spans="1:20" x14ac:dyDescent="0.25">
      <c r="A105">
        <v>103</v>
      </c>
      <c r="B105" t="s">
        <v>255</v>
      </c>
      <c r="C105" s="3" t="s">
        <v>256</v>
      </c>
      <c r="D105">
        <v>10000</v>
      </c>
      <c r="E105">
        <v>2461</v>
      </c>
      <c r="F105" s="6">
        <f>E105/D105*100</f>
        <v>24.610000000000003</v>
      </c>
      <c r="G105" t="s">
        <v>14</v>
      </c>
      <c r="H105">
        <v>37</v>
      </c>
      <c r="I105" s="8">
        <f>IFERROR(E105/H105,"0")</f>
        <v>66.513513513513516</v>
      </c>
      <c r="J105" t="s">
        <v>107</v>
      </c>
      <c r="K105" t="s">
        <v>108</v>
      </c>
      <c r="L105">
        <v>1287896400</v>
      </c>
      <c r="M105" s="12">
        <f>(((L105/60)/60)/24)+DATE(1970,1,1)</f>
        <v>40475.208333333336</v>
      </c>
      <c r="N105">
        <v>1288674000</v>
      </c>
      <c r="O105" s="12">
        <f>(((N105/60)/60)/24)+DATE(1970,1,1)</f>
        <v>40484.208333333336</v>
      </c>
      <c r="P105" t="b">
        <v>0</v>
      </c>
      <c r="Q105" t="b">
        <v>0</v>
      </c>
      <c r="R105" t="s">
        <v>50</v>
      </c>
      <c r="S105" t="str">
        <f>IF(ISNUMBER(SEARCH("food", R105)), "Food", IF(ISNUMBER(SEARCH("music",R105)),"Music",IF(ISNUMBER(SEARCH("film", R105)), "Film &amp; Video", IF(ISNUMBER(SEARCH("games", R105)), "Games", IF(ISNUMBER(SEARCH("theater", R105)), "Theater",IF(ISNUMBER(SEARCH("technology", R105)), "Technology", IF(ISNUMBER(SEARCH("journalism", R105)), "Journalism", IF(ISNUMBER(SEARCH("photography", R105)), "Photography", IF(ISNUMBER(SEARCH("publishing", R105)), "Publishing")))))))))</f>
        <v>Music</v>
      </c>
      <c r="T105" t="str">
        <f>IF(ISNUMBER(SEARCH("food", R105)), "Food Trucks",
IF(ISNUMBER(SEARCH("electric",R105)),"Electric Music",
IF(ISNUMBER(SEARCH("indie",R105)),"Indie Rock",
IF(ISNUMBER(SEARCH("jazz",R105)),"Jazz",
IF(ISNUMBER(SEARCH("metal",R105)),"Metal",
IF(ISNUMBER(SEARCH("rock",R105)),"Rock",
IF(ISNUMBER(SEARCH("world",R105)),"World Music",
IF(ISNUMBER(SEARCH("animation", R105)), "Animation",
IF(ISNUMBER(SEARCH("documentary", R105)), "Documentary",
IF(ISNUMBER(SEARCH("drama", R105)), "Drama",
IF(ISNUMBER(SEARCH("science", R105)), "Science Ficton",
IF(ISNUMBER(SEARCH("shorts", R105)), "Shorts",
IF(ISNUMBER(SEARCH("television", R105)), "Television",
IF(ISNUMBER(SEARCH("mobile", R105)), "Mobile Games",
IF(ISNUMBER(SEARCH("video games", R105)), "Video Games",
IF(ISNUMBER(SEARCH("theater", R105)), "Plays",
IF(ISNUMBER(SEARCH("wearables", R105)), "Wearables",
IF(ISNUMBER(SEARCH("web", R105)), "Web",
IF(ISNUMBER(SEARCH("journalism", R105)), "Audio",
IF(ISNUMBER(SEARCH("photography", R105)), "Photography Books",
IF(ISNUMBER(SEARCH("publishing/fiction", R105)), "Ficton",
IF(ISNUMBER(SEARCH("nonfiction", R105)), "Nonfiction",
IF(ISNUMBER(SEARCH("podcasts", R105)), "Radio &amp; Podcasts",
IF(ISNUMBER(SEARCH("translations", R105)), "translations"))))))))))))))))))))))))</f>
        <v>Electric Music</v>
      </c>
    </row>
    <row r="106" spans="1:20" x14ac:dyDescent="0.25">
      <c r="A106">
        <v>104</v>
      </c>
      <c r="B106" t="s">
        <v>257</v>
      </c>
      <c r="C106" s="3" t="s">
        <v>258</v>
      </c>
      <c r="D106">
        <v>119200</v>
      </c>
      <c r="E106">
        <v>170623</v>
      </c>
      <c r="F106" s="6">
        <f>E106/D106*100</f>
        <v>143.14010067114094</v>
      </c>
      <c r="G106" t="s">
        <v>20</v>
      </c>
      <c r="H106">
        <v>1917</v>
      </c>
      <c r="I106" s="8">
        <f>IFERROR(E106/H106,"0")</f>
        <v>89.005216484089729</v>
      </c>
      <c r="J106" t="s">
        <v>21</v>
      </c>
      <c r="K106" t="s">
        <v>22</v>
      </c>
      <c r="L106">
        <v>1495515600</v>
      </c>
      <c r="M106" s="12">
        <f>(((L106/60)/60)/24)+DATE(1970,1,1)</f>
        <v>42878.208333333328</v>
      </c>
      <c r="N106">
        <v>1495602000</v>
      </c>
      <c r="O106" s="12">
        <f>(((N106/60)/60)/24)+DATE(1970,1,1)</f>
        <v>42879.208333333328</v>
      </c>
      <c r="P106" t="b">
        <v>0</v>
      </c>
      <c r="Q106" t="b">
        <v>0</v>
      </c>
      <c r="R106" t="s">
        <v>60</v>
      </c>
      <c r="S106" t="str">
        <f>IF(ISNUMBER(SEARCH("food", R106)), "Food", IF(ISNUMBER(SEARCH("music",R106)),"Music",IF(ISNUMBER(SEARCH("film", R106)), "Film &amp; Video", IF(ISNUMBER(SEARCH("games", R106)), "Games", IF(ISNUMBER(SEARCH("theater", R106)), "Theater",IF(ISNUMBER(SEARCH("technology", R106)), "Technology", IF(ISNUMBER(SEARCH("journalism", R106)), "Journalism", IF(ISNUMBER(SEARCH("photography", R106)), "Photography", IF(ISNUMBER(SEARCH("publishing", R106)), "Publishing")))))))))</f>
        <v>Music</v>
      </c>
      <c r="T106" t="str">
        <f>IF(ISNUMBER(SEARCH("food", R106)), "Food Trucks",
IF(ISNUMBER(SEARCH("electric",R106)),"Electric Music",
IF(ISNUMBER(SEARCH("indie",R106)),"Indie Rock",
IF(ISNUMBER(SEARCH("jazz",R106)),"Jazz",
IF(ISNUMBER(SEARCH("metal",R106)),"Metal",
IF(ISNUMBER(SEARCH("rock",R106)),"Rock",
IF(ISNUMBER(SEARCH("world",R106)),"World Music",
IF(ISNUMBER(SEARCH("animation", R106)), "Animation",
IF(ISNUMBER(SEARCH("documentary", R106)), "Documentary",
IF(ISNUMBER(SEARCH("drama", R106)), "Drama",
IF(ISNUMBER(SEARCH("science", R106)), "Science Ficton",
IF(ISNUMBER(SEARCH("shorts", R106)), "Shorts",
IF(ISNUMBER(SEARCH("television", R106)), "Television",
IF(ISNUMBER(SEARCH("mobile", R106)), "Mobile Games",
IF(ISNUMBER(SEARCH("video games", R106)), "Video Games",
IF(ISNUMBER(SEARCH("theater", R106)), "Plays",
IF(ISNUMBER(SEARCH("wearables", R106)), "Wearables",
IF(ISNUMBER(SEARCH("web", R106)), "Web",
IF(ISNUMBER(SEARCH("journalism", R106)), "Audio",
IF(ISNUMBER(SEARCH("photography", R106)), "Photography Books",
IF(ISNUMBER(SEARCH("publishing/fiction", R106)), "Ficton",
IF(ISNUMBER(SEARCH("nonfiction", R106)), "Nonfiction",
IF(ISNUMBER(SEARCH("podcasts", R106)), "Radio &amp; Podcasts",
IF(ISNUMBER(SEARCH("translations", R106)), "translations"))))))))))))))))))))))))</f>
        <v>Indie Rock</v>
      </c>
    </row>
    <row r="107" spans="1:20" x14ac:dyDescent="0.25">
      <c r="A107">
        <v>105</v>
      </c>
      <c r="B107" t="s">
        <v>259</v>
      </c>
      <c r="C107" s="3" t="s">
        <v>260</v>
      </c>
      <c r="D107">
        <v>6800</v>
      </c>
      <c r="E107">
        <v>9829</v>
      </c>
      <c r="F107" s="6">
        <f>E107/D107*100</f>
        <v>144.54411764705884</v>
      </c>
      <c r="G107" t="s">
        <v>20</v>
      </c>
      <c r="H107">
        <v>95</v>
      </c>
      <c r="I107" s="8">
        <f>IFERROR(E107/H107,"0")</f>
        <v>103.46315789473684</v>
      </c>
      <c r="J107" t="s">
        <v>21</v>
      </c>
      <c r="K107" t="s">
        <v>22</v>
      </c>
      <c r="L107">
        <v>1364878800</v>
      </c>
      <c r="M107" s="12">
        <f>(((L107/60)/60)/24)+DATE(1970,1,1)</f>
        <v>41366.208333333336</v>
      </c>
      <c r="N107">
        <v>1366434000</v>
      </c>
      <c r="O107" s="12">
        <f>(((N107/60)/60)/24)+DATE(1970,1,1)</f>
        <v>41384.208333333336</v>
      </c>
      <c r="P107" t="b">
        <v>0</v>
      </c>
      <c r="Q107" t="b">
        <v>0</v>
      </c>
      <c r="R107" t="s">
        <v>28</v>
      </c>
      <c r="S107" t="str">
        <f>IF(ISNUMBER(SEARCH("food", R107)), "Food", IF(ISNUMBER(SEARCH("music",R107)),"Music",IF(ISNUMBER(SEARCH("film", R107)), "Film &amp; Video", IF(ISNUMBER(SEARCH("games", R107)), "Games", IF(ISNUMBER(SEARCH("theater", R107)), "Theater",IF(ISNUMBER(SEARCH("technology", R107)), "Technology", IF(ISNUMBER(SEARCH("journalism", R107)), "Journalism", IF(ISNUMBER(SEARCH("photography", R107)), "Photography", IF(ISNUMBER(SEARCH("publishing", R107)), "Publishing")))))))))</f>
        <v>Technology</v>
      </c>
      <c r="T107" t="str">
        <f>IF(ISNUMBER(SEARCH("food", R107)), "Food Trucks",
IF(ISNUMBER(SEARCH("electric",R107)),"Electric Music",
IF(ISNUMBER(SEARCH("indie",R107)),"Indie Rock",
IF(ISNUMBER(SEARCH("jazz",R107)),"Jazz",
IF(ISNUMBER(SEARCH("metal",R107)),"Metal",
IF(ISNUMBER(SEARCH("rock",R107)),"Rock",
IF(ISNUMBER(SEARCH("world",R107)),"World Music",
IF(ISNUMBER(SEARCH("animation", R107)), "Animation",
IF(ISNUMBER(SEARCH("documentary", R107)), "Documentary",
IF(ISNUMBER(SEARCH("drama", R107)), "Drama",
IF(ISNUMBER(SEARCH("science", R107)), "Science Ficton",
IF(ISNUMBER(SEARCH("shorts", R107)), "Shorts",
IF(ISNUMBER(SEARCH("television", R107)), "Television",
IF(ISNUMBER(SEARCH("mobile", R107)), "Mobile Games",
IF(ISNUMBER(SEARCH("video games", R107)), "Video Games",
IF(ISNUMBER(SEARCH("theater", R107)), "Plays",
IF(ISNUMBER(SEARCH("wearables", R107)), "Wearables",
IF(ISNUMBER(SEARCH("web", R107)), "Web",
IF(ISNUMBER(SEARCH("journalism", R107)), "Audio",
IF(ISNUMBER(SEARCH("photography", R107)), "Photography Books",
IF(ISNUMBER(SEARCH("publishing/fiction", R107)), "Ficton",
IF(ISNUMBER(SEARCH("nonfiction", R107)), "Nonfiction",
IF(ISNUMBER(SEARCH("podcasts", R107)), "Radio &amp; Podcasts",
IF(ISNUMBER(SEARCH("translations", R107)), "translations"))))))))))))))))))))))))</f>
        <v>Web</v>
      </c>
    </row>
    <row r="108" spans="1:20" x14ac:dyDescent="0.25">
      <c r="A108">
        <v>106</v>
      </c>
      <c r="B108" t="s">
        <v>261</v>
      </c>
      <c r="C108" s="3" t="s">
        <v>262</v>
      </c>
      <c r="D108">
        <v>3900</v>
      </c>
      <c r="E108">
        <v>14006</v>
      </c>
      <c r="F108" s="6">
        <f>E108/D108*100</f>
        <v>359.12820512820514</v>
      </c>
      <c r="G108" t="s">
        <v>20</v>
      </c>
      <c r="H108">
        <v>147</v>
      </c>
      <c r="I108" s="8">
        <f>IFERROR(E108/H108,"0")</f>
        <v>95.278911564625844</v>
      </c>
      <c r="J108" t="s">
        <v>21</v>
      </c>
      <c r="K108" t="s">
        <v>22</v>
      </c>
      <c r="L108">
        <v>1567918800</v>
      </c>
      <c r="M108" s="12">
        <f>(((L108/60)/60)/24)+DATE(1970,1,1)</f>
        <v>43716.208333333328</v>
      </c>
      <c r="N108">
        <v>1568350800</v>
      </c>
      <c r="O108" s="12">
        <f>(((N108/60)/60)/24)+DATE(1970,1,1)</f>
        <v>43721.208333333328</v>
      </c>
      <c r="P108" t="b">
        <v>0</v>
      </c>
      <c r="Q108" t="b">
        <v>0</v>
      </c>
      <c r="R108" t="s">
        <v>33</v>
      </c>
      <c r="S108" t="str">
        <f>IF(ISNUMBER(SEARCH("food", R108)), "Food", IF(ISNUMBER(SEARCH("music",R108)),"Music",IF(ISNUMBER(SEARCH("film", R108)), "Film &amp; Video", IF(ISNUMBER(SEARCH("games", R108)), "Games", IF(ISNUMBER(SEARCH("theater", R108)), "Theater",IF(ISNUMBER(SEARCH("technology", R108)), "Technology", IF(ISNUMBER(SEARCH("journalism", R108)), "Journalism", IF(ISNUMBER(SEARCH("photography", R108)), "Photography", IF(ISNUMBER(SEARCH("publishing", R108)), "Publishing")))))))))</f>
        <v>Theater</v>
      </c>
      <c r="T108" t="str">
        <f>IF(ISNUMBER(SEARCH("food", R108)), "Food Trucks",
IF(ISNUMBER(SEARCH("electric",R108)),"Electric Music",
IF(ISNUMBER(SEARCH("indie",R108)),"Indie Rock",
IF(ISNUMBER(SEARCH("jazz",R108)),"Jazz",
IF(ISNUMBER(SEARCH("metal",R108)),"Metal",
IF(ISNUMBER(SEARCH("rock",R108)),"Rock",
IF(ISNUMBER(SEARCH("world",R108)),"World Music",
IF(ISNUMBER(SEARCH("animation", R108)), "Animation",
IF(ISNUMBER(SEARCH("documentary", R108)), "Documentary",
IF(ISNUMBER(SEARCH("drama", R108)), "Drama",
IF(ISNUMBER(SEARCH("science", R108)), "Science Ficton",
IF(ISNUMBER(SEARCH("shorts", R108)), "Shorts",
IF(ISNUMBER(SEARCH("television", R108)), "Television",
IF(ISNUMBER(SEARCH("mobile", R108)), "Mobile Games",
IF(ISNUMBER(SEARCH("video games", R108)), "Video Games",
IF(ISNUMBER(SEARCH("theater", R108)), "Plays",
IF(ISNUMBER(SEARCH("wearables", R108)), "Wearables",
IF(ISNUMBER(SEARCH("web", R108)), "Web",
IF(ISNUMBER(SEARCH("journalism", R108)), "Audio",
IF(ISNUMBER(SEARCH("photography", R108)), "Photography Books",
IF(ISNUMBER(SEARCH("publishing/fiction", R108)), "Ficton",
IF(ISNUMBER(SEARCH("nonfiction", R108)), "Nonfiction",
IF(ISNUMBER(SEARCH("podcasts", R108)), "Radio &amp; Podcasts",
IF(ISNUMBER(SEARCH("translations", R108)), "translations"))))))))))))))))))))))))</f>
        <v>Plays</v>
      </c>
    </row>
    <row r="109" spans="1:20" ht="31.5" x14ac:dyDescent="0.25">
      <c r="A109">
        <v>107</v>
      </c>
      <c r="B109" t="s">
        <v>263</v>
      </c>
      <c r="C109" s="3" t="s">
        <v>264</v>
      </c>
      <c r="D109">
        <v>3500</v>
      </c>
      <c r="E109">
        <v>6527</v>
      </c>
      <c r="F109" s="6">
        <f>E109/D109*100</f>
        <v>186.48571428571427</v>
      </c>
      <c r="G109" t="s">
        <v>20</v>
      </c>
      <c r="H109">
        <v>86</v>
      </c>
      <c r="I109" s="8">
        <f>IFERROR(E109/H109,"0")</f>
        <v>75.895348837209298</v>
      </c>
      <c r="J109" t="s">
        <v>21</v>
      </c>
      <c r="K109" t="s">
        <v>22</v>
      </c>
      <c r="L109">
        <v>1524459600</v>
      </c>
      <c r="M109" s="12">
        <f>(((L109/60)/60)/24)+DATE(1970,1,1)</f>
        <v>43213.208333333328</v>
      </c>
      <c r="N109">
        <v>1525928400</v>
      </c>
      <c r="O109" s="12">
        <f>(((N109/60)/60)/24)+DATE(1970,1,1)</f>
        <v>43230.208333333328</v>
      </c>
      <c r="P109" t="b">
        <v>0</v>
      </c>
      <c r="Q109" t="b">
        <v>1</v>
      </c>
      <c r="R109" t="s">
        <v>33</v>
      </c>
      <c r="S109" t="str">
        <f>IF(ISNUMBER(SEARCH("food", R109)), "Food", IF(ISNUMBER(SEARCH("music",R109)),"Music",IF(ISNUMBER(SEARCH("film", R109)), "Film &amp; Video", IF(ISNUMBER(SEARCH("games", R109)), "Games", IF(ISNUMBER(SEARCH("theater", R109)), "Theater",IF(ISNUMBER(SEARCH("technology", R109)), "Technology", IF(ISNUMBER(SEARCH("journalism", R109)), "Journalism", IF(ISNUMBER(SEARCH("photography", R109)), "Photography", IF(ISNUMBER(SEARCH("publishing", R109)), "Publishing")))))))))</f>
        <v>Theater</v>
      </c>
      <c r="T109" t="str">
        <f>IF(ISNUMBER(SEARCH("food", R109)), "Food Trucks",
IF(ISNUMBER(SEARCH("electric",R109)),"Electric Music",
IF(ISNUMBER(SEARCH("indie",R109)),"Indie Rock",
IF(ISNUMBER(SEARCH("jazz",R109)),"Jazz",
IF(ISNUMBER(SEARCH("metal",R109)),"Metal",
IF(ISNUMBER(SEARCH("rock",R109)),"Rock",
IF(ISNUMBER(SEARCH("world",R109)),"World Music",
IF(ISNUMBER(SEARCH("animation", R109)), "Animation",
IF(ISNUMBER(SEARCH("documentary", R109)), "Documentary",
IF(ISNUMBER(SEARCH("drama", R109)), "Drama",
IF(ISNUMBER(SEARCH("science", R109)), "Science Ficton",
IF(ISNUMBER(SEARCH("shorts", R109)), "Shorts",
IF(ISNUMBER(SEARCH("television", R109)), "Television",
IF(ISNUMBER(SEARCH("mobile", R109)), "Mobile Games",
IF(ISNUMBER(SEARCH("video games", R109)), "Video Games",
IF(ISNUMBER(SEARCH("theater", R109)), "Plays",
IF(ISNUMBER(SEARCH("wearables", R109)), "Wearables",
IF(ISNUMBER(SEARCH("web", R109)), "Web",
IF(ISNUMBER(SEARCH("journalism", R109)), "Audio",
IF(ISNUMBER(SEARCH("photography", R109)), "Photography Books",
IF(ISNUMBER(SEARCH("publishing/fiction", R109)), "Ficton",
IF(ISNUMBER(SEARCH("nonfiction", R109)), "Nonfiction",
IF(ISNUMBER(SEARCH("podcasts", R109)), "Radio &amp; Podcasts",
IF(ISNUMBER(SEARCH("translations", R109)), "translations"))))))))))))))))))))))))</f>
        <v>Plays</v>
      </c>
    </row>
    <row r="110" spans="1:20" ht="31.5" x14ac:dyDescent="0.25">
      <c r="A110">
        <v>108</v>
      </c>
      <c r="B110" t="s">
        <v>265</v>
      </c>
      <c r="C110" s="3" t="s">
        <v>266</v>
      </c>
      <c r="D110">
        <v>1500</v>
      </c>
      <c r="E110">
        <v>8929</v>
      </c>
      <c r="F110" s="6">
        <f>E110/D110*100</f>
        <v>595.26666666666665</v>
      </c>
      <c r="G110" t="s">
        <v>20</v>
      </c>
      <c r="H110">
        <v>83</v>
      </c>
      <c r="I110" s="8">
        <f>IFERROR(E110/H110,"0")</f>
        <v>107.57831325301204</v>
      </c>
      <c r="J110" t="s">
        <v>21</v>
      </c>
      <c r="K110" t="s">
        <v>22</v>
      </c>
      <c r="L110">
        <v>1333688400</v>
      </c>
      <c r="M110" s="12">
        <f>(((L110/60)/60)/24)+DATE(1970,1,1)</f>
        <v>41005.208333333336</v>
      </c>
      <c r="N110">
        <v>1336885200</v>
      </c>
      <c r="O110" s="12">
        <f>(((N110/60)/60)/24)+DATE(1970,1,1)</f>
        <v>41042.208333333336</v>
      </c>
      <c r="P110" t="b">
        <v>0</v>
      </c>
      <c r="Q110" t="b">
        <v>0</v>
      </c>
      <c r="R110" t="s">
        <v>42</v>
      </c>
      <c r="S110" t="str">
        <f>IF(ISNUMBER(SEARCH("food", R110)), "Food", IF(ISNUMBER(SEARCH("music",R110)),"Music",IF(ISNUMBER(SEARCH("film", R110)), "Film &amp; Video", IF(ISNUMBER(SEARCH("games", R110)), "Games", IF(ISNUMBER(SEARCH("theater", R110)), "Theater",IF(ISNUMBER(SEARCH("technology", R110)), "Technology", IF(ISNUMBER(SEARCH("journalism", R110)), "Journalism", IF(ISNUMBER(SEARCH("photography", R110)), "Photography", IF(ISNUMBER(SEARCH("publishing", R110)), "Publishing")))))))))</f>
        <v>Film &amp; Video</v>
      </c>
      <c r="T110" t="str">
        <f>IF(ISNUMBER(SEARCH("food", R110)), "Food Trucks",
IF(ISNUMBER(SEARCH("electric",R110)),"Electric Music",
IF(ISNUMBER(SEARCH("indie",R110)),"Indie Rock",
IF(ISNUMBER(SEARCH("jazz",R110)),"Jazz",
IF(ISNUMBER(SEARCH("metal",R110)),"Metal",
IF(ISNUMBER(SEARCH("rock",R110)),"Rock",
IF(ISNUMBER(SEARCH("world",R110)),"World Music",
IF(ISNUMBER(SEARCH("animation", R110)), "Animation",
IF(ISNUMBER(SEARCH("documentary", R110)), "Documentary",
IF(ISNUMBER(SEARCH("drama", R110)), "Drama",
IF(ISNUMBER(SEARCH("science", R110)), "Science Ficton",
IF(ISNUMBER(SEARCH("shorts", R110)), "Shorts",
IF(ISNUMBER(SEARCH("television", R110)), "Television",
IF(ISNUMBER(SEARCH("mobile", R110)), "Mobile Games",
IF(ISNUMBER(SEARCH("video games", R110)), "Video Games",
IF(ISNUMBER(SEARCH("theater", R110)), "Plays",
IF(ISNUMBER(SEARCH("wearables", R110)), "Wearables",
IF(ISNUMBER(SEARCH("web", R110)), "Web",
IF(ISNUMBER(SEARCH("journalism", R110)), "Audio",
IF(ISNUMBER(SEARCH("photography", R110)), "Photography Books",
IF(ISNUMBER(SEARCH("publishing/fiction", R110)), "Ficton",
IF(ISNUMBER(SEARCH("nonfiction", R110)), "Nonfiction",
IF(ISNUMBER(SEARCH("podcasts", R110)), "Radio &amp; Podcasts",
IF(ISNUMBER(SEARCH("translations", R110)), "translations"))))))))))))))))))))))))</f>
        <v>Documentary</v>
      </c>
    </row>
    <row r="111" spans="1:20" x14ac:dyDescent="0.25">
      <c r="A111">
        <v>109</v>
      </c>
      <c r="B111" t="s">
        <v>267</v>
      </c>
      <c r="C111" s="3" t="s">
        <v>268</v>
      </c>
      <c r="D111">
        <v>5200</v>
      </c>
      <c r="E111">
        <v>3079</v>
      </c>
      <c r="F111" s="6">
        <f>E111/D111*100</f>
        <v>59.21153846153846</v>
      </c>
      <c r="G111" t="s">
        <v>14</v>
      </c>
      <c r="H111">
        <v>60</v>
      </c>
      <c r="I111" s="8">
        <f>IFERROR(E111/H111,"0")</f>
        <v>51.31666666666667</v>
      </c>
      <c r="J111" t="s">
        <v>21</v>
      </c>
      <c r="K111" t="s">
        <v>22</v>
      </c>
      <c r="L111">
        <v>1389506400</v>
      </c>
      <c r="M111" s="12">
        <f>(((L111/60)/60)/24)+DATE(1970,1,1)</f>
        <v>41651.25</v>
      </c>
      <c r="N111">
        <v>1389679200</v>
      </c>
      <c r="O111" s="12">
        <f>(((N111/60)/60)/24)+DATE(1970,1,1)</f>
        <v>41653.25</v>
      </c>
      <c r="P111" t="b">
        <v>0</v>
      </c>
      <c r="Q111" t="b">
        <v>0</v>
      </c>
      <c r="R111" t="s">
        <v>269</v>
      </c>
      <c r="S111" t="str">
        <f>IF(ISNUMBER(SEARCH("food", R111)), "Food", IF(ISNUMBER(SEARCH("music",R111)),"Music",IF(ISNUMBER(SEARCH("film", R111)), "Film &amp; Video", IF(ISNUMBER(SEARCH("games", R111)), "Games", IF(ISNUMBER(SEARCH("theater", R111)), "Theater",IF(ISNUMBER(SEARCH("technology", R111)), "Technology", IF(ISNUMBER(SEARCH("journalism", R111)), "Journalism", IF(ISNUMBER(SEARCH("photography", R111)), "Photography", IF(ISNUMBER(SEARCH("publishing", R111)), "Publishing")))))))))</f>
        <v>Film &amp; Video</v>
      </c>
      <c r="T111" t="str">
        <f>IF(ISNUMBER(SEARCH("food", R111)), "Food Trucks",
IF(ISNUMBER(SEARCH("electric",R111)),"Electric Music",
IF(ISNUMBER(SEARCH("indie",R111)),"Indie Rock",
IF(ISNUMBER(SEARCH("jazz",R111)),"Jazz",
IF(ISNUMBER(SEARCH("metal",R111)),"Metal",
IF(ISNUMBER(SEARCH("rock",R111)),"Rock",
IF(ISNUMBER(SEARCH("world",R111)),"World Music",
IF(ISNUMBER(SEARCH("animation", R111)), "Animation",
IF(ISNUMBER(SEARCH("documentary", R111)), "Documentary",
IF(ISNUMBER(SEARCH("drama", R111)), "Drama",
IF(ISNUMBER(SEARCH("science", R111)), "Science Ficton",
IF(ISNUMBER(SEARCH("shorts", R111)), "Shorts",
IF(ISNUMBER(SEARCH("television", R111)), "Television",
IF(ISNUMBER(SEARCH("mobile", R111)), "Mobile Games",
IF(ISNUMBER(SEARCH("video games", R111)), "Video Games",
IF(ISNUMBER(SEARCH("theater", R111)), "Plays",
IF(ISNUMBER(SEARCH("wearables", R111)), "Wearables",
IF(ISNUMBER(SEARCH("web", R111)), "Web",
IF(ISNUMBER(SEARCH("journalism", R111)), "Audio",
IF(ISNUMBER(SEARCH("photography", R111)), "Photography Books",
IF(ISNUMBER(SEARCH("publishing/fiction", R111)), "Ficton",
IF(ISNUMBER(SEARCH("nonfiction", R111)), "Nonfiction",
IF(ISNUMBER(SEARCH("podcasts", R111)), "Radio &amp; Podcasts",
IF(ISNUMBER(SEARCH("translations", R111)), "translations"))))))))))))))))))))))))</f>
        <v>Television</v>
      </c>
    </row>
    <row r="112" spans="1:20" ht="31.5" x14ac:dyDescent="0.25">
      <c r="A112">
        <v>110</v>
      </c>
      <c r="B112" t="s">
        <v>270</v>
      </c>
      <c r="C112" s="3" t="s">
        <v>271</v>
      </c>
      <c r="D112">
        <v>142400</v>
      </c>
      <c r="E112">
        <v>21307</v>
      </c>
      <c r="F112" s="6">
        <f>E112/D112*100</f>
        <v>14.962780898876405</v>
      </c>
      <c r="G112" t="s">
        <v>14</v>
      </c>
      <c r="H112">
        <v>296</v>
      </c>
      <c r="I112" s="8">
        <f>IFERROR(E112/H112,"0")</f>
        <v>71.983108108108112</v>
      </c>
      <c r="J112" t="s">
        <v>21</v>
      </c>
      <c r="K112" t="s">
        <v>22</v>
      </c>
      <c r="L112">
        <v>1536642000</v>
      </c>
      <c r="M112" s="12">
        <f>(((L112/60)/60)/24)+DATE(1970,1,1)</f>
        <v>43354.208333333328</v>
      </c>
      <c r="N112">
        <v>1538283600</v>
      </c>
      <c r="O112" s="12">
        <f>(((N112/60)/60)/24)+DATE(1970,1,1)</f>
        <v>43373.208333333328</v>
      </c>
      <c r="P112" t="b">
        <v>0</v>
      </c>
      <c r="Q112" t="b">
        <v>0</v>
      </c>
      <c r="R112" t="s">
        <v>17</v>
      </c>
      <c r="S112" t="str">
        <f>IF(ISNUMBER(SEARCH("food", R112)), "Food", IF(ISNUMBER(SEARCH("music",R112)),"Music",IF(ISNUMBER(SEARCH("film", R112)), "Film &amp; Video", IF(ISNUMBER(SEARCH("games", R112)), "Games", IF(ISNUMBER(SEARCH("theater", R112)), "Theater",IF(ISNUMBER(SEARCH("technology", R112)), "Technology", IF(ISNUMBER(SEARCH("journalism", R112)), "Journalism", IF(ISNUMBER(SEARCH("photography", R112)), "Photography", IF(ISNUMBER(SEARCH("publishing", R112)), "Publishing")))))))))</f>
        <v>Food</v>
      </c>
      <c r="T112" t="str">
        <f>IF(ISNUMBER(SEARCH("food", R112)), "Food Trucks",
IF(ISNUMBER(SEARCH("electric",R112)),"Electric Music",
IF(ISNUMBER(SEARCH("indie",R112)),"Indie Rock",
IF(ISNUMBER(SEARCH("jazz",R112)),"Jazz",
IF(ISNUMBER(SEARCH("metal",R112)),"Metal",
IF(ISNUMBER(SEARCH("rock",R112)),"Rock",
IF(ISNUMBER(SEARCH("world",R112)),"World Music",
IF(ISNUMBER(SEARCH("animation", R112)), "Animation",
IF(ISNUMBER(SEARCH("documentary", R112)), "Documentary",
IF(ISNUMBER(SEARCH("drama", R112)), "Drama",
IF(ISNUMBER(SEARCH("science", R112)), "Science Ficton",
IF(ISNUMBER(SEARCH("shorts", R112)), "Shorts",
IF(ISNUMBER(SEARCH("television", R112)), "Television",
IF(ISNUMBER(SEARCH("mobile", R112)), "Mobile Games",
IF(ISNUMBER(SEARCH("video games", R112)), "Video Games",
IF(ISNUMBER(SEARCH("theater", R112)), "Plays",
IF(ISNUMBER(SEARCH("wearables", R112)), "Wearables",
IF(ISNUMBER(SEARCH("web", R112)), "Web",
IF(ISNUMBER(SEARCH("journalism", R112)), "Audio",
IF(ISNUMBER(SEARCH("photography", R112)), "Photography Books",
IF(ISNUMBER(SEARCH("publishing/fiction", R112)), "Ficton",
IF(ISNUMBER(SEARCH("nonfiction", R112)), "Nonfiction",
IF(ISNUMBER(SEARCH("podcasts", R112)), "Radio &amp; Podcasts",
IF(ISNUMBER(SEARCH("translations", R112)), "translations"))))))))))))))))))))))))</f>
        <v>Food Trucks</v>
      </c>
    </row>
    <row r="113" spans="1:20" x14ac:dyDescent="0.25">
      <c r="A113">
        <v>111</v>
      </c>
      <c r="B113" t="s">
        <v>272</v>
      </c>
      <c r="C113" s="3" t="s">
        <v>273</v>
      </c>
      <c r="D113">
        <v>61400</v>
      </c>
      <c r="E113">
        <v>73653</v>
      </c>
      <c r="F113" s="6">
        <f>E113/D113*100</f>
        <v>119.95602605863192</v>
      </c>
      <c r="G113" t="s">
        <v>20</v>
      </c>
      <c r="H113">
        <v>676</v>
      </c>
      <c r="I113" s="8">
        <f>IFERROR(E113/H113,"0")</f>
        <v>108.95414201183432</v>
      </c>
      <c r="J113" t="s">
        <v>21</v>
      </c>
      <c r="K113" t="s">
        <v>22</v>
      </c>
      <c r="L113">
        <v>1348290000</v>
      </c>
      <c r="M113" s="12">
        <f>(((L113/60)/60)/24)+DATE(1970,1,1)</f>
        <v>41174.208333333336</v>
      </c>
      <c r="N113">
        <v>1348808400</v>
      </c>
      <c r="O113" s="12">
        <f>(((N113/60)/60)/24)+DATE(1970,1,1)</f>
        <v>41180.208333333336</v>
      </c>
      <c r="P113" t="b">
        <v>0</v>
      </c>
      <c r="Q113" t="b">
        <v>0</v>
      </c>
      <c r="R113" t="s">
        <v>133</v>
      </c>
      <c r="S113" t="str">
        <f>IF(ISNUMBER(SEARCH("food", R113)), "Food", IF(ISNUMBER(SEARCH("music",R113)),"Music",IF(ISNUMBER(SEARCH("film", R113)), "Film &amp; Video", IF(ISNUMBER(SEARCH("games", R113)), "Games", IF(ISNUMBER(SEARCH("theater", R113)), "Theater",IF(ISNUMBER(SEARCH("technology", R113)), "Technology", IF(ISNUMBER(SEARCH("journalism", R113)), "Journalism", IF(ISNUMBER(SEARCH("photography", R113)), "Photography", IF(ISNUMBER(SEARCH("publishing", R113)), "Publishing")))))))))</f>
        <v>Publishing</v>
      </c>
      <c r="T113" t="str">
        <f>IF(ISNUMBER(SEARCH("food", R113)), "Food Trucks",
IF(ISNUMBER(SEARCH("electric",R113)),"Electric Music",
IF(ISNUMBER(SEARCH("indie",R113)),"Indie Rock",
IF(ISNUMBER(SEARCH("jazz",R113)),"Jazz",
IF(ISNUMBER(SEARCH("metal",R113)),"Metal",
IF(ISNUMBER(SEARCH("rock",R113)),"Rock",
IF(ISNUMBER(SEARCH("world",R113)),"World Music",
IF(ISNUMBER(SEARCH("animation", R113)), "Animation",
IF(ISNUMBER(SEARCH("documentary", R113)), "Documentary",
IF(ISNUMBER(SEARCH("drama", R113)), "Drama",
IF(ISNUMBER(SEARCH("science", R113)), "Science Ficton",
IF(ISNUMBER(SEARCH("shorts", R113)), "Shorts",
IF(ISNUMBER(SEARCH("television", R113)), "Television",
IF(ISNUMBER(SEARCH("mobile", R113)), "Mobile Games",
IF(ISNUMBER(SEARCH("video games", R113)), "Video Games",
IF(ISNUMBER(SEARCH("theater", R113)), "Plays",
IF(ISNUMBER(SEARCH("wearables", R113)), "Wearables",
IF(ISNUMBER(SEARCH("web", R113)), "Web",
IF(ISNUMBER(SEARCH("journalism", R113)), "Audio",
IF(ISNUMBER(SEARCH("photography", R113)), "Photography Books",
IF(ISNUMBER(SEARCH("publishing/fiction", R113)), "Ficton",
IF(ISNUMBER(SEARCH("nonfiction", R113)), "Nonfiction",
IF(ISNUMBER(SEARCH("podcasts", R113)), "Radio &amp; Podcasts",
IF(ISNUMBER(SEARCH("translations", R113)), "translations"))))))))))))))))))))))))</f>
        <v>Radio &amp; Podcasts</v>
      </c>
    </row>
    <row r="114" spans="1:20" x14ac:dyDescent="0.25">
      <c r="A114">
        <v>112</v>
      </c>
      <c r="B114" t="s">
        <v>274</v>
      </c>
      <c r="C114" s="3" t="s">
        <v>275</v>
      </c>
      <c r="D114">
        <v>4700</v>
      </c>
      <c r="E114">
        <v>12635</v>
      </c>
      <c r="F114" s="6">
        <f>E114/D114*100</f>
        <v>268.82978723404256</v>
      </c>
      <c r="G114" t="s">
        <v>20</v>
      </c>
      <c r="H114">
        <v>361</v>
      </c>
      <c r="I114" s="8">
        <f>IFERROR(E114/H114,"0")</f>
        <v>35</v>
      </c>
      <c r="J114" t="s">
        <v>26</v>
      </c>
      <c r="K114" t="s">
        <v>27</v>
      </c>
      <c r="L114">
        <v>1408856400</v>
      </c>
      <c r="M114" s="12">
        <f>(((L114/60)/60)/24)+DATE(1970,1,1)</f>
        <v>41875.208333333336</v>
      </c>
      <c r="N114">
        <v>1410152400</v>
      </c>
      <c r="O114" s="12">
        <f>(((N114/60)/60)/24)+DATE(1970,1,1)</f>
        <v>41890.208333333336</v>
      </c>
      <c r="P114" t="b">
        <v>0</v>
      </c>
      <c r="Q114" t="b">
        <v>0</v>
      </c>
      <c r="R114" t="s">
        <v>28</v>
      </c>
      <c r="S114" t="str">
        <f>IF(ISNUMBER(SEARCH("food", R114)), "Food", IF(ISNUMBER(SEARCH("music",R114)),"Music",IF(ISNUMBER(SEARCH("film", R114)), "Film &amp; Video", IF(ISNUMBER(SEARCH("games", R114)), "Games", IF(ISNUMBER(SEARCH("theater", R114)), "Theater",IF(ISNUMBER(SEARCH("technology", R114)), "Technology", IF(ISNUMBER(SEARCH("journalism", R114)), "Journalism", IF(ISNUMBER(SEARCH("photography", R114)), "Photography", IF(ISNUMBER(SEARCH("publishing", R114)), "Publishing")))))))))</f>
        <v>Technology</v>
      </c>
      <c r="T114" t="str">
        <f>IF(ISNUMBER(SEARCH("food", R114)), "Food Trucks",
IF(ISNUMBER(SEARCH("electric",R114)),"Electric Music",
IF(ISNUMBER(SEARCH("indie",R114)),"Indie Rock",
IF(ISNUMBER(SEARCH("jazz",R114)),"Jazz",
IF(ISNUMBER(SEARCH("metal",R114)),"Metal",
IF(ISNUMBER(SEARCH("rock",R114)),"Rock",
IF(ISNUMBER(SEARCH("world",R114)),"World Music",
IF(ISNUMBER(SEARCH("animation", R114)), "Animation",
IF(ISNUMBER(SEARCH("documentary", R114)), "Documentary",
IF(ISNUMBER(SEARCH("drama", R114)), "Drama",
IF(ISNUMBER(SEARCH("science", R114)), "Science Ficton",
IF(ISNUMBER(SEARCH("shorts", R114)), "Shorts",
IF(ISNUMBER(SEARCH("television", R114)), "Television",
IF(ISNUMBER(SEARCH("mobile", R114)), "Mobile Games",
IF(ISNUMBER(SEARCH("video games", R114)), "Video Games",
IF(ISNUMBER(SEARCH("theater", R114)), "Plays",
IF(ISNUMBER(SEARCH("wearables", R114)), "Wearables",
IF(ISNUMBER(SEARCH("web", R114)), "Web",
IF(ISNUMBER(SEARCH("journalism", R114)), "Audio",
IF(ISNUMBER(SEARCH("photography", R114)), "Photography Books",
IF(ISNUMBER(SEARCH("publishing/fiction", R114)), "Ficton",
IF(ISNUMBER(SEARCH("nonfiction", R114)), "Nonfiction",
IF(ISNUMBER(SEARCH("podcasts", R114)), "Radio &amp; Podcasts",
IF(ISNUMBER(SEARCH("translations", R114)), "translations"))))))))))))))))))))))))</f>
        <v>Web</v>
      </c>
    </row>
    <row r="115" spans="1:20" x14ac:dyDescent="0.25">
      <c r="A115">
        <v>113</v>
      </c>
      <c r="B115" t="s">
        <v>276</v>
      </c>
      <c r="C115" s="3" t="s">
        <v>277</v>
      </c>
      <c r="D115">
        <v>3300</v>
      </c>
      <c r="E115">
        <v>12437</v>
      </c>
      <c r="F115" s="6">
        <f>E115/D115*100</f>
        <v>376.87878787878788</v>
      </c>
      <c r="G115" t="s">
        <v>20</v>
      </c>
      <c r="H115">
        <v>131</v>
      </c>
      <c r="I115" s="8">
        <f>IFERROR(E115/H115,"0")</f>
        <v>94.938931297709928</v>
      </c>
      <c r="J115" t="s">
        <v>21</v>
      </c>
      <c r="K115" t="s">
        <v>22</v>
      </c>
      <c r="L115">
        <v>1505192400</v>
      </c>
      <c r="M115" s="12">
        <f>(((L115/60)/60)/24)+DATE(1970,1,1)</f>
        <v>42990.208333333328</v>
      </c>
      <c r="N115">
        <v>1505797200</v>
      </c>
      <c r="O115" s="12">
        <f>(((N115/60)/60)/24)+DATE(1970,1,1)</f>
        <v>42997.208333333328</v>
      </c>
      <c r="P115" t="b">
        <v>0</v>
      </c>
      <c r="Q115" t="b">
        <v>0</v>
      </c>
      <c r="R115" t="s">
        <v>17</v>
      </c>
      <c r="S115" t="str">
        <f>IF(ISNUMBER(SEARCH("food", R115)), "Food", IF(ISNUMBER(SEARCH("music",R115)),"Music",IF(ISNUMBER(SEARCH("film", R115)), "Film &amp; Video", IF(ISNUMBER(SEARCH("games", R115)), "Games", IF(ISNUMBER(SEARCH("theater", R115)), "Theater",IF(ISNUMBER(SEARCH("technology", R115)), "Technology", IF(ISNUMBER(SEARCH("journalism", R115)), "Journalism", IF(ISNUMBER(SEARCH("photography", R115)), "Photography", IF(ISNUMBER(SEARCH("publishing", R115)), "Publishing")))))))))</f>
        <v>Food</v>
      </c>
      <c r="T115" t="str">
        <f>IF(ISNUMBER(SEARCH("food", R115)), "Food Trucks",
IF(ISNUMBER(SEARCH("electric",R115)),"Electric Music",
IF(ISNUMBER(SEARCH("indie",R115)),"Indie Rock",
IF(ISNUMBER(SEARCH("jazz",R115)),"Jazz",
IF(ISNUMBER(SEARCH("metal",R115)),"Metal",
IF(ISNUMBER(SEARCH("rock",R115)),"Rock",
IF(ISNUMBER(SEARCH("world",R115)),"World Music",
IF(ISNUMBER(SEARCH("animation", R115)), "Animation",
IF(ISNUMBER(SEARCH("documentary", R115)), "Documentary",
IF(ISNUMBER(SEARCH("drama", R115)), "Drama",
IF(ISNUMBER(SEARCH("science", R115)), "Science Ficton",
IF(ISNUMBER(SEARCH("shorts", R115)), "Shorts",
IF(ISNUMBER(SEARCH("television", R115)), "Television",
IF(ISNUMBER(SEARCH("mobile", R115)), "Mobile Games",
IF(ISNUMBER(SEARCH("video games", R115)), "Video Games",
IF(ISNUMBER(SEARCH("theater", R115)), "Plays",
IF(ISNUMBER(SEARCH("wearables", R115)), "Wearables",
IF(ISNUMBER(SEARCH("web", R115)), "Web",
IF(ISNUMBER(SEARCH("journalism", R115)), "Audio",
IF(ISNUMBER(SEARCH("photography", R115)), "Photography Books",
IF(ISNUMBER(SEARCH("publishing/fiction", R115)), "Ficton",
IF(ISNUMBER(SEARCH("nonfiction", R115)), "Nonfiction",
IF(ISNUMBER(SEARCH("podcasts", R115)), "Radio &amp; Podcasts",
IF(ISNUMBER(SEARCH("translations", R115)), "translations"))))))))))))))))))))))))</f>
        <v>Food Trucks</v>
      </c>
    </row>
    <row r="116" spans="1:20" x14ac:dyDescent="0.25">
      <c r="A116">
        <v>114</v>
      </c>
      <c r="B116" t="s">
        <v>278</v>
      </c>
      <c r="C116" s="3" t="s">
        <v>279</v>
      </c>
      <c r="D116">
        <v>1900</v>
      </c>
      <c r="E116">
        <v>13816</v>
      </c>
      <c r="F116" s="6">
        <f>E116/D116*100</f>
        <v>727.15789473684208</v>
      </c>
      <c r="G116" t="s">
        <v>20</v>
      </c>
      <c r="H116">
        <v>126</v>
      </c>
      <c r="I116" s="8">
        <f>IFERROR(E116/H116,"0")</f>
        <v>109.65079365079364</v>
      </c>
      <c r="J116" t="s">
        <v>21</v>
      </c>
      <c r="K116" t="s">
        <v>22</v>
      </c>
      <c r="L116">
        <v>1554786000</v>
      </c>
      <c r="M116" s="12">
        <f>(((L116/60)/60)/24)+DATE(1970,1,1)</f>
        <v>43564.208333333328</v>
      </c>
      <c r="N116">
        <v>1554872400</v>
      </c>
      <c r="O116" s="12">
        <f>(((N116/60)/60)/24)+DATE(1970,1,1)</f>
        <v>43565.208333333328</v>
      </c>
      <c r="P116" t="b">
        <v>0</v>
      </c>
      <c r="Q116" t="b">
        <v>1</v>
      </c>
      <c r="R116" t="s">
        <v>65</v>
      </c>
      <c r="S116" t="str">
        <f>IF(ISNUMBER(SEARCH("food", R116)), "Food", IF(ISNUMBER(SEARCH("music",R116)),"Music",IF(ISNUMBER(SEARCH("film", R116)), "Film &amp; Video", IF(ISNUMBER(SEARCH("games", R116)), "Games", IF(ISNUMBER(SEARCH("theater", R116)), "Theater",IF(ISNUMBER(SEARCH("technology", R116)), "Technology", IF(ISNUMBER(SEARCH("journalism", R116)), "Journalism", IF(ISNUMBER(SEARCH("photography", R116)), "Photography", IF(ISNUMBER(SEARCH("publishing", R116)), "Publishing")))))))))</f>
        <v>Technology</v>
      </c>
      <c r="T116" t="str">
        <f>IF(ISNUMBER(SEARCH("food", R116)), "Food Trucks",
IF(ISNUMBER(SEARCH("electric",R116)),"Electric Music",
IF(ISNUMBER(SEARCH("indie",R116)),"Indie Rock",
IF(ISNUMBER(SEARCH("jazz",R116)),"Jazz",
IF(ISNUMBER(SEARCH("metal",R116)),"Metal",
IF(ISNUMBER(SEARCH("rock",R116)),"Rock",
IF(ISNUMBER(SEARCH("world",R116)),"World Music",
IF(ISNUMBER(SEARCH("animation", R116)), "Animation",
IF(ISNUMBER(SEARCH("documentary", R116)), "Documentary",
IF(ISNUMBER(SEARCH("drama", R116)), "Drama",
IF(ISNUMBER(SEARCH("science", R116)), "Science Ficton",
IF(ISNUMBER(SEARCH("shorts", R116)), "Shorts",
IF(ISNUMBER(SEARCH("television", R116)), "Television",
IF(ISNUMBER(SEARCH("mobile", R116)), "Mobile Games",
IF(ISNUMBER(SEARCH("video games", R116)), "Video Games",
IF(ISNUMBER(SEARCH("theater", R116)), "Plays",
IF(ISNUMBER(SEARCH("wearables", R116)), "Wearables",
IF(ISNUMBER(SEARCH("web", R116)), "Web",
IF(ISNUMBER(SEARCH("journalism", R116)), "Audio",
IF(ISNUMBER(SEARCH("photography", R116)), "Photography Books",
IF(ISNUMBER(SEARCH("publishing/fiction", R116)), "Ficton",
IF(ISNUMBER(SEARCH("nonfiction", R116)), "Nonfiction",
IF(ISNUMBER(SEARCH("podcasts", R116)), "Radio &amp; Podcasts",
IF(ISNUMBER(SEARCH("translations", R116)), "translations"))))))))))))))))))))))))</f>
        <v>Wearables</v>
      </c>
    </row>
    <row r="117" spans="1:20" x14ac:dyDescent="0.25">
      <c r="A117">
        <v>115</v>
      </c>
      <c r="B117" t="s">
        <v>280</v>
      </c>
      <c r="C117" s="3" t="s">
        <v>281</v>
      </c>
      <c r="D117">
        <v>166700</v>
      </c>
      <c r="E117">
        <v>145382</v>
      </c>
      <c r="F117" s="6">
        <f>E117/D117*100</f>
        <v>87.211757648470297</v>
      </c>
      <c r="G117" t="s">
        <v>14</v>
      </c>
      <c r="H117">
        <v>3304</v>
      </c>
      <c r="I117" s="8">
        <f>IFERROR(E117/H117,"0")</f>
        <v>44.001815980629537</v>
      </c>
      <c r="J117" t="s">
        <v>107</v>
      </c>
      <c r="K117" t="s">
        <v>108</v>
      </c>
      <c r="L117">
        <v>1510898400</v>
      </c>
      <c r="M117" s="12">
        <f>(((L117/60)/60)/24)+DATE(1970,1,1)</f>
        <v>43056.25</v>
      </c>
      <c r="N117">
        <v>1513922400</v>
      </c>
      <c r="O117" s="12">
        <f>(((N117/60)/60)/24)+DATE(1970,1,1)</f>
        <v>43091.25</v>
      </c>
      <c r="P117" t="b">
        <v>0</v>
      </c>
      <c r="Q117" t="b">
        <v>0</v>
      </c>
      <c r="R117" t="s">
        <v>119</v>
      </c>
      <c r="S117" t="str">
        <f>IF(ISNUMBER(SEARCH("food", R117)), "Food", IF(ISNUMBER(SEARCH("music",R117)),"Music",IF(ISNUMBER(SEARCH("film", R117)), "Film &amp; Video", IF(ISNUMBER(SEARCH("games", R117)), "Games", IF(ISNUMBER(SEARCH("theater", R117)), "Theater",IF(ISNUMBER(SEARCH("technology", R117)), "Technology", IF(ISNUMBER(SEARCH("journalism", R117)), "Journalism", IF(ISNUMBER(SEARCH("photography", R117)), "Photography", IF(ISNUMBER(SEARCH("publishing", R117)), "Publishing")))))))))</f>
        <v>Publishing</v>
      </c>
      <c r="T117" t="str">
        <f>IF(ISNUMBER(SEARCH("food", R117)), "Food Trucks",
IF(ISNUMBER(SEARCH("electric",R117)),"Electric Music",
IF(ISNUMBER(SEARCH("indie",R117)),"Indie Rock",
IF(ISNUMBER(SEARCH("jazz",R117)),"Jazz",
IF(ISNUMBER(SEARCH("metal",R117)),"Metal",
IF(ISNUMBER(SEARCH("rock",R117)),"Rock",
IF(ISNUMBER(SEARCH("world",R117)),"World Music",
IF(ISNUMBER(SEARCH("animation", R117)), "Animation",
IF(ISNUMBER(SEARCH("documentary", R117)), "Documentary",
IF(ISNUMBER(SEARCH("drama", R117)), "Drama",
IF(ISNUMBER(SEARCH("science", R117)), "Science Ficton",
IF(ISNUMBER(SEARCH("shorts", R117)), "Shorts",
IF(ISNUMBER(SEARCH("television", R117)), "Television",
IF(ISNUMBER(SEARCH("mobile", R117)), "Mobile Games",
IF(ISNUMBER(SEARCH("video games", R117)), "Video Games",
IF(ISNUMBER(SEARCH("theater", R117)), "Plays",
IF(ISNUMBER(SEARCH("wearables", R117)), "Wearables",
IF(ISNUMBER(SEARCH("web", R117)), "Web",
IF(ISNUMBER(SEARCH("journalism", R117)), "Audio",
IF(ISNUMBER(SEARCH("photography", R117)), "Photography Books",
IF(ISNUMBER(SEARCH("publishing/fiction", R117)), "Ficton",
IF(ISNUMBER(SEARCH("nonfiction", R117)), "Nonfiction",
IF(ISNUMBER(SEARCH("podcasts", R117)), "Radio &amp; Podcasts",
IF(ISNUMBER(SEARCH("translations", R117)), "translations"))))))))))))))))))))))))</f>
        <v>Ficton</v>
      </c>
    </row>
    <row r="118" spans="1:20" ht="31.5" x14ac:dyDescent="0.25">
      <c r="A118">
        <v>116</v>
      </c>
      <c r="B118" t="s">
        <v>282</v>
      </c>
      <c r="C118" s="3" t="s">
        <v>283</v>
      </c>
      <c r="D118">
        <v>7200</v>
      </c>
      <c r="E118">
        <v>6336</v>
      </c>
      <c r="F118" s="6">
        <f>E118/D118*100</f>
        <v>88</v>
      </c>
      <c r="G118" t="s">
        <v>14</v>
      </c>
      <c r="H118">
        <v>73</v>
      </c>
      <c r="I118" s="8">
        <f>IFERROR(E118/H118,"0")</f>
        <v>86.794520547945211</v>
      </c>
      <c r="J118" t="s">
        <v>21</v>
      </c>
      <c r="K118" t="s">
        <v>22</v>
      </c>
      <c r="L118">
        <v>1442552400</v>
      </c>
      <c r="M118" s="12">
        <f>(((L118/60)/60)/24)+DATE(1970,1,1)</f>
        <v>42265.208333333328</v>
      </c>
      <c r="N118">
        <v>1442638800</v>
      </c>
      <c r="O118" s="12">
        <f>(((N118/60)/60)/24)+DATE(1970,1,1)</f>
        <v>42266.208333333328</v>
      </c>
      <c r="P118" t="b">
        <v>0</v>
      </c>
      <c r="Q118" t="b">
        <v>0</v>
      </c>
      <c r="R118" t="s">
        <v>33</v>
      </c>
      <c r="S118" t="str">
        <f>IF(ISNUMBER(SEARCH("food", R118)), "Food", IF(ISNUMBER(SEARCH("music",R118)),"Music",IF(ISNUMBER(SEARCH("film", R118)), "Film &amp; Video", IF(ISNUMBER(SEARCH("games", R118)), "Games", IF(ISNUMBER(SEARCH("theater", R118)), "Theater",IF(ISNUMBER(SEARCH("technology", R118)), "Technology", IF(ISNUMBER(SEARCH("journalism", R118)), "Journalism", IF(ISNUMBER(SEARCH("photography", R118)), "Photography", IF(ISNUMBER(SEARCH("publishing", R118)), "Publishing")))))))))</f>
        <v>Theater</v>
      </c>
      <c r="T118" t="str">
        <f>IF(ISNUMBER(SEARCH("food", R118)), "Food Trucks",
IF(ISNUMBER(SEARCH("electric",R118)),"Electric Music",
IF(ISNUMBER(SEARCH("indie",R118)),"Indie Rock",
IF(ISNUMBER(SEARCH("jazz",R118)),"Jazz",
IF(ISNUMBER(SEARCH("metal",R118)),"Metal",
IF(ISNUMBER(SEARCH("rock",R118)),"Rock",
IF(ISNUMBER(SEARCH("world",R118)),"World Music",
IF(ISNUMBER(SEARCH("animation", R118)), "Animation",
IF(ISNUMBER(SEARCH("documentary", R118)), "Documentary",
IF(ISNUMBER(SEARCH("drama", R118)), "Drama",
IF(ISNUMBER(SEARCH("science", R118)), "Science Ficton",
IF(ISNUMBER(SEARCH("shorts", R118)), "Shorts",
IF(ISNUMBER(SEARCH("television", R118)), "Television",
IF(ISNUMBER(SEARCH("mobile", R118)), "Mobile Games",
IF(ISNUMBER(SEARCH("video games", R118)), "Video Games",
IF(ISNUMBER(SEARCH("theater", R118)), "Plays",
IF(ISNUMBER(SEARCH("wearables", R118)), "Wearables",
IF(ISNUMBER(SEARCH("web", R118)), "Web",
IF(ISNUMBER(SEARCH("journalism", R118)), "Audio",
IF(ISNUMBER(SEARCH("photography", R118)), "Photography Books",
IF(ISNUMBER(SEARCH("publishing/fiction", R118)), "Ficton",
IF(ISNUMBER(SEARCH("nonfiction", R118)), "Nonfiction",
IF(ISNUMBER(SEARCH("podcasts", R118)), "Radio &amp; Podcasts",
IF(ISNUMBER(SEARCH("translations", R118)), "translations"))))))))))))))))))))))))</f>
        <v>Plays</v>
      </c>
    </row>
    <row r="119" spans="1:20" x14ac:dyDescent="0.25">
      <c r="A119">
        <v>117</v>
      </c>
      <c r="B119" t="s">
        <v>284</v>
      </c>
      <c r="C119" s="3" t="s">
        <v>285</v>
      </c>
      <c r="D119">
        <v>4900</v>
      </c>
      <c r="E119">
        <v>8523</v>
      </c>
      <c r="F119" s="6">
        <f>E119/D119*100</f>
        <v>173.9387755102041</v>
      </c>
      <c r="G119" t="s">
        <v>20</v>
      </c>
      <c r="H119">
        <v>275</v>
      </c>
      <c r="I119" s="8">
        <f>IFERROR(E119/H119,"0")</f>
        <v>30.992727272727272</v>
      </c>
      <c r="J119" t="s">
        <v>21</v>
      </c>
      <c r="K119" t="s">
        <v>22</v>
      </c>
      <c r="L119">
        <v>1316667600</v>
      </c>
      <c r="M119" s="12">
        <f>(((L119/60)/60)/24)+DATE(1970,1,1)</f>
        <v>40808.208333333336</v>
      </c>
      <c r="N119">
        <v>1317186000</v>
      </c>
      <c r="O119" s="12">
        <f>(((N119/60)/60)/24)+DATE(1970,1,1)</f>
        <v>40814.208333333336</v>
      </c>
      <c r="P119" t="b">
        <v>0</v>
      </c>
      <c r="Q119" t="b">
        <v>0</v>
      </c>
      <c r="R119" t="s">
        <v>269</v>
      </c>
      <c r="S119" t="str">
        <f>IF(ISNUMBER(SEARCH("food", R119)), "Food", IF(ISNUMBER(SEARCH("music",R119)),"Music",IF(ISNUMBER(SEARCH("film", R119)), "Film &amp; Video", IF(ISNUMBER(SEARCH("games", R119)), "Games", IF(ISNUMBER(SEARCH("theater", R119)), "Theater",IF(ISNUMBER(SEARCH("technology", R119)), "Technology", IF(ISNUMBER(SEARCH("journalism", R119)), "Journalism", IF(ISNUMBER(SEARCH("photography", R119)), "Photography", IF(ISNUMBER(SEARCH("publishing", R119)), "Publishing")))))))))</f>
        <v>Film &amp; Video</v>
      </c>
      <c r="T119" t="str">
        <f>IF(ISNUMBER(SEARCH("food", R119)), "Food Trucks",
IF(ISNUMBER(SEARCH("electric",R119)),"Electric Music",
IF(ISNUMBER(SEARCH("indie",R119)),"Indie Rock",
IF(ISNUMBER(SEARCH("jazz",R119)),"Jazz",
IF(ISNUMBER(SEARCH("metal",R119)),"Metal",
IF(ISNUMBER(SEARCH("rock",R119)),"Rock",
IF(ISNUMBER(SEARCH("world",R119)),"World Music",
IF(ISNUMBER(SEARCH("animation", R119)), "Animation",
IF(ISNUMBER(SEARCH("documentary", R119)), "Documentary",
IF(ISNUMBER(SEARCH("drama", R119)), "Drama",
IF(ISNUMBER(SEARCH("science", R119)), "Science Ficton",
IF(ISNUMBER(SEARCH("shorts", R119)), "Shorts",
IF(ISNUMBER(SEARCH("television", R119)), "Television",
IF(ISNUMBER(SEARCH("mobile", R119)), "Mobile Games",
IF(ISNUMBER(SEARCH("video games", R119)), "Video Games",
IF(ISNUMBER(SEARCH("theater", R119)), "Plays",
IF(ISNUMBER(SEARCH("wearables", R119)), "Wearables",
IF(ISNUMBER(SEARCH("web", R119)), "Web",
IF(ISNUMBER(SEARCH("journalism", R119)), "Audio",
IF(ISNUMBER(SEARCH("photography", R119)), "Photography Books",
IF(ISNUMBER(SEARCH("publishing/fiction", R119)), "Ficton",
IF(ISNUMBER(SEARCH("nonfiction", R119)), "Nonfiction",
IF(ISNUMBER(SEARCH("podcasts", R119)), "Radio &amp; Podcasts",
IF(ISNUMBER(SEARCH("translations", R119)), "translations"))))))))))))))))))))))))</f>
        <v>Television</v>
      </c>
    </row>
    <row r="120" spans="1:20" x14ac:dyDescent="0.25">
      <c r="A120">
        <v>118</v>
      </c>
      <c r="B120" t="s">
        <v>286</v>
      </c>
      <c r="C120" s="3" t="s">
        <v>287</v>
      </c>
      <c r="D120">
        <v>5400</v>
      </c>
      <c r="E120">
        <v>6351</v>
      </c>
      <c r="F120" s="6">
        <f>E120/D120*100</f>
        <v>117.61111111111111</v>
      </c>
      <c r="G120" t="s">
        <v>20</v>
      </c>
      <c r="H120">
        <v>67</v>
      </c>
      <c r="I120" s="8">
        <f>IFERROR(E120/H120,"0")</f>
        <v>94.791044776119406</v>
      </c>
      <c r="J120" t="s">
        <v>21</v>
      </c>
      <c r="K120" t="s">
        <v>22</v>
      </c>
      <c r="L120">
        <v>1390716000</v>
      </c>
      <c r="M120" s="12">
        <f>(((L120/60)/60)/24)+DATE(1970,1,1)</f>
        <v>41665.25</v>
      </c>
      <c r="N120">
        <v>1391234400</v>
      </c>
      <c r="O120" s="12">
        <f>(((N120/60)/60)/24)+DATE(1970,1,1)</f>
        <v>41671.25</v>
      </c>
      <c r="P120" t="b">
        <v>0</v>
      </c>
      <c r="Q120" t="b">
        <v>0</v>
      </c>
      <c r="R120" t="s">
        <v>122</v>
      </c>
      <c r="S120" t="str">
        <f>IF(ISNUMBER(SEARCH("food", R120)), "Food", IF(ISNUMBER(SEARCH("music",R120)),"Music",IF(ISNUMBER(SEARCH("film", R120)), "Film &amp; Video", IF(ISNUMBER(SEARCH("games", R120)), "Games", IF(ISNUMBER(SEARCH("theater", R120)), "Theater",IF(ISNUMBER(SEARCH("technology", R120)), "Technology", IF(ISNUMBER(SEARCH("journalism", R120)), "Journalism", IF(ISNUMBER(SEARCH("photography", R120)), "Photography", IF(ISNUMBER(SEARCH("publishing", R120)), "Publishing")))))))))</f>
        <v>Photography</v>
      </c>
      <c r="T120" t="str">
        <f>IF(ISNUMBER(SEARCH("food", R120)), "Food Trucks",
IF(ISNUMBER(SEARCH("electric",R120)),"Electric Music",
IF(ISNUMBER(SEARCH("indie",R120)),"Indie Rock",
IF(ISNUMBER(SEARCH("jazz",R120)),"Jazz",
IF(ISNUMBER(SEARCH("metal",R120)),"Metal",
IF(ISNUMBER(SEARCH("rock",R120)),"Rock",
IF(ISNUMBER(SEARCH("world",R120)),"World Music",
IF(ISNUMBER(SEARCH("animation", R120)), "Animation",
IF(ISNUMBER(SEARCH("documentary", R120)), "Documentary",
IF(ISNUMBER(SEARCH("drama", R120)), "Drama",
IF(ISNUMBER(SEARCH("science", R120)), "Science Ficton",
IF(ISNUMBER(SEARCH("shorts", R120)), "Shorts",
IF(ISNUMBER(SEARCH("television", R120)), "Television",
IF(ISNUMBER(SEARCH("mobile", R120)), "Mobile Games",
IF(ISNUMBER(SEARCH("video games", R120)), "Video Games",
IF(ISNUMBER(SEARCH("theater", R120)), "Plays",
IF(ISNUMBER(SEARCH("wearables", R120)), "Wearables",
IF(ISNUMBER(SEARCH("web", R120)), "Web",
IF(ISNUMBER(SEARCH("journalism", R120)), "Audio",
IF(ISNUMBER(SEARCH("photography", R120)), "Photography Books",
IF(ISNUMBER(SEARCH("publishing/fiction", R120)), "Ficton",
IF(ISNUMBER(SEARCH("nonfiction", R120)), "Nonfiction",
IF(ISNUMBER(SEARCH("podcasts", R120)), "Radio &amp; Podcasts",
IF(ISNUMBER(SEARCH("translations", R120)), "translations"))))))))))))))))))))))))</f>
        <v>Photography Books</v>
      </c>
    </row>
    <row r="121" spans="1:20" ht="31.5" x14ac:dyDescent="0.25">
      <c r="A121">
        <v>119</v>
      </c>
      <c r="B121" t="s">
        <v>288</v>
      </c>
      <c r="C121" s="3" t="s">
        <v>289</v>
      </c>
      <c r="D121">
        <v>5000</v>
      </c>
      <c r="E121">
        <v>10748</v>
      </c>
      <c r="F121" s="6">
        <f>E121/D121*100</f>
        <v>214.96</v>
      </c>
      <c r="G121" t="s">
        <v>20</v>
      </c>
      <c r="H121">
        <v>154</v>
      </c>
      <c r="I121" s="8">
        <f>IFERROR(E121/H121,"0")</f>
        <v>69.79220779220779</v>
      </c>
      <c r="J121" t="s">
        <v>21</v>
      </c>
      <c r="K121" t="s">
        <v>22</v>
      </c>
      <c r="L121">
        <v>1402894800</v>
      </c>
      <c r="M121" s="12">
        <f>(((L121/60)/60)/24)+DATE(1970,1,1)</f>
        <v>41806.208333333336</v>
      </c>
      <c r="N121">
        <v>1404363600</v>
      </c>
      <c r="O121" s="12">
        <f>(((N121/60)/60)/24)+DATE(1970,1,1)</f>
        <v>41823.208333333336</v>
      </c>
      <c r="P121" t="b">
        <v>0</v>
      </c>
      <c r="Q121" t="b">
        <v>1</v>
      </c>
      <c r="R121" t="s">
        <v>42</v>
      </c>
      <c r="S121" t="str">
        <f>IF(ISNUMBER(SEARCH("food", R121)), "Food", IF(ISNUMBER(SEARCH("music",R121)),"Music",IF(ISNUMBER(SEARCH("film", R121)), "Film &amp; Video", IF(ISNUMBER(SEARCH("games", R121)), "Games", IF(ISNUMBER(SEARCH("theater", R121)), "Theater",IF(ISNUMBER(SEARCH("technology", R121)), "Technology", IF(ISNUMBER(SEARCH("journalism", R121)), "Journalism", IF(ISNUMBER(SEARCH("photography", R121)), "Photography", IF(ISNUMBER(SEARCH("publishing", R121)), "Publishing")))))))))</f>
        <v>Film &amp; Video</v>
      </c>
      <c r="T121" t="str">
        <f>IF(ISNUMBER(SEARCH("food", R121)), "Food Trucks",
IF(ISNUMBER(SEARCH("electric",R121)),"Electric Music",
IF(ISNUMBER(SEARCH("indie",R121)),"Indie Rock",
IF(ISNUMBER(SEARCH("jazz",R121)),"Jazz",
IF(ISNUMBER(SEARCH("metal",R121)),"Metal",
IF(ISNUMBER(SEARCH("rock",R121)),"Rock",
IF(ISNUMBER(SEARCH("world",R121)),"World Music",
IF(ISNUMBER(SEARCH("animation", R121)), "Animation",
IF(ISNUMBER(SEARCH("documentary", R121)), "Documentary",
IF(ISNUMBER(SEARCH("drama", R121)), "Drama",
IF(ISNUMBER(SEARCH("science", R121)), "Science Ficton",
IF(ISNUMBER(SEARCH("shorts", R121)), "Shorts",
IF(ISNUMBER(SEARCH("television", R121)), "Television",
IF(ISNUMBER(SEARCH("mobile", R121)), "Mobile Games",
IF(ISNUMBER(SEARCH("video games", R121)), "Video Games",
IF(ISNUMBER(SEARCH("theater", R121)), "Plays",
IF(ISNUMBER(SEARCH("wearables", R121)), "Wearables",
IF(ISNUMBER(SEARCH("web", R121)), "Web",
IF(ISNUMBER(SEARCH("journalism", R121)), "Audio",
IF(ISNUMBER(SEARCH("photography", R121)), "Photography Books",
IF(ISNUMBER(SEARCH("publishing/fiction", R121)), "Ficton",
IF(ISNUMBER(SEARCH("nonfiction", R121)), "Nonfiction",
IF(ISNUMBER(SEARCH("podcasts", R121)), "Radio &amp; Podcasts",
IF(ISNUMBER(SEARCH("translations", R121)), "translations"))))))))))))))))))))))))</f>
        <v>Documentary</v>
      </c>
    </row>
    <row r="122" spans="1:20" x14ac:dyDescent="0.25">
      <c r="A122">
        <v>120</v>
      </c>
      <c r="B122" t="s">
        <v>290</v>
      </c>
      <c r="C122" s="3" t="s">
        <v>291</v>
      </c>
      <c r="D122">
        <v>75100</v>
      </c>
      <c r="E122">
        <v>112272</v>
      </c>
      <c r="F122" s="6">
        <f>E122/D122*100</f>
        <v>149.49667110519306</v>
      </c>
      <c r="G122" t="s">
        <v>20</v>
      </c>
      <c r="H122">
        <v>1782</v>
      </c>
      <c r="I122" s="8">
        <f>IFERROR(E122/H122,"0")</f>
        <v>63.003367003367003</v>
      </c>
      <c r="J122" t="s">
        <v>21</v>
      </c>
      <c r="K122" t="s">
        <v>22</v>
      </c>
      <c r="L122">
        <v>1429246800</v>
      </c>
      <c r="M122" s="12">
        <f>(((L122/60)/60)/24)+DATE(1970,1,1)</f>
        <v>42111.208333333328</v>
      </c>
      <c r="N122">
        <v>1429592400</v>
      </c>
      <c r="O122" s="12">
        <f>(((N122/60)/60)/24)+DATE(1970,1,1)</f>
        <v>42115.208333333328</v>
      </c>
      <c r="P122" t="b">
        <v>0</v>
      </c>
      <c r="Q122" t="b">
        <v>1</v>
      </c>
      <c r="R122" t="s">
        <v>292</v>
      </c>
      <c r="S122" t="str">
        <f>IF(ISNUMBER(SEARCH("food", R122)), "Food", IF(ISNUMBER(SEARCH("music",R122)),"Music",IF(ISNUMBER(SEARCH("film", R122)), "Film &amp; Video", IF(ISNUMBER(SEARCH("games", R122)), "Games", IF(ISNUMBER(SEARCH("theater", R122)), "Theater",IF(ISNUMBER(SEARCH("technology", R122)), "Technology", IF(ISNUMBER(SEARCH("journalism", R122)), "Journalism", IF(ISNUMBER(SEARCH("photography", R122)), "Photography", IF(ISNUMBER(SEARCH("publishing", R122)), "Publishing")))))))))</f>
        <v>Games</v>
      </c>
      <c r="T122" t="str">
        <f>IF(ISNUMBER(SEARCH("food", R122)), "Food Trucks",
IF(ISNUMBER(SEARCH("electric",R122)),"Electric Music",
IF(ISNUMBER(SEARCH("indie",R122)),"Indie Rock",
IF(ISNUMBER(SEARCH("jazz",R122)),"Jazz",
IF(ISNUMBER(SEARCH("metal",R122)),"Metal",
IF(ISNUMBER(SEARCH("rock",R122)),"Rock",
IF(ISNUMBER(SEARCH("world",R122)),"World Music",
IF(ISNUMBER(SEARCH("animation", R122)), "Animation",
IF(ISNUMBER(SEARCH("documentary", R122)), "Documentary",
IF(ISNUMBER(SEARCH("drama", R122)), "Drama",
IF(ISNUMBER(SEARCH("science", R122)), "Science Ficton",
IF(ISNUMBER(SEARCH("shorts", R122)), "Shorts",
IF(ISNUMBER(SEARCH("television", R122)), "Television",
IF(ISNUMBER(SEARCH("mobile", R122)), "Mobile Games",
IF(ISNUMBER(SEARCH("video games", R122)), "Video Games",
IF(ISNUMBER(SEARCH("theater", R122)), "Plays",
IF(ISNUMBER(SEARCH("wearables", R122)), "Wearables",
IF(ISNUMBER(SEARCH("web", R122)), "Web",
IF(ISNUMBER(SEARCH("journalism", R122)), "Audio",
IF(ISNUMBER(SEARCH("photography", R122)), "Photography Books",
IF(ISNUMBER(SEARCH("publishing/fiction", R122)), "Ficton",
IF(ISNUMBER(SEARCH("nonfiction", R122)), "Nonfiction",
IF(ISNUMBER(SEARCH("podcasts", R122)), "Radio &amp; Podcasts",
IF(ISNUMBER(SEARCH("translations", R122)), "translations"))))))))))))))))))))))))</f>
        <v>Mobile Games</v>
      </c>
    </row>
    <row r="123" spans="1:20" x14ac:dyDescent="0.25">
      <c r="A123">
        <v>121</v>
      </c>
      <c r="B123" t="s">
        <v>293</v>
      </c>
      <c r="C123" s="3" t="s">
        <v>294</v>
      </c>
      <c r="D123">
        <v>45300</v>
      </c>
      <c r="E123">
        <v>99361</v>
      </c>
      <c r="F123" s="6">
        <f>E123/D123*100</f>
        <v>219.33995584988963</v>
      </c>
      <c r="G123" t="s">
        <v>20</v>
      </c>
      <c r="H123">
        <v>903</v>
      </c>
      <c r="I123" s="8">
        <f>IFERROR(E123/H123,"0")</f>
        <v>110.0343300110742</v>
      </c>
      <c r="J123" t="s">
        <v>21</v>
      </c>
      <c r="K123" t="s">
        <v>22</v>
      </c>
      <c r="L123">
        <v>1412485200</v>
      </c>
      <c r="M123" s="12">
        <f>(((L123/60)/60)/24)+DATE(1970,1,1)</f>
        <v>41917.208333333336</v>
      </c>
      <c r="N123">
        <v>1413608400</v>
      </c>
      <c r="O123" s="12">
        <f>(((N123/60)/60)/24)+DATE(1970,1,1)</f>
        <v>41930.208333333336</v>
      </c>
      <c r="P123" t="b">
        <v>0</v>
      </c>
      <c r="Q123" t="b">
        <v>0</v>
      </c>
      <c r="R123" t="s">
        <v>89</v>
      </c>
      <c r="S123" t="str">
        <f>IF(ISNUMBER(SEARCH("food", R123)), "Food", IF(ISNUMBER(SEARCH("music",R123)),"Music",IF(ISNUMBER(SEARCH("film", R123)), "Film &amp; Video", IF(ISNUMBER(SEARCH("games", R123)), "Games", IF(ISNUMBER(SEARCH("theater", R123)), "Theater",IF(ISNUMBER(SEARCH("technology", R123)), "Technology", IF(ISNUMBER(SEARCH("journalism", R123)), "Journalism", IF(ISNUMBER(SEARCH("photography", R123)), "Photography", IF(ISNUMBER(SEARCH("publishing", R123)), "Publishing")))))))))</f>
        <v>Games</v>
      </c>
      <c r="T123" t="str">
        <f>IF(ISNUMBER(SEARCH("food", R123)), "Food Trucks",
IF(ISNUMBER(SEARCH("electric",R123)),"Electric Music",
IF(ISNUMBER(SEARCH("indie",R123)),"Indie Rock",
IF(ISNUMBER(SEARCH("jazz",R123)),"Jazz",
IF(ISNUMBER(SEARCH("metal",R123)),"Metal",
IF(ISNUMBER(SEARCH("rock",R123)),"Rock",
IF(ISNUMBER(SEARCH("world",R123)),"World Music",
IF(ISNUMBER(SEARCH("animation", R123)), "Animation",
IF(ISNUMBER(SEARCH("documentary", R123)), "Documentary",
IF(ISNUMBER(SEARCH("drama", R123)), "Drama",
IF(ISNUMBER(SEARCH("science", R123)), "Science Ficton",
IF(ISNUMBER(SEARCH("shorts", R123)), "Shorts",
IF(ISNUMBER(SEARCH("television", R123)), "Television",
IF(ISNUMBER(SEARCH("mobile", R123)), "Mobile Games",
IF(ISNUMBER(SEARCH("video games", R123)), "Video Games",
IF(ISNUMBER(SEARCH("theater", R123)), "Plays",
IF(ISNUMBER(SEARCH("wearables", R123)), "Wearables",
IF(ISNUMBER(SEARCH("web", R123)), "Web",
IF(ISNUMBER(SEARCH("journalism", R123)), "Audio",
IF(ISNUMBER(SEARCH("photography", R123)), "Photography Books",
IF(ISNUMBER(SEARCH("publishing/fiction", R123)), "Ficton",
IF(ISNUMBER(SEARCH("nonfiction", R123)), "Nonfiction",
IF(ISNUMBER(SEARCH("podcasts", R123)), "Radio &amp; Podcasts",
IF(ISNUMBER(SEARCH("translations", R123)), "translations"))))))))))))))))))))))))</f>
        <v>Video Games</v>
      </c>
    </row>
    <row r="124" spans="1:20" x14ac:dyDescent="0.25">
      <c r="A124">
        <v>122</v>
      </c>
      <c r="B124" t="s">
        <v>295</v>
      </c>
      <c r="C124" s="3" t="s">
        <v>296</v>
      </c>
      <c r="D124">
        <v>136800</v>
      </c>
      <c r="E124">
        <v>88055</v>
      </c>
      <c r="F124" s="6">
        <f>E124/D124*100</f>
        <v>64.367690058479525</v>
      </c>
      <c r="G124" t="s">
        <v>14</v>
      </c>
      <c r="H124">
        <v>3387</v>
      </c>
      <c r="I124" s="8">
        <f>IFERROR(E124/H124,"0")</f>
        <v>25.997933274284026</v>
      </c>
      <c r="J124" t="s">
        <v>21</v>
      </c>
      <c r="K124" t="s">
        <v>22</v>
      </c>
      <c r="L124">
        <v>1417068000</v>
      </c>
      <c r="M124" s="12">
        <f>(((L124/60)/60)/24)+DATE(1970,1,1)</f>
        <v>41970.25</v>
      </c>
      <c r="N124">
        <v>1419400800</v>
      </c>
      <c r="O124" s="12">
        <f>(((N124/60)/60)/24)+DATE(1970,1,1)</f>
        <v>41997.25</v>
      </c>
      <c r="P124" t="b">
        <v>0</v>
      </c>
      <c r="Q124" t="b">
        <v>0</v>
      </c>
      <c r="R124" t="s">
        <v>119</v>
      </c>
      <c r="S124" t="str">
        <f>IF(ISNUMBER(SEARCH("food", R124)), "Food", IF(ISNUMBER(SEARCH("music",R124)),"Music",IF(ISNUMBER(SEARCH("film", R124)), "Film &amp; Video", IF(ISNUMBER(SEARCH("games", R124)), "Games", IF(ISNUMBER(SEARCH("theater", R124)), "Theater",IF(ISNUMBER(SEARCH("technology", R124)), "Technology", IF(ISNUMBER(SEARCH("journalism", R124)), "Journalism", IF(ISNUMBER(SEARCH("photography", R124)), "Photography", IF(ISNUMBER(SEARCH("publishing", R124)), "Publishing")))))))))</f>
        <v>Publishing</v>
      </c>
      <c r="T124" t="str">
        <f>IF(ISNUMBER(SEARCH("food", R124)), "Food Trucks",
IF(ISNUMBER(SEARCH("electric",R124)),"Electric Music",
IF(ISNUMBER(SEARCH("indie",R124)),"Indie Rock",
IF(ISNUMBER(SEARCH("jazz",R124)),"Jazz",
IF(ISNUMBER(SEARCH("metal",R124)),"Metal",
IF(ISNUMBER(SEARCH("rock",R124)),"Rock",
IF(ISNUMBER(SEARCH("world",R124)),"World Music",
IF(ISNUMBER(SEARCH("animation", R124)), "Animation",
IF(ISNUMBER(SEARCH("documentary", R124)), "Documentary",
IF(ISNUMBER(SEARCH("drama", R124)), "Drama",
IF(ISNUMBER(SEARCH("science", R124)), "Science Ficton",
IF(ISNUMBER(SEARCH("shorts", R124)), "Shorts",
IF(ISNUMBER(SEARCH("television", R124)), "Television",
IF(ISNUMBER(SEARCH("mobile", R124)), "Mobile Games",
IF(ISNUMBER(SEARCH("video games", R124)), "Video Games",
IF(ISNUMBER(SEARCH("theater", R124)), "Plays",
IF(ISNUMBER(SEARCH("wearables", R124)), "Wearables",
IF(ISNUMBER(SEARCH("web", R124)), "Web",
IF(ISNUMBER(SEARCH("journalism", R124)), "Audio",
IF(ISNUMBER(SEARCH("photography", R124)), "Photography Books",
IF(ISNUMBER(SEARCH("publishing/fiction", R124)), "Ficton",
IF(ISNUMBER(SEARCH("nonfiction", R124)), "Nonfiction",
IF(ISNUMBER(SEARCH("podcasts", R124)), "Radio &amp; Podcasts",
IF(ISNUMBER(SEARCH("translations", R124)), "translations"))))))))))))))))))))))))</f>
        <v>Ficton</v>
      </c>
    </row>
    <row r="125" spans="1:20" x14ac:dyDescent="0.25">
      <c r="A125">
        <v>123</v>
      </c>
      <c r="B125" t="s">
        <v>297</v>
      </c>
      <c r="C125" s="3" t="s">
        <v>298</v>
      </c>
      <c r="D125">
        <v>177700</v>
      </c>
      <c r="E125">
        <v>33092</v>
      </c>
      <c r="F125" s="6">
        <f>E125/D125*100</f>
        <v>18.622397298818232</v>
      </c>
      <c r="G125" t="s">
        <v>14</v>
      </c>
      <c r="H125">
        <v>662</v>
      </c>
      <c r="I125" s="8">
        <f>IFERROR(E125/H125,"0")</f>
        <v>49.987915407854985</v>
      </c>
      <c r="J125" t="s">
        <v>15</v>
      </c>
      <c r="K125" t="s">
        <v>16</v>
      </c>
      <c r="L125">
        <v>1448344800</v>
      </c>
      <c r="M125" s="12">
        <f>(((L125/60)/60)/24)+DATE(1970,1,1)</f>
        <v>42332.25</v>
      </c>
      <c r="N125">
        <v>1448604000</v>
      </c>
      <c r="O125" s="12">
        <f>(((N125/60)/60)/24)+DATE(1970,1,1)</f>
        <v>42335.25</v>
      </c>
      <c r="P125" t="b">
        <v>1</v>
      </c>
      <c r="Q125" t="b">
        <v>0</v>
      </c>
      <c r="R125" t="s">
        <v>33</v>
      </c>
      <c r="S125" t="str">
        <f>IF(ISNUMBER(SEARCH("food", R125)), "Food", IF(ISNUMBER(SEARCH("music",R125)),"Music",IF(ISNUMBER(SEARCH("film", R125)), "Film &amp; Video", IF(ISNUMBER(SEARCH("games", R125)), "Games", IF(ISNUMBER(SEARCH("theater", R125)), "Theater",IF(ISNUMBER(SEARCH("technology", R125)), "Technology", IF(ISNUMBER(SEARCH("journalism", R125)), "Journalism", IF(ISNUMBER(SEARCH("photography", R125)), "Photography", IF(ISNUMBER(SEARCH("publishing", R125)), "Publishing")))))))))</f>
        <v>Theater</v>
      </c>
      <c r="T125" t="str">
        <f>IF(ISNUMBER(SEARCH("food", R125)), "Food Trucks",
IF(ISNUMBER(SEARCH("electric",R125)),"Electric Music",
IF(ISNUMBER(SEARCH("indie",R125)),"Indie Rock",
IF(ISNUMBER(SEARCH("jazz",R125)),"Jazz",
IF(ISNUMBER(SEARCH("metal",R125)),"Metal",
IF(ISNUMBER(SEARCH("rock",R125)),"Rock",
IF(ISNUMBER(SEARCH("world",R125)),"World Music",
IF(ISNUMBER(SEARCH("animation", R125)), "Animation",
IF(ISNUMBER(SEARCH("documentary", R125)), "Documentary",
IF(ISNUMBER(SEARCH("drama", R125)), "Drama",
IF(ISNUMBER(SEARCH("science", R125)), "Science Ficton",
IF(ISNUMBER(SEARCH("shorts", R125)), "Shorts",
IF(ISNUMBER(SEARCH("television", R125)), "Television",
IF(ISNUMBER(SEARCH("mobile", R125)), "Mobile Games",
IF(ISNUMBER(SEARCH("video games", R125)), "Video Games",
IF(ISNUMBER(SEARCH("theater", R125)), "Plays",
IF(ISNUMBER(SEARCH("wearables", R125)), "Wearables",
IF(ISNUMBER(SEARCH("web", R125)), "Web",
IF(ISNUMBER(SEARCH("journalism", R125)), "Audio",
IF(ISNUMBER(SEARCH("photography", R125)), "Photography Books",
IF(ISNUMBER(SEARCH("publishing/fiction", R125)), "Ficton",
IF(ISNUMBER(SEARCH("nonfiction", R125)), "Nonfiction",
IF(ISNUMBER(SEARCH("podcasts", R125)), "Radio &amp; Podcasts",
IF(ISNUMBER(SEARCH("translations", R125)), "translations"))))))))))))))))))))))))</f>
        <v>Plays</v>
      </c>
    </row>
    <row r="126" spans="1:20" x14ac:dyDescent="0.25">
      <c r="A126">
        <v>124</v>
      </c>
      <c r="B126" t="s">
        <v>299</v>
      </c>
      <c r="C126" s="3" t="s">
        <v>300</v>
      </c>
      <c r="D126">
        <v>2600</v>
      </c>
      <c r="E126">
        <v>9562</v>
      </c>
      <c r="F126" s="6">
        <f>E126/D126*100</f>
        <v>367.76923076923077</v>
      </c>
      <c r="G126" t="s">
        <v>20</v>
      </c>
      <c r="H126">
        <v>94</v>
      </c>
      <c r="I126" s="8">
        <f>IFERROR(E126/H126,"0")</f>
        <v>101.72340425531915</v>
      </c>
      <c r="J126" t="s">
        <v>107</v>
      </c>
      <c r="K126" t="s">
        <v>108</v>
      </c>
      <c r="L126">
        <v>1557723600</v>
      </c>
      <c r="M126" s="12">
        <f>(((L126/60)/60)/24)+DATE(1970,1,1)</f>
        <v>43598.208333333328</v>
      </c>
      <c r="N126">
        <v>1562302800</v>
      </c>
      <c r="O126" s="12">
        <f>(((N126/60)/60)/24)+DATE(1970,1,1)</f>
        <v>43651.208333333328</v>
      </c>
      <c r="P126" t="b">
        <v>0</v>
      </c>
      <c r="Q126" t="b">
        <v>0</v>
      </c>
      <c r="R126" t="s">
        <v>122</v>
      </c>
      <c r="S126" t="str">
        <f>IF(ISNUMBER(SEARCH("food", R126)), "Food", IF(ISNUMBER(SEARCH("music",R126)),"Music",IF(ISNUMBER(SEARCH("film", R126)), "Film &amp; Video", IF(ISNUMBER(SEARCH("games", R126)), "Games", IF(ISNUMBER(SEARCH("theater", R126)), "Theater",IF(ISNUMBER(SEARCH("technology", R126)), "Technology", IF(ISNUMBER(SEARCH("journalism", R126)), "Journalism", IF(ISNUMBER(SEARCH("photography", R126)), "Photography", IF(ISNUMBER(SEARCH("publishing", R126)), "Publishing")))))))))</f>
        <v>Photography</v>
      </c>
      <c r="T126" t="str">
        <f>IF(ISNUMBER(SEARCH("food", R126)), "Food Trucks",
IF(ISNUMBER(SEARCH("electric",R126)),"Electric Music",
IF(ISNUMBER(SEARCH("indie",R126)),"Indie Rock",
IF(ISNUMBER(SEARCH("jazz",R126)),"Jazz",
IF(ISNUMBER(SEARCH("metal",R126)),"Metal",
IF(ISNUMBER(SEARCH("rock",R126)),"Rock",
IF(ISNUMBER(SEARCH("world",R126)),"World Music",
IF(ISNUMBER(SEARCH("animation", R126)), "Animation",
IF(ISNUMBER(SEARCH("documentary", R126)), "Documentary",
IF(ISNUMBER(SEARCH("drama", R126)), "Drama",
IF(ISNUMBER(SEARCH("science", R126)), "Science Ficton",
IF(ISNUMBER(SEARCH("shorts", R126)), "Shorts",
IF(ISNUMBER(SEARCH("television", R126)), "Television",
IF(ISNUMBER(SEARCH("mobile", R126)), "Mobile Games",
IF(ISNUMBER(SEARCH("video games", R126)), "Video Games",
IF(ISNUMBER(SEARCH("theater", R126)), "Plays",
IF(ISNUMBER(SEARCH("wearables", R126)), "Wearables",
IF(ISNUMBER(SEARCH("web", R126)), "Web",
IF(ISNUMBER(SEARCH("journalism", R126)), "Audio",
IF(ISNUMBER(SEARCH("photography", R126)), "Photography Books",
IF(ISNUMBER(SEARCH("publishing/fiction", R126)), "Ficton",
IF(ISNUMBER(SEARCH("nonfiction", R126)), "Nonfiction",
IF(ISNUMBER(SEARCH("podcasts", R126)), "Radio &amp; Podcasts",
IF(ISNUMBER(SEARCH("translations", R126)), "translations"))))))))))))))))))))))))</f>
        <v>Photography Books</v>
      </c>
    </row>
    <row r="127" spans="1:20" x14ac:dyDescent="0.25">
      <c r="A127">
        <v>125</v>
      </c>
      <c r="B127" t="s">
        <v>301</v>
      </c>
      <c r="C127" s="3" t="s">
        <v>302</v>
      </c>
      <c r="D127">
        <v>5300</v>
      </c>
      <c r="E127">
        <v>8475</v>
      </c>
      <c r="F127" s="6">
        <f>E127/D127*100</f>
        <v>159.90566037735849</v>
      </c>
      <c r="G127" t="s">
        <v>20</v>
      </c>
      <c r="H127">
        <v>180</v>
      </c>
      <c r="I127" s="8">
        <f>IFERROR(E127/H127,"0")</f>
        <v>47.083333333333336</v>
      </c>
      <c r="J127" t="s">
        <v>21</v>
      </c>
      <c r="K127" t="s">
        <v>22</v>
      </c>
      <c r="L127">
        <v>1537333200</v>
      </c>
      <c r="M127" s="12">
        <f>(((L127/60)/60)/24)+DATE(1970,1,1)</f>
        <v>43362.208333333328</v>
      </c>
      <c r="N127">
        <v>1537678800</v>
      </c>
      <c r="O127" s="12">
        <f>(((N127/60)/60)/24)+DATE(1970,1,1)</f>
        <v>43366.208333333328</v>
      </c>
      <c r="P127" t="b">
        <v>0</v>
      </c>
      <c r="Q127" t="b">
        <v>0</v>
      </c>
      <c r="R127" t="s">
        <v>33</v>
      </c>
      <c r="S127" t="str">
        <f>IF(ISNUMBER(SEARCH("food", R127)), "Food", IF(ISNUMBER(SEARCH("music",R127)),"Music",IF(ISNUMBER(SEARCH("film", R127)), "Film &amp; Video", IF(ISNUMBER(SEARCH("games", R127)), "Games", IF(ISNUMBER(SEARCH("theater", R127)), "Theater",IF(ISNUMBER(SEARCH("technology", R127)), "Technology", IF(ISNUMBER(SEARCH("journalism", R127)), "Journalism", IF(ISNUMBER(SEARCH("photography", R127)), "Photography", IF(ISNUMBER(SEARCH("publishing", R127)), "Publishing")))))))))</f>
        <v>Theater</v>
      </c>
      <c r="T127" t="str">
        <f>IF(ISNUMBER(SEARCH("food", R127)), "Food Trucks",
IF(ISNUMBER(SEARCH("electric",R127)),"Electric Music",
IF(ISNUMBER(SEARCH("indie",R127)),"Indie Rock",
IF(ISNUMBER(SEARCH("jazz",R127)),"Jazz",
IF(ISNUMBER(SEARCH("metal",R127)),"Metal",
IF(ISNUMBER(SEARCH("rock",R127)),"Rock",
IF(ISNUMBER(SEARCH("world",R127)),"World Music",
IF(ISNUMBER(SEARCH("animation", R127)), "Animation",
IF(ISNUMBER(SEARCH("documentary", R127)), "Documentary",
IF(ISNUMBER(SEARCH("drama", R127)), "Drama",
IF(ISNUMBER(SEARCH("science", R127)), "Science Ficton",
IF(ISNUMBER(SEARCH("shorts", R127)), "Shorts",
IF(ISNUMBER(SEARCH("television", R127)), "Television",
IF(ISNUMBER(SEARCH("mobile", R127)), "Mobile Games",
IF(ISNUMBER(SEARCH("video games", R127)), "Video Games",
IF(ISNUMBER(SEARCH("theater", R127)), "Plays",
IF(ISNUMBER(SEARCH("wearables", R127)), "Wearables",
IF(ISNUMBER(SEARCH("web", R127)), "Web",
IF(ISNUMBER(SEARCH("journalism", R127)), "Audio",
IF(ISNUMBER(SEARCH("photography", R127)), "Photography Books",
IF(ISNUMBER(SEARCH("publishing/fiction", R127)), "Ficton",
IF(ISNUMBER(SEARCH("nonfiction", R127)), "Nonfiction",
IF(ISNUMBER(SEARCH("podcasts", R127)), "Radio &amp; Podcasts",
IF(ISNUMBER(SEARCH("translations", R127)), "translations"))))))))))))))))))))))))</f>
        <v>Plays</v>
      </c>
    </row>
    <row r="128" spans="1:20" x14ac:dyDescent="0.25">
      <c r="A128">
        <v>126</v>
      </c>
      <c r="B128" t="s">
        <v>303</v>
      </c>
      <c r="C128" s="3" t="s">
        <v>304</v>
      </c>
      <c r="D128">
        <v>180200</v>
      </c>
      <c r="E128">
        <v>69617</v>
      </c>
      <c r="F128" s="6">
        <f>E128/D128*100</f>
        <v>38.633185349611544</v>
      </c>
      <c r="G128" t="s">
        <v>14</v>
      </c>
      <c r="H128">
        <v>774</v>
      </c>
      <c r="I128" s="8">
        <f>IFERROR(E128/H128,"0")</f>
        <v>89.944444444444443</v>
      </c>
      <c r="J128" t="s">
        <v>21</v>
      </c>
      <c r="K128" t="s">
        <v>22</v>
      </c>
      <c r="L128">
        <v>1471150800</v>
      </c>
      <c r="M128" s="12">
        <f>(((L128/60)/60)/24)+DATE(1970,1,1)</f>
        <v>42596.208333333328</v>
      </c>
      <c r="N128">
        <v>1473570000</v>
      </c>
      <c r="O128" s="12">
        <f>(((N128/60)/60)/24)+DATE(1970,1,1)</f>
        <v>42624.208333333328</v>
      </c>
      <c r="P128" t="b">
        <v>0</v>
      </c>
      <c r="Q128" t="b">
        <v>1</v>
      </c>
      <c r="R128" t="s">
        <v>33</v>
      </c>
      <c r="S128" t="str">
        <f>IF(ISNUMBER(SEARCH("food", R128)), "Food", IF(ISNUMBER(SEARCH("music",R128)),"Music",IF(ISNUMBER(SEARCH("film", R128)), "Film &amp; Video", IF(ISNUMBER(SEARCH("games", R128)), "Games", IF(ISNUMBER(SEARCH("theater", R128)), "Theater",IF(ISNUMBER(SEARCH("technology", R128)), "Technology", IF(ISNUMBER(SEARCH("journalism", R128)), "Journalism", IF(ISNUMBER(SEARCH("photography", R128)), "Photography", IF(ISNUMBER(SEARCH("publishing", R128)), "Publishing")))))))))</f>
        <v>Theater</v>
      </c>
      <c r="T128" t="str">
        <f>IF(ISNUMBER(SEARCH("food", R128)), "Food Trucks",
IF(ISNUMBER(SEARCH("electric",R128)),"Electric Music",
IF(ISNUMBER(SEARCH("indie",R128)),"Indie Rock",
IF(ISNUMBER(SEARCH("jazz",R128)),"Jazz",
IF(ISNUMBER(SEARCH("metal",R128)),"Metal",
IF(ISNUMBER(SEARCH("rock",R128)),"Rock",
IF(ISNUMBER(SEARCH("world",R128)),"World Music",
IF(ISNUMBER(SEARCH("animation", R128)), "Animation",
IF(ISNUMBER(SEARCH("documentary", R128)), "Documentary",
IF(ISNUMBER(SEARCH("drama", R128)), "Drama",
IF(ISNUMBER(SEARCH("science", R128)), "Science Ficton",
IF(ISNUMBER(SEARCH("shorts", R128)), "Shorts",
IF(ISNUMBER(SEARCH("television", R128)), "Television",
IF(ISNUMBER(SEARCH("mobile", R128)), "Mobile Games",
IF(ISNUMBER(SEARCH("video games", R128)), "Video Games",
IF(ISNUMBER(SEARCH("theater", R128)), "Plays",
IF(ISNUMBER(SEARCH("wearables", R128)), "Wearables",
IF(ISNUMBER(SEARCH("web", R128)), "Web",
IF(ISNUMBER(SEARCH("journalism", R128)), "Audio",
IF(ISNUMBER(SEARCH("photography", R128)), "Photography Books",
IF(ISNUMBER(SEARCH("publishing/fiction", R128)), "Ficton",
IF(ISNUMBER(SEARCH("nonfiction", R128)), "Nonfiction",
IF(ISNUMBER(SEARCH("podcasts", R128)), "Radio &amp; Podcasts",
IF(ISNUMBER(SEARCH("translations", R128)), "translations"))))))))))))))))))))))))</f>
        <v>Plays</v>
      </c>
    </row>
    <row r="129" spans="1:20" x14ac:dyDescent="0.25">
      <c r="A129">
        <v>127</v>
      </c>
      <c r="B129" t="s">
        <v>305</v>
      </c>
      <c r="C129" s="3" t="s">
        <v>306</v>
      </c>
      <c r="D129">
        <v>103200</v>
      </c>
      <c r="E129">
        <v>53067</v>
      </c>
      <c r="F129" s="6">
        <f>E129/D129*100</f>
        <v>51.42151162790698</v>
      </c>
      <c r="G129" t="s">
        <v>14</v>
      </c>
      <c r="H129">
        <v>672</v>
      </c>
      <c r="I129" s="8">
        <f>IFERROR(E129/H129,"0")</f>
        <v>78.96875</v>
      </c>
      <c r="J129" t="s">
        <v>15</v>
      </c>
      <c r="K129" t="s">
        <v>16</v>
      </c>
      <c r="L129">
        <v>1273640400</v>
      </c>
      <c r="M129" s="12">
        <f>(((L129/60)/60)/24)+DATE(1970,1,1)</f>
        <v>40310.208333333336</v>
      </c>
      <c r="N129">
        <v>1273899600</v>
      </c>
      <c r="O129" s="12">
        <f>(((N129/60)/60)/24)+DATE(1970,1,1)</f>
        <v>40313.208333333336</v>
      </c>
      <c r="P129" t="b">
        <v>0</v>
      </c>
      <c r="Q129" t="b">
        <v>0</v>
      </c>
      <c r="R129" t="s">
        <v>33</v>
      </c>
      <c r="S129" t="str">
        <f>IF(ISNUMBER(SEARCH("food", R129)), "Food", IF(ISNUMBER(SEARCH("music",R129)),"Music",IF(ISNUMBER(SEARCH("film", R129)), "Film &amp; Video", IF(ISNUMBER(SEARCH("games", R129)), "Games", IF(ISNUMBER(SEARCH("theater", R129)), "Theater",IF(ISNUMBER(SEARCH("technology", R129)), "Technology", IF(ISNUMBER(SEARCH("journalism", R129)), "Journalism", IF(ISNUMBER(SEARCH("photography", R129)), "Photography", IF(ISNUMBER(SEARCH("publishing", R129)), "Publishing")))))))))</f>
        <v>Theater</v>
      </c>
      <c r="T129" t="str">
        <f>IF(ISNUMBER(SEARCH("food", R129)), "Food Trucks",
IF(ISNUMBER(SEARCH("electric",R129)),"Electric Music",
IF(ISNUMBER(SEARCH("indie",R129)),"Indie Rock",
IF(ISNUMBER(SEARCH("jazz",R129)),"Jazz",
IF(ISNUMBER(SEARCH("metal",R129)),"Metal",
IF(ISNUMBER(SEARCH("rock",R129)),"Rock",
IF(ISNUMBER(SEARCH("world",R129)),"World Music",
IF(ISNUMBER(SEARCH("animation", R129)), "Animation",
IF(ISNUMBER(SEARCH("documentary", R129)), "Documentary",
IF(ISNUMBER(SEARCH("drama", R129)), "Drama",
IF(ISNUMBER(SEARCH("science", R129)), "Science Ficton",
IF(ISNUMBER(SEARCH("shorts", R129)), "Shorts",
IF(ISNUMBER(SEARCH("television", R129)), "Television",
IF(ISNUMBER(SEARCH("mobile", R129)), "Mobile Games",
IF(ISNUMBER(SEARCH("video games", R129)), "Video Games",
IF(ISNUMBER(SEARCH("theater", R129)), "Plays",
IF(ISNUMBER(SEARCH("wearables", R129)), "Wearables",
IF(ISNUMBER(SEARCH("web", R129)), "Web",
IF(ISNUMBER(SEARCH("journalism", R129)), "Audio",
IF(ISNUMBER(SEARCH("photography", R129)), "Photography Books",
IF(ISNUMBER(SEARCH("publishing/fiction", R129)), "Ficton",
IF(ISNUMBER(SEARCH("nonfiction", R129)), "Nonfiction",
IF(ISNUMBER(SEARCH("podcasts", R129)), "Radio &amp; Podcasts",
IF(ISNUMBER(SEARCH("translations", R129)), "translations"))))))))))))))))))))))))</f>
        <v>Plays</v>
      </c>
    </row>
    <row r="130" spans="1:20" x14ac:dyDescent="0.25">
      <c r="A130">
        <v>128</v>
      </c>
      <c r="B130" t="s">
        <v>307</v>
      </c>
      <c r="C130" s="3" t="s">
        <v>308</v>
      </c>
      <c r="D130">
        <v>70600</v>
      </c>
      <c r="E130">
        <v>42596</v>
      </c>
      <c r="F130" s="6">
        <f>E130/D130*100</f>
        <v>60.334277620396605</v>
      </c>
      <c r="G130" t="s">
        <v>74</v>
      </c>
      <c r="H130">
        <v>532</v>
      </c>
      <c r="I130" s="8">
        <f>IFERROR(E130/H130,"0")</f>
        <v>80.067669172932327</v>
      </c>
      <c r="J130" t="s">
        <v>21</v>
      </c>
      <c r="K130" t="s">
        <v>22</v>
      </c>
      <c r="L130">
        <v>1282885200</v>
      </c>
      <c r="M130" s="12">
        <f>(((L130/60)/60)/24)+DATE(1970,1,1)</f>
        <v>40417.208333333336</v>
      </c>
      <c r="N130">
        <v>1284008400</v>
      </c>
      <c r="O130" s="12">
        <f>(((N130/60)/60)/24)+DATE(1970,1,1)</f>
        <v>40430.208333333336</v>
      </c>
      <c r="P130" t="b">
        <v>0</v>
      </c>
      <c r="Q130" t="b">
        <v>0</v>
      </c>
      <c r="R130" t="s">
        <v>23</v>
      </c>
      <c r="S130" t="str">
        <f>IF(ISNUMBER(SEARCH("food", R130)), "Food", IF(ISNUMBER(SEARCH("music",R130)),"Music",IF(ISNUMBER(SEARCH("film", R130)), "Film &amp; Video", IF(ISNUMBER(SEARCH("games", R130)), "Games", IF(ISNUMBER(SEARCH("theater", R130)), "Theater",IF(ISNUMBER(SEARCH("technology", R130)), "Technology", IF(ISNUMBER(SEARCH("journalism", R130)), "Journalism", IF(ISNUMBER(SEARCH("photography", R130)), "Photography", IF(ISNUMBER(SEARCH("publishing", R130)), "Publishing")))))))))</f>
        <v>Music</v>
      </c>
      <c r="T130" t="str">
        <f>IF(ISNUMBER(SEARCH("food", R130)), "Food Trucks",
IF(ISNUMBER(SEARCH("electric",R130)),"Electric Music",
IF(ISNUMBER(SEARCH("indie",R130)),"Indie Rock",
IF(ISNUMBER(SEARCH("jazz",R130)),"Jazz",
IF(ISNUMBER(SEARCH("metal",R130)),"Metal",
IF(ISNUMBER(SEARCH("rock",R130)),"Rock",
IF(ISNUMBER(SEARCH("world",R130)),"World Music",
IF(ISNUMBER(SEARCH("animation", R130)), "Animation",
IF(ISNUMBER(SEARCH("documentary", R130)), "Documentary",
IF(ISNUMBER(SEARCH("drama", R130)), "Drama",
IF(ISNUMBER(SEARCH("science", R130)), "Science Ficton",
IF(ISNUMBER(SEARCH("shorts", R130)), "Shorts",
IF(ISNUMBER(SEARCH("television", R130)), "Television",
IF(ISNUMBER(SEARCH("mobile", R130)), "Mobile Games",
IF(ISNUMBER(SEARCH("video games", R130)), "Video Games",
IF(ISNUMBER(SEARCH("theater", R130)), "Plays",
IF(ISNUMBER(SEARCH("wearables", R130)), "Wearables",
IF(ISNUMBER(SEARCH("web", R130)), "Web",
IF(ISNUMBER(SEARCH("journalism", R130)), "Audio",
IF(ISNUMBER(SEARCH("photography", R130)), "Photography Books",
IF(ISNUMBER(SEARCH("publishing/fiction", R130)), "Ficton",
IF(ISNUMBER(SEARCH("nonfiction", R130)), "Nonfiction",
IF(ISNUMBER(SEARCH("podcasts", R130)), "Radio &amp; Podcasts",
IF(ISNUMBER(SEARCH("translations", R130)), "translations"))))))))))))))))))))))))</f>
        <v>Rock</v>
      </c>
    </row>
    <row r="131" spans="1:20" x14ac:dyDescent="0.25">
      <c r="A131">
        <v>129</v>
      </c>
      <c r="B131" t="s">
        <v>309</v>
      </c>
      <c r="C131" s="3" t="s">
        <v>310</v>
      </c>
      <c r="D131">
        <v>148500</v>
      </c>
      <c r="E131">
        <v>4756</v>
      </c>
      <c r="F131" s="6">
        <f>E131/D131*100</f>
        <v>3.202693602693603</v>
      </c>
      <c r="G131" t="s">
        <v>74</v>
      </c>
      <c r="H131">
        <v>55</v>
      </c>
      <c r="I131" s="8">
        <f>IFERROR(E131/H131,"0")</f>
        <v>86.472727272727269</v>
      </c>
      <c r="J131" t="s">
        <v>26</v>
      </c>
      <c r="K131" t="s">
        <v>27</v>
      </c>
      <c r="L131">
        <v>1422943200</v>
      </c>
      <c r="M131" s="12">
        <f>(((L131/60)/60)/24)+DATE(1970,1,1)</f>
        <v>42038.25</v>
      </c>
      <c r="N131">
        <v>1425103200</v>
      </c>
      <c r="O131" s="12">
        <f>(((N131/60)/60)/24)+DATE(1970,1,1)</f>
        <v>42063.25</v>
      </c>
      <c r="P131" t="b">
        <v>0</v>
      </c>
      <c r="Q131" t="b">
        <v>0</v>
      </c>
      <c r="R131" t="s">
        <v>17</v>
      </c>
      <c r="S131" t="str">
        <f>IF(ISNUMBER(SEARCH("food", R131)), "Food", IF(ISNUMBER(SEARCH("music",R131)),"Music",IF(ISNUMBER(SEARCH("film", R131)), "Film &amp; Video", IF(ISNUMBER(SEARCH("games", R131)), "Games", IF(ISNUMBER(SEARCH("theater", R131)), "Theater",IF(ISNUMBER(SEARCH("technology", R131)), "Technology", IF(ISNUMBER(SEARCH("journalism", R131)), "Journalism", IF(ISNUMBER(SEARCH("photography", R131)), "Photography", IF(ISNUMBER(SEARCH("publishing", R131)), "Publishing")))))))))</f>
        <v>Food</v>
      </c>
      <c r="T131" t="str">
        <f>IF(ISNUMBER(SEARCH("food", R131)), "Food Trucks",
IF(ISNUMBER(SEARCH("electric",R131)),"Electric Music",
IF(ISNUMBER(SEARCH("indie",R131)),"Indie Rock",
IF(ISNUMBER(SEARCH("jazz",R131)),"Jazz",
IF(ISNUMBER(SEARCH("metal",R131)),"Metal",
IF(ISNUMBER(SEARCH("rock",R131)),"Rock",
IF(ISNUMBER(SEARCH("world",R131)),"World Music",
IF(ISNUMBER(SEARCH("animation", R131)), "Animation",
IF(ISNUMBER(SEARCH("documentary", R131)), "Documentary",
IF(ISNUMBER(SEARCH("drama", R131)), "Drama",
IF(ISNUMBER(SEARCH("science", R131)), "Science Ficton",
IF(ISNUMBER(SEARCH("shorts", R131)), "Shorts",
IF(ISNUMBER(SEARCH("television", R131)), "Television",
IF(ISNUMBER(SEARCH("mobile", R131)), "Mobile Games",
IF(ISNUMBER(SEARCH("video games", R131)), "Video Games",
IF(ISNUMBER(SEARCH("theater", R131)), "Plays",
IF(ISNUMBER(SEARCH("wearables", R131)), "Wearables",
IF(ISNUMBER(SEARCH("web", R131)), "Web",
IF(ISNUMBER(SEARCH("journalism", R131)), "Audio",
IF(ISNUMBER(SEARCH("photography", R131)), "Photography Books",
IF(ISNUMBER(SEARCH("publishing/fiction", R131)), "Ficton",
IF(ISNUMBER(SEARCH("nonfiction", R131)), "Nonfiction",
IF(ISNUMBER(SEARCH("podcasts", R131)), "Radio &amp; Podcasts",
IF(ISNUMBER(SEARCH("translations", R131)), "translations"))))))))))))))))))))))))</f>
        <v>Food Trucks</v>
      </c>
    </row>
    <row r="132" spans="1:20" x14ac:dyDescent="0.25">
      <c r="A132">
        <v>130</v>
      </c>
      <c r="B132" t="s">
        <v>311</v>
      </c>
      <c r="C132" s="3" t="s">
        <v>312</v>
      </c>
      <c r="D132">
        <v>9600</v>
      </c>
      <c r="E132">
        <v>14925</v>
      </c>
      <c r="F132" s="6">
        <f>E132/D132*100</f>
        <v>155.46875</v>
      </c>
      <c r="G132" t="s">
        <v>20</v>
      </c>
      <c r="H132">
        <v>533</v>
      </c>
      <c r="I132" s="8">
        <f>IFERROR(E132/H132,"0")</f>
        <v>28.001876172607879</v>
      </c>
      <c r="J132" t="s">
        <v>36</v>
      </c>
      <c r="K132" t="s">
        <v>37</v>
      </c>
      <c r="L132">
        <v>1319605200</v>
      </c>
      <c r="M132" s="12">
        <f>(((L132/60)/60)/24)+DATE(1970,1,1)</f>
        <v>40842.208333333336</v>
      </c>
      <c r="N132">
        <v>1320991200</v>
      </c>
      <c r="O132" s="12">
        <f>(((N132/60)/60)/24)+DATE(1970,1,1)</f>
        <v>40858.25</v>
      </c>
      <c r="P132" t="b">
        <v>0</v>
      </c>
      <c r="Q132" t="b">
        <v>0</v>
      </c>
      <c r="R132" t="s">
        <v>53</v>
      </c>
      <c r="S132" t="str">
        <f>IF(ISNUMBER(SEARCH("food", R132)), "Food", IF(ISNUMBER(SEARCH("music",R132)),"Music",IF(ISNUMBER(SEARCH("film", R132)), "Film &amp; Video", IF(ISNUMBER(SEARCH("games", R132)), "Games", IF(ISNUMBER(SEARCH("theater", R132)), "Theater",IF(ISNUMBER(SEARCH("technology", R132)), "Technology", IF(ISNUMBER(SEARCH("journalism", R132)), "Journalism", IF(ISNUMBER(SEARCH("photography", R132)), "Photography", IF(ISNUMBER(SEARCH("publishing", R132)), "Publishing")))))))))</f>
        <v>Film &amp; Video</v>
      </c>
      <c r="T132" t="str">
        <f>IF(ISNUMBER(SEARCH("food", R132)), "Food Trucks",
IF(ISNUMBER(SEARCH("electric",R132)),"Electric Music",
IF(ISNUMBER(SEARCH("indie",R132)),"Indie Rock",
IF(ISNUMBER(SEARCH("jazz",R132)),"Jazz",
IF(ISNUMBER(SEARCH("metal",R132)),"Metal",
IF(ISNUMBER(SEARCH("rock",R132)),"Rock",
IF(ISNUMBER(SEARCH("world",R132)),"World Music",
IF(ISNUMBER(SEARCH("animation", R132)), "Animation",
IF(ISNUMBER(SEARCH("documentary", R132)), "Documentary",
IF(ISNUMBER(SEARCH("drama", R132)), "Drama",
IF(ISNUMBER(SEARCH("science", R132)), "Science Ficton",
IF(ISNUMBER(SEARCH("shorts", R132)), "Shorts",
IF(ISNUMBER(SEARCH("television", R132)), "Television",
IF(ISNUMBER(SEARCH("mobile", R132)), "Mobile Games",
IF(ISNUMBER(SEARCH("video games", R132)), "Video Games",
IF(ISNUMBER(SEARCH("theater", R132)), "Plays",
IF(ISNUMBER(SEARCH("wearables", R132)), "Wearables",
IF(ISNUMBER(SEARCH("web", R132)), "Web",
IF(ISNUMBER(SEARCH("journalism", R132)), "Audio",
IF(ISNUMBER(SEARCH("photography", R132)), "Photography Books",
IF(ISNUMBER(SEARCH("publishing/fiction", R132)), "Ficton",
IF(ISNUMBER(SEARCH("nonfiction", R132)), "Nonfiction",
IF(ISNUMBER(SEARCH("podcasts", R132)), "Radio &amp; Podcasts",
IF(ISNUMBER(SEARCH("translations", R132)), "translations"))))))))))))))))))))))))</f>
        <v>Drama</v>
      </c>
    </row>
    <row r="133" spans="1:20" ht="31.5" x14ac:dyDescent="0.25">
      <c r="A133">
        <v>131</v>
      </c>
      <c r="B133" t="s">
        <v>313</v>
      </c>
      <c r="C133" s="3" t="s">
        <v>314</v>
      </c>
      <c r="D133">
        <v>164700</v>
      </c>
      <c r="E133">
        <v>166116</v>
      </c>
      <c r="F133" s="6">
        <f>E133/D133*100</f>
        <v>100.85974499089254</v>
      </c>
      <c r="G133" t="s">
        <v>20</v>
      </c>
      <c r="H133">
        <v>2443</v>
      </c>
      <c r="I133" s="8">
        <f>IFERROR(E133/H133,"0")</f>
        <v>67.996725337699544</v>
      </c>
      <c r="J133" t="s">
        <v>40</v>
      </c>
      <c r="K133" t="s">
        <v>41</v>
      </c>
      <c r="L133">
        <v>1385704800</v>
      </c>
      <c r="M133" s="12">
        <f>(((L133/60)/60)/24)+DATE(1970,1,1)</f>
        <v>41607.25</v>
      </c>
      <c r="N133">
        <v>1386828000</v>
      </c>
      <c r="O133" s="12">
        <f>(((N133/60)/60)/24)+DATE(1970,1,1)</f>
        <v>41620.25</v>
      </c>
      <c r="P133" t="b">
        <v>0</v>
      </c>
      <c r="Q133" t="b">
        <v>0</v>
      </c>
      <c r="R133" t="s">
        <v>28</v>
      </c>
      <c r="S133" t="str">
        <f>IF(ISNUMBER(SEARCH("food", R133)), "Food", IF(ISNUMBER(SEARCH("music",R133)),"Music",IF(ISNUMBER(SEARCH("film", R133)), "Film &amp; Video", IF(ISNUMBER(SEARCH("games", R133)), "Games", IF(ISNUMBER(SEARCH("theater", R133)), "Theater",IF(ISNUMBER(SEARCH("technology", R133)), "Technology", IF(ISNUMBER(SEARCH("journalism", R133)), "Journalism", IF(ISNUMBER(SEARCH("photography", R133)), "Photography", IF(ISNUMBER(SEARCH("publishing", R133)), "Publishing")))))))))</f>
        <v>Technology</v>
      </c>
      <c r="T133" t="str">
        <f>IF(ISNUMBER(SEARCH("food", R133)), "Food Trucks",
IF(ISNUMBER(SEARCH("electric",R133)),"Electric Music",
IF(ISNUMBER(SEARCH("indie",R133)),"Indie Rock",
IF(ISNUMBER(SEARCH("jazz",R133)),"Jazz",
IF(ISNUMBER(SEARCH("metal",R133)),"Metal",
IF(ISNUMBER(SEARCH("rock",R133)),"Rock",
IF(ISNUMBER(SEARCH("world",R133)),"World Music",
IF(ISNUMBER(SEARCH("animation", R133)), "Animation",
IF(ISNUMBER(SEARCH("documentary", R133)), "Documentary",
IF(ISNUMBER(SEARCH("drama", R133)), "Drama",
IF(ISNUMBER(SEARCH("science", R133)), "Science Ficton",
IF(ISNUMBER(SEARCH("shorts", R133)), "Shorts",
IF(ISNUMBER(SEARCH("television", R133)), "Television",
IF(ISNUMBER(SEARCH("mobile", R133)), "Mobile Games",
IF(ISNUMBER(SEARCH("video games", R133)), "Video Games",
IF(ISNUMBER(SEARCH("theater", R133)), "Plays",
IF(ISNUMBER(SEARCH("wearables", R133)), "Wearables",
IF(ISNUMBER(SEARCH("web", R133)), "Web",
IF(ISNUMBER(SEARCH("journalism", R133)), "Audio",
IF(ISNUMBER(SEARCH("photography", R133)), "Photography Books",
IF(ISNUMBER(SEARCH("publishing/fiction", R133)), "Ficton",
IF(ISNUMBER(SEARCH("nonfiction", R133)), "Nonfiction",
IF(ISNUMBER(SEARCH("podcasts", R133)), "Radio &amp; Podcasts",
IF(ISNUMBER(SEARCH("translations", R133)), "translations"))))))))))))))))))))))))</f>
        <v>Web</v>
      </c>
    </row>
    <row r="134" spans="1:20" x14ac:dyDescent="0.25">
      <c r="A134">
        <v>132</v>
      </c>
      <c r="B134" t="s">
        <v>315</v>
      </c>
      <c r="C134" s="3" t="s">
        <v>316</v>
      </c>
      <c r="D134">
        <v>3300</v>
      </c>
      <c r="E134">
        <v>3834</v>
      </c>
      <c r="F134" s="6">
        <f>E134/D134*100</f>
        <v>116.18181818181819</v>
      </c>
      <c r="G134" t="s">
        <v>20</v>
      </c>
      <c r="H134">
        <v>89</v>
      </c>
      <c r="I134" s="8">
        <f>IFERROR(E134/H134,"0")</f>
        <v>43.078651685393261</v>
      </c>
      <c r="J134" t="s">
        <v>21</v>
      </c>
      <c r="K134" t="s">
        <v>22</v>
      </c>
      <c r="L134">
        <v>1515736800</v>
      </c>
      <c r="M134" s="12">
        <f>(((L134/60)/60)/24)+DATE(1970,1,1)</f>
        <v>43112.25</v>
      </c>
      <c r="N134">
        <v>1517119200</v>
      </c>
      <c r="O134" s="12">
        <f>(((N134/60)/60)/24)+DATE(1970,1,1)</f>
        <v>43128.25</v>
      </c>
      <c r="P134" t="b">
        <v>0</v>
      </c>
      <c r="Q134" t="b">
        <v>1</v>
      </c>
      <c r="R134" t="s">
        <v>33</v>
      </c>
      <c r="S134" t="str">
        <f>IF(ISNUMBER(SEARCH("food", R134)), "Food", IF(ISNUMBER(SEARCH("music",R134)),"Music",IF(ISNUMBER(SEARCH("film", R134)), "Film &amp; Video", IF(ISNUMBER(SEARCH("games", R134)), "Games", IF(ISNUMBER(SEARCH("theater", R134)), "Theater",IF(ISNUMBER(SEARCH("technology", R134)), "Technology", IF(ISNUMBER(SEARCH("journalism", R134)), "Journalism", IF(ISNUMBER(SEARCH("photography", R134)), "Photography", IF(ISNUMBER(SEARCH("publishing", R134)), "Publishing")))))))))</f>
        <v>Theater</v>
      </c>
      <c r="T134" t="str">
        <f>IF(ISNUMBER(SEARCH("food", R134)), "Food Trucks",
IF(ISNUMBER(SEARCH("electric",R134)),"Electric Music",
IF(ISNUMBER(SEARCH("indie",R134)),"Indie Rock",
IF(ISNUMBER(SEARCH("jazz",R134)),"Jazz",
IF(ISNUMBER(SEARCH("metal",R134)),"Metal",
IF(ISNUMBER(SEARCH("rock",R134)),"Rock",
IF(ISNUMBER(SEARCH("world",R134)),"World Music",
IF(ISNUMBER(SEARCH("animation", R134)), "Animation",
IF(ISNUMBER(SEARCH("documentary", R134)), "Documentary",
IF(ISNUMBER(SEARCH("drama", R134)), "Drama",
IF(ISNUMBER(SEARCH("science", R134)), "Science Ficton",
IF(ISNUMBER(SEARCH("shorts", R134)), "Shorts",
IF(ISNUMBER(SEARCH("television", R134)), "Television",
IF(ISNUMBER(SEARCH("mobile", R134)), "Mobile Games",
IF(ISNUMBER(SEARCH("video games", R134)), "Video Games",
IF(ISNUMBER(SEARCH("theater", R134)), "Plays",
IF(ISNUMBER(SEARCH("wearables", R134)), "Wearables",
IF(ISNUMBER(SEARCH("web", R134)), "Web",
IF(ISNUMBER(SEARCH("journalism", R134)), "Audio",
IF(ISNUMBER(SEARCH("photography", R134)), "Photography Books",
IF(ISNUMBER(SEARCH("publishing/fiction", R134)), "Ficton",
IF(ISNUMBER(SEARCH("nonfiction", R134)), "Nonfiction",
IF(ISNUMBER(SEARCH("podcasts", R134)), "Radio &amp; Podcasts",
IF(ISNUMBER(SEARCH("translations", R134)), "translations"))))))))))))))))))))))))</f>
        <v>Plays</v>
      </c>
    </row>
    <row r="135" spans="1:20" x14ac:dyDescent="0.25">
      <c r="A135">
        <v>133</v>
      </c>
      <c r="B135" t="s">
        <v>317</v>
      </c>
      <c r="C135" s="3" t="s">
        <v>318</v>
      </c>
      <c r="D135">
        <v>4500</v>
      </c>
      <c r="E135">
        <v>13985</v>
      </c>
      <c r="F135" s="6">
        <f>E135/D135*100</f>
        <v>310.77777777777777</v>
      </c>
      <c r="G135" t="s">
        <v>20</v>
      </c>
      <c r="H135">
        <v>159</v>
      </c>
      <c r="I135" s="8">
        <f>IFERROR(E135/H135,"0")</f>
        <v>87.95597484276729</v>
      </c>
      <c r="J135" t="s">
        <v>21</v>
      </c>
      <c r="K135" t="s">
        <v>22</v>
      </c>
      <c r="L135">
        <v>1313125200</v>
      </c>
      <c r="M135" s="12">
        <f>(((L135/60)/60)/24)+DATE(1970,1,1)</f>
        <v>40767.208333333336</v>
      </c>
      <c r="N135">
        <v>1315026000</v>
      </c>
      <c r="O135" s="12">
        <f>(((N135/60)/60)/24)+DATE(1970,1,1)</f>
        <v>40789.208333333336</v>
      </c>
      <c r="P135" t="b">
        <v>0</v>
      </c>
      <c r="Q135" t="b">
        <v>0</v>
      </c>
      <c r="R135" t="s">
        <v>319</v>
      </c>
      <c r="S135" t="str">
        <f>IF(ISNUMBER(SEARCH("food", R135)), "Food", IF(ISNUMBER(SEARCH("music",R135)),"Music",IF(ISNUMBER(SEARCH("film", R135)), "Film &amp; Video", IF(ISNUMBER(SEARCH("games", R135)), "Games", IF(ISNUMBER(SEARCH("theater", R135)), "Theater",IF(ISNUMBER(SEARCH("technology", R135)), "Technology", IF(ISNUMBER(SEARCH("journalism", R135)), "Journalism", IF(ISNUMBER(SEARCH("photography", R135)), "Photography", IF(ISNUMBER(SEARCH("publishing", R135)), "Publishing")))))))))</f>
        <v>Music</v>
      </c>
      <c r="T135" t="str">
        <f>IF(ISNUMBER(SEARCH("food", R135)), "Food Trucks",
IF(ISNUMBER(SEARCH("electric",R135)),"Electric Music",
IF(ISNUMBER(SEARCH("indie",R135)),"Indie Rock",
IF(ISNUMBER(SEARCH("jazz",R135)),"Jazz",
IF(ISNUMBER(SEARCH("metal",R135)),"Metal",
IF(ISNUMBER(SEARCH("rock",R135)),"Rock",
IF(ISNUMBER(SEARCH("world",R135)),"World Music",
IF(ISNUMBER(SEARCH("animation", R135)), "Animation",
IF(ISNUMBER(SEARCH("documentary", R135)), "Documentary",
IF(ISNUMBER(SEARCH("drama", R135)), "Drama",
IF(ISNUMBER(SEARCH("science", R135)), "Science Ficton",
IF(ISNUMBER(SEARCH("shorts", R135)), "Shorts",
IF(ISNUMBER(SEARCH("television", R135)), "Television",
IF(ISNUMBER(SEARCH("mobile", R135)), "Mobile Games",
IF(ISNUMBER(SEARCH("video games", R135)), "Video Games",
IF(ISNUMBER(SEARCH("theater", R135)), "Plays",
IF(ISNUMBER(SEARCH("wearables", R135)), "Wearables",
IF(ISNUMBER(SEARCH("web", R135)), "Web",
IF(ISNUMBER(SEARCH("journalism", R135)), "Audio",
IF(ISNUMBER(SEARCH("photography", R135)), "Photography Books",
IF(ISNUMBER(SEARCH("publishing/fiction", R135)), "Ficton",
IF(ISNUMBER(SEARCH("nonfiction", R135)), "Nonfiction",
IF(ISNUMBER(SEARCH("podcasts", R135)), "Radio &amp; Podcasts",
IF(ISNUMBER(SEARCH("translations", R135)), "translations"))))))))))))))))))))))))</f>
        <v>World Music</v>
      </c>
    </row>
    <row r="136" spans="1:20" x14ac:dyDescent="0.25">
      <c r="A136">
        <v>134</v>
      </c>
      <c r="B136" t="s">
        <v>320</v>
      </c>
      <c r="C136" s="3" t="s">
        <v>321</v>
      </c>
      <c r="D136">
        <v>99500</v>
      </c>
      <c r="E136">
        <v>89288</v>
      </c>
      <c r="F136" s="6">
        <f>E136/D136*100</f>
        <v>89.73668341708543</v>
      </c>
      <c r="G136" t="s">
        <v>14</v>
      </c>
      <c r="H136">
        <v>940</v>
      </c>
      <c r="I136" s="8">
        <f>IFERROR(E136/H136,"0")</f>
        <v>94.987234042553197</v>
      </c>
      <c r="J136" t="s">
        <v>98</v>
      </c>
      <c r="K136" t="s">
        <v>99</v>
      </c>
      <c r="L136">
        <v>1308459600</v>
      </c>
      <c r="M136" s="12">
        <f>(((L136/60)/60)/24)+DATE(1970,1,1)</f>
        <v>40713.208333333336</v>
      </c>
      <c r="N136">
        <v>1312693200</v>
      </c>
      <c r="O136" s="12">
        <f>(((N136/60)/60)/24)+DATE(1970,1,1)</f>
        <v>40762.208333333336</v>
      </c>
      <c r="P136" t="b">
        <v>0</v>
      </c>
      <c r="Q136" t="b">
        <v>1</v>
      </c>
      <c r="R136" t="s">
        <v>42</v>
      </c>
      <c r="S136" t="str">
        <f>IF(ISNUMBER(SEARCH("food", R136)), "Food", IF(ISNUMBER(SEARCH("music",R136)),"Music",IF(ISNUMBER(SEARCH("film", R136)), "Film &amp; Video", IF(ISNUMBER(SEARCH("games", R136)), "Games", IF(ISNUMBER(SEARCH("theater", R136)), "Theater",IF(ISNUMBER(SEARCH("technology", R136)), "Technology", IF(ISNUMBER(SEARCH("journalism", R136)), "Journalism", IF(ISNUMBER(SEARCH("photography", R136)), "Photography", IF(ISNUMBER(SEARCH("publishing", R136)), "Publishing")))))))))</f>
        <v>Film &amp; Video</v>
      </c>
      <c r="T136" t="str">
        <f>IF(ISNUMBER(SEARCH("food", R136)), "Food Trucks",
IF(ISNUMBER(SEARCH("electric",R136)),"Electric Music",
IF(ISNUMBER(SEARCH("indie",R136)),"Indie Rock",
IF(ISNUMBER(SEARCH("jazz",R136)),"Jazz",
IF(ISNUMBER(SEARCH("metal",R136)),"Metal",
IF(ISNUMBER(SEARCH("rock",R136)),"Rock",
IF(ISNUMBER(SEARCH("world",R136)),"World Music",
IF(ISNUMBER(SEARCH("animation", R136)), "Animation",
IF(ISNUMBER(SEARCH("documentary", R136)), "Documentary",
IF(ISNUMBER(SEARCH("drama", R136)), "Drama",
IF(ISNUMBER(SEARCH("science", R136)), "Science Ficton",
IF(ISNUMBER(SEARCH("shorts", R136)), "Shorts",
IF(ISNUMBER(SEARCH("television", R136)), "Television",
IF(ISNUMBER(SEARCH("mobile", R136)), "Mobile Games",
IF(ISNUMBER(SEARCH("video games", R136)), "Video Games",
IF(ISNUMBER(SEARCH("theater", R136)), "Plays",
IF(ISNUMBER(SEARCH("wearables", R136)), "Wearables",
IF(ISNUMBER(SEARCH("web", R136)), "Web",
IF(ISNUMBER(SEARCH("journalism", R136)), "Audio",
IF(ISNUMBER(SEARCH("photography", R136)), "Photography Books",
IF(ISNUMBER(SEARCH("publishing/fiction", R136)), "Ficton",
IF(ISNUMBER(SEARCH("nonfiction", R136)), "Nonfiction",
IF(ISNUMBER(SEARCH("podcasts", R136)), "Radio &amp; Podcasts",
IF(ISNUMBER(SEARCH("translations", R136)), "translations"))))))))))))))))))))))))</f>
        <v>Documentary</v>
      </c>
    </row>
    <row r="137" spans="1:20" x14ac:dyDescent="0.25">
      <c r="A137">
        <v>135</v>
      </c>
      <c r="B137" t="s">
        <v>322</v>
      </c>
      <c r="C137" s="3" t="s">
        <v>323</v>
      </c>
      <c r="D137">
        <v>7700</v>
      </c>
      <c r="E137">
        <v>5488</v>
      </c>
      <c r="F137" s="6">
        <f>E137/D137*100</f>
        <v>71.27272727272728</v>
      </c>
      <c r="G137" t="s">
        <v>14</v>
      </c>
      <c r="H137">
        <v>117</v>
      </c>
      <c r="I137" s="8">
        <f>IFERROR(E137/H137,"0")</f>
        <v>46.905982905982903</v>
      </c>
      <c r="J137" t="s">
        <v>21</v>
      </c>
      <c r="K137" t="s">
        <v>22</v>
      </c>
      <c r="L137">
        <v>1362636000</v>
      </c>
      <c r="M137" s="12">
        <f>(((L137/60)/60)/24)+DATE(1970,1,1)</f>
        <v>41340.25</v>
      </c>
      <c r="N137">
        <v>1363064400</v>
      </c>
      <c r="O137" s="12">
        <f>(((N137/60)/60)/24)+DATE(1970,1,1)</f>
        <v>41345.208333333336</v>
      </c>
      <c r="P137" t="b">
        <v>0</v>
      </c>
      <c r="Q137" t="b">
        <v>1</v>
      </c>
      <c r="R137" t="s">
        <v>33</v>
      </c>
      <c r="S137" t="str">
        <f>IF(ISNUMBER(SEARCH("food", R137)), "Food", IF(ISNUMBER(SEARCH("music",R137)),"Music",IF(ISNUMBER(SEARCH("film", R137)), "Film &amp; Video", IF(ISNUMBER(SEARCH("games", R137)), "Games", IF(ISNUMBER(SEARCH("theater", R137)), "Theater",IF(ISNUMBER(SEARCH("technology", R137)), "Technology", IF(ISNUMBER(SEARCH("journalism", R137)), "Journalism", IF(ISNUMBER(SEARCH("photography", R137)), "Photography", IF(ISNUMBER(SEARCH("publishing", R137)), "Publishing")))))))))</f>
        <v>Theater</v>
      </c>
      <c r="T137" t="str">
        <f>IF(ISNUMBER(SEARCH("food", R137)), "Food Trucks",
IF(ISNUMBER(SEARCH("electric",R137)),"Electric Music",
IF(ISNUMBER(SEARCH("indie",R137)),"Indie Rock",
IF(ISNUMBER(SEARCH("jazz",R137)),"Jazz",
IF(ISNUMBER(SEARCH("metal",R137)),"Metal",
IF(ISNUMBER(SEARCH("rock",R137)),"Rock",
IF(ISNUMBER(SEARCH("world",R137)),"World Music",
IF(ISNUMBER(SEARCH("animation", R137)), "Animation",
IF(ISNUMBER(SEARCH("documentary", R137)), "Documentary",
IF(ISNUMBER(SEARCH("drama", R137)), "Drama",
IF(ISNUMBER(SEARCH("science", R137)), "Science Ficton",
IF(ISNUMBER(SEARCH("shorts", R137)), "Shorts",
IF(ISNUMBER(SEARCH("television", R137)), "Television",
IF(ISNUMBER(SEARCH("mobile", R137)), "Mobile Games",
IF(ISNUMBER(SEARCH("video games", R137)), "Video Games",
IF(ISNUMBER(SEARCH("theater", R137)), "Plays",
IF(ISNUMBER(SEARCH("wearables", R137)), "Wearables",
IF(ISNUMBER(SEARCH("web", R137)), "Web",
IF(ISNUMBER(SEARCH("journalism", R137)), "Audio",
IF(ISNUMBER(SEARCH("photography", R137)), "Photography Books",
IF(ISNUMBER(SEARCH("publishing/fiction", R137)), "Ficton",
IF(ISNUMBER(SEARCH("nonfiction", R137)), "Nonfiction",
IF(ISNUMBER(SEARCH("podcasts", R137)), "Radio &amp; Podcasts",
IF(ISNUMBER(SEARCH("translations", R137)), "translations"))))))))))))))))))))))))</f>
        <v>Plays</v>
      </c>
    </row>
    <row r="138" spans="1:20" x14ac:dyDescent="0.25">
      <c r="A138">
        <v>136</v>
      </c>
      <c r="B138" t="s">
        <v>324</v>
      </c>
      <c r="C138" s="3" t="s">
        <v>325</v>
      </c>
      <c r="D138">
        <v>82800</v>
      </c>
      <c r="E138">
        <v>2721</v>
      </c>
      <c r="F138" s="6">
        <f>E138/D138*100</f>
        <v>3.2862318840579712</v>
      </c>
      <c r="G138" t="s">
        <v>74</v>
      </c>
      <c r="H138">
        <v>58</v>
      </c>
      <c r="I138" s="8">
        <f>IFERROR(E138/H138,"0")</f>
        <v>46.913793103448278</v>
      </c>
      <c r="J138" t="s">
        <v>21</v>
      </c>
      <c r="K138" t="s">
        <v>22</v>
      </c>
      <c r="L138">
        <v>1402117200</v>
      </c>
      <c r="M138" s="12">
        <f>(((L138/60)/60)/24)+DATE(1970,1,1)</f>
        <v>41797.208333333336</v>
      </c>
      <c r="N138">
        <v>1403154000</v>
      </c>
      <c r="O138" s="12">
        <f>(((N138/60)/60)/24)+DATE(1970,1,1)</f>
        <v>41809.208333333336</v>
      </c>
      <c r="P138" t="b">
        <v>0</v>
      </c>
      <c r="Q138" t="b">
        <v>1</v>
      </c>
      <c r="R138" t="s">
        <v>53</v>
      </c>
      <c r="S138" t="str">
        <f>IF(ISNUMBER(SEARCH("food", R138)), "Food", IF(ISNUMBER(SEARCH("music",R138)),"Music",IF(ISNUMBER(SEARCH("film", R138)), "Film &amp; Video", IF(ISNUMBER(SEARCH("games", R138)), "Games", IF(ISNUMBER(SEARCH("theater", R138)), "Theater",IF(ISNUMBER(SEARCH("technology", R138)), "Technology", IF(ISNUMBER(SEARCH("journalism", R138)), "Journalism", IF(ISNUMBER(SEARCH("photography", R138)), "Photography", IF(ISNUMBER(SEARCH("publishing", R138)), "Publishing")))))))))</f>
        <v>Film &amp; Video</v>
      </c>
      <c r="T138" t="str">
        <f>IF(ISNUMBER(SEARCH("food", R138)), "Food Trucks",
IF(ISNUMBER(SEARCH("electric",R138)),"Electric Music",
IF(ISNUMBER(SEARCH("indie",R138)),"Indie Rock",
IF(ISNUMBER(SEARCH("jazz",R138)),"Jazz",
IF(ISNUMBER(SEARCH("metal",R138)),"Metal",
IF(ISNUMBER(SEARCH("rock",R138)),"Rock",
IF(ISNUMBER(SEARCH("world",R138)),"World Music",
IF(ISNUMBER(SEARCH("animation", R138)), "Animation",
IF(ISNUMBER(SEARCH("documentary", R138)), "Documentary",
IF(ISNUMBER(SEARCH("drama", R138)), "Drama",
IF(ISNUMBER(SEARCH("science", R138)), "Science Ficton",
IF(ISNUMBER(SEARCH("shorts", R138)), "Shorts",
IF(ISNUMBER(SEARCH("television", R138)), "Television",
IF(ISNUMBER(SEARCH("mobile", R138)), "Mobile Games",
IF(ISNUMBER(SEARCH("video games", R138)), "Video Games",
IF(ISNUMBER(SEARCH("theater", R138)), "Plays",
IF(ISNUMBER(SEARCH("wearables", R138)), "Wearables",
IF(ISNUMBER(SEARCH("web", R138)), "Web",
IF(ISNUMBER(SEARCH("journalism", R138)), "Audio",
IF(ISNUMBER(SEARCH("photography", R138)), "Photography Books",
IF(ISNUMBER(SEARCH("publishing/fiction", R138)), "Ficton",
IF(ISNUMBER(SEARCH("nonfiction", R138)), "Nonfiction",
IF(ISNUMBER(SEARCH("podcasts", R138)), "Radio &amp; Podcasts",
IF(ISNUMBER(SEARCH("translations", R138)), "translations"))))))))))))))))))))))))</f>
        <v>Drama</v>
      </c>
    </row>
    <row r="139" spans="1:20" x14ac:dyDescent="0.25">
      <c r="A139">
        <v>137</v>
      </c>
      <c r="B139" t="s">
        <v>326</v>
      </c>
      <c r="C139" s="3" t="s">
        <v>327</v>
      </c>
      <c r="D139">
        <v>1800</v>
      </c>
      <c r="E139">
        <v>4712</v>
      </c>
      <c r="F139" s="6">
        <f>E139/D139*100</f>
        <v>261.77777777777777</v>
      </c>
      <c r="G139" t="s">
        <v>20</v>
      </c>
      <c r="H139">
        <v>50</v>
      </c>
      <c r="I139" s="8">
        <f>IFERROR(E139/H139,"0")</f>
        <v>94.24</v>
      </c>
      <c r="J139" t="s">
        <v>21</v>
      </c>
      <c r="K139" t="s">
        <v>22</v>
      </c>
      <c r="L139">
        <v>1286341200</v>
      </c>
      <c r="M139" s="12">
        <f>(((L139/60)/60)/24)+DATE(1970,1,1)</f>
        <v>40457.208333333336</v>
      </c>
      <c r="N139">
        <v>1286859600</v>
      </c>
      <c r="O139" s="12">
        <f>(((N139/60)/60)/24)+DATE(1970,1,1)</f>
        <v>40463.208333333336</v>
      </c>
      <c r="P139" t="b">
        <v>0</v>
      </c>
      <c r="Q139" t="b">
        <v>0</v>
      </c>
      <c r="R139" t="s">
        <v>68</v>
      </c>
      <c r="S139" t="str">
        <f>IF(ISNUMBER(SEARCH("food", R139)), "Food", IF(ISNUMBER(SEARCH("music",R139)),"Music",IF(ISNUMBER(SEARCH("film", R139)), "Film &amp; Video", IF(ISNUMBER(SEARCH("games", R139)), "Games", IF(ISNUMBER(SEARCH("theater", R139)), "Theater",IF(ISNUMBER(SEARCH("technology", R139)), "Technology", IF(ISNUMBER(SEARCH("journalism", R139)), "Journalism", IF(ISNUMBER(SEARCH("photography", R139)), "Photography", IF(ISNUMBER(SEARCH("publishing", R139)), "Publishing")))))))))</f>
        <v>Publishing</v>
      </c>
      <c r="T139" t="str">
        <f>IF(ISNUMBER(SEARCH("food", R139)), "Food Trucks",
IF(ISNUMBER(SEARCH("electric",R139)),"Electric Music",
IF(ISNUMBER(SEARCH("indie",R139)),"Indie Rock",
IF(ISNUMBER(SEARCH("jazz",R139)),"Jazz",
IF(ISNUMBER(SEARCH("metal",R139)),"Metal",
IF(ISNUMBER(SEARCH("rock",R139)),"Rock",
IF(ISNUMBER(SEARCH("world",R139)),"World Music",
IF(ISNUMBER(SEARCH("animation", R139)), "Animation",
IF(ISNUMBER(SEARCH("documentary", R139)), "Documentary",
IF(ISNUMBER(SEARCH("drama", R139)), "Drama",
IF(ISNUMBER(SEARCH("science", R139)), "Science Ficton",
IF(ISNUMBER(SEARCH("shorts", R139)), "Shorts",
IF(ISNUMBER(SEARCH("television", R139)), "Television",
IF(ISNUMBER(SEARCH("mobile", R139)), "Mobile Games",
IF(ISNUMBER(SEARCH("video games", R139)), "Video Games",
IF(ISNUMBER(SEARCH("theater", R139)), "Plays",
IF(ISNUMBER(SEARCH("wearables", R139)), "Wearables",
IF(ISNUMBER(SEARCH("web", R139)), "Web",
IF(ISNUMBER(SEARCH("journalism", R139)), "Audio",
IF(ISNUMBER(SEARCH("photography", R139)), "Photography Books",
IF(ISNUMBER(SEARCH("publishing/fiction", R139)), "Ficton",
IF(ISNUMBER(SEARCH("nonfiction", R139)), "Nonfiction",
IF(ISNUMBER(SEARCH("podcasts", R139)), "Radio &amp; Podcasts",
IF(ISNUMBER(SEARCH("translations", R139)), "translations"))))))))))))))))))))))))</f>
        <v>Nonfiction</v>
      </c>
    </row>
    <row r="140" spans="1:20" ht="31.5" x14ac:dyDescent="0.25">
      <c r="A140">
        <v>138</v>
      </c>
      <c r="B140" t="s">
        <v>328</v>
      </c>
      <c r="C140" s="3" t="s">
        <v>329</v>
      </c>
      <c r="D140">
        <v>9600</v>
      </c>
      <c r="E140">
        <v>9216</v>
      </c>
      <c r="F140" s="6">
        <f>E140/D140*100</f>
        <v>96</v>
      </c>
      <c r="G140" t="s">
        <v>14</v>
      </c>
      <c r="H140">
        <v>115</v>
      </c>
      <c r="I140" s="8">
        <f>IFERROR(E140/H140,"0")</f>
        <v>80.139130434782615</v>
      </c>
      <c r="J140" t="s">
        <v>21</v>
      </c>
      <c r="K140" t="s">
        <v>22</v>
      </c>
      <c r="L140">
        <v>1348808400</v>
      </c>
      <c r="M140" s="12">
        <f>(((L140/60)/60)/24)+DATE(1970,1,1)</f>
        <v>41180.208333333336</v>
      </c>
      <c r="N140">
        <v>1349326800</v>
      </c>
      <c r="O140" s="12">
        <f>(((N140/60)/60)/24)+DATE(1970,1,1)</f>
        <v>41186.208333333336</v>
      </c>
      <c r="P140" t="b">
        <v>0</v>
      </c>
      <c r="Q140" t="b">
        <v>0</v>
      </c>
      <c r="R140" t="s">
        <v>292</v>
      </c>
      <c r="S140" t="str">
        <f>IF(ISNUMBER(SEARCH("food", R140)), "Food", IF(ISNUMBER(SEARCH("music",R140)),"Music",IF(ISNUMBER(SEARCH("film", R140)), "Film &amp; Video", IF(ISNUMBER(SEARCH("games", R140)), "Games", IF(ISNUMBER(SEARCH("theater", R140)), "Theater",IF(ISNUMBER(SEARCH("technology", R140)), "Technology", IF(ISNUMBER(SEARCH("journalism", R140)), "Journalism", IF(ISNUMBER(SEARCH("photography", R140)), "Photography", IF(ISNUMBER(SEARCH("publishing", R140)), "Publishing")))))))))</f>
        <v>Games</v>
      </c>
      <c r="T140" t="str">
        <f>IF(ISNUMBER(SEARCH("food", R140)), "Food Trucks",
IF(ISNUMBER(SEARCH("electric",R140)),"Electric Music",
IF(ISNUMBER(SEARCH("indie",R140)),"Indie Rock",
IF(ISNUMBER(SEARCH("jazz",R140)),"Jazz",
IF(ISNUMBER(SEARCH("metal",R140)),"Metal",
IF(ISNUMBER(SEARCH("rock",R140)),"Rock",
IF(ISNUMBER(SEARCH("world",R140)),"World Music",
IF(ISNUMBER(SEARCH("animation", R140)), "Animation",
IF(ISNUMBER(SEARCH("documentary", R140)), "Documentary",
IF(ISNUMBER(SEARCH("drama", R140)), "Drama",
IF(ISNUMBER(SEARCH("science", R140)), "Science Ficton",
IF(ISNUMBER(SEARCH("shorts", R140)), "Shorts",
IF(ISNUMBER(SEARCH("television", R140)), "Television",
IF(ISNUMBER(SEARCH("mobile", R140)), "Mobile Games",
IF(ISNUMBER(SEARCH("video games", R140)), "Video Games",
IF(ISNUMBER(SEARCH("theater", R140)), "Plays",
IF(ISNUMBER(SEARCH("wearables", R140)), "Wearables",
IF(ISNUMBER(SEARCH("web", R140)), "Web",
IF(ISNUMBER(SEARCH("journalism", R140)), "Audio",
IF(ISNUMBER(SEARCH("photography", R140)), "Photography Books",
IF(ISNUMBER(SEARCH("publishing/fiction", R140)), "Ficton",
IF(ISNUMBER(SEARCH("nonfiction", R140)), "Nonfiction",
IF(ISNUMBER(SEARCH("podcasts", R140)), "Radio &amp; Podcasts",
IF(ISNUMBER(SEARCH("translations", R140)), "translations"))))))))))))))))))))))))</f>
        <v>Mobile Games</v>
      </c>
    </row>
    <row r="141" spans="1:20" x14ac:dyDescent="0.25">
      <c r="A141">
        <v>139</v>
      </c>
      <c r="B141" t="s">
        <v>330</v>
      </c>
      <c r="C141" s="3" t="s">
        <v>331</v>
      </c>
      <c r="D141">
        <v>92100</v>
      </c>
      <c r="E141">
        <v>19246</v>
      </c>
      <c r="F141" s="6">
        <f>E141/D141*100</f>
        <v>20.896851248642779</v>
      </c>
      <c r="G141" t="s">
        <v>14</v>
      </c>
      <c r="H141">
        <v>326</v>
      </c>
      <c r="I141" s="8">
        <f>IFERROR(E141/H141,"0")</f>
        <v>59.036809815950917</v>
      </c>
      <c r="J141" t="s">
        <v>21</v>
      </c>
      <c r="K141" t="s">
        <v>22</v>
      </c>
      <c r="L141">
        <v>1429592400</v>
      </c>
      <c r="M141" s="12">
        <f>(((L141/60)/60)/24)+DATE(1970,1,1)</f>
        <v>42115.208333333328</v>
      </c>
      <c r="N141">
        <v>1430974800</v>
      </c>
      <c r="O141" s="12">
        <f>(((N141/60)/60)/24)+DATE(1970,1,1)</f>
        <v>42131.208333333328</v>
      </c>
      <c r="P141" t="b">
        <v>0</v>
      </c>
      <c r="Q141" t="b">
        <v>1</v>
      </c>
      <c r="R141" t="s">
        <v>65</v>
      </c>
      <c r="S141" t="str">
        <f>IF(ISNUMBER(SEARCH("food", R141)), "Food", IF(ISNUMBER(SEARCH("music",R141)),"Music",IF(ISNUMBER(SEARCH("film", R141)), "Film &amp; Video", IF(ISNUMBER(SEARCH("games", R141)), "Games", IF(ISNUMBER(SEARCH("theater", R141)), "Theater",IF(ISNUMBER(SEARCH("technology", R141)), "Technology", IF(ISNUMBER(SEARCH("journalism", R141)), "Journalism", IF(ISNUMBER(SEARCH("photography", R141)), "Photography", IF(ISNUMBER(SEARCH("publishing", R141)), "Publishing")))))))))</f>
        <v>Technology</v>
      </c>
      <c r="T141" t="str">
        <f>IF(ISNUMBER(SEARCH("food", R141)), "Food Trucks",
IF(ISNUMBER(SEARCH("electric",R141)),"Electric Music",
IF(ISNUMBER(SEARCH("indie",R141)),"Indie Rock",
IF(ISNUMBER(SEARCH("jazz",R141)),"Jazz",
IF(ISNUMBER(SEARCH("metal",R141)),"Metal",
IF(ISNUMBER(SEARCH("rock",R141)),"Rock",
IF(ISNUMBER(SEARCH("world",R141)),"World Music",
IF(ISNUMBER(SEARCH("animation", R141)), "Animation",
IF(ISNUMBER(SEARCH("documentary", R141)), "Documentary",
IF(ISNUMBER(SEARCH("drama", R141)), "Drama",
IF(ISNUMBER(SEARCH("science", R141)), "Science Ficton",
IF(ISNUMBER(SEARCH("shorts", R141)), "Shorts",
IF(ISNUMBER(SEARCH("television", R141)), "Television",
IF(ISNUMBER(SEARCH("mobile", R141)), "Mobile Games",
IF(ISNUMBER(SEARCH("video games", R141)), "Video Games",
IF(ISNUMBER(SEARCH("theater", R141)), "Plays",
IF(ISNUMBER(SEARCH("wearables", R141)), "Wearables",
IF(ISNUMBER(SEARCH("web", R141)), "Web",
IF(ISNUMBER(SEARCH("journalism", R141)), "Audio",
IF(ISNUMBER(SEARCH("photography", R141)), "Photography Books",
IF(ISNUMBER(SEARCH("publishing/fiction", R141)), "Ficton",
IF(ISNUMBER(SEARCH("nonfiction", R141)), "Nonfiction",
IF(ISNUMBER(SEARCH("podcasts", R141)), "Radio &amp; Podcasts",
IF(ISNUMBER(SEARCH("translations", R141)), "translations"))))))))))))))))))))))))</f>
        <v>Wearables</v>
      </c>
    </row>
    <row r="142" spans="1:20" ht="31.5" x14ac:dyDescent="0.25">
      <c r="A142">
        <v>140</v>
      </c>
      <c r="B142" t="s">
        <v>332</v>
      </c>
      <c r="C142" s="3" t="s">
        <v>333</v>
      </c>
      <c r="D142">
        <v>5500</v>
      </c>
      <c r="E142">
        <v>12274</v>
      </c>
      <c r="F142" s="6">
        <f>E142/D142*100</f>
        <v>223.16363636363636</v>
      </c>
      <c r="G142" t="s">
        <v>20</v>
      </c>
      <c r="H142">
        <v>186</v>
      </c>
      <c r="I142" s="8">
        <f>IFERROR(E142/H142,"0")</f>
        <v>65.989247311827953</v>
      </c>
      <c r="J142" t="s">
        <v>21</v>
      </c>
      <c r="K142" t="s">
        <v>22</v>
      </c>
      <c r="L142">
        <v>1519538400</v>
      </c>
      <c r="M142" s="12">
        <f>(((L142/60)/60)/24)+DATE(1970,1,1)</f>
        <v>43156.25</v>
      </c>
      <c r="N142">
        <v>1519970400</v>
      </c>
      <c r="O142" s="12">
        <f>(((N142/60)/60)/24)+DATE(1970,1,1)</f>
        <v>43161.25</v>
      </c>
      <c r="P142" t="b">
        <v>0</v>
      </c>
      <c r="Q142" t="b">
        <v>0</v>
      </c>
      <c r="R142" t="s">
        <v>42</v>
      </c>
      <c r="S142" t="str">
        <f>IF(ISNUMBER(SEARCH("food", R142)), "Food", IF(ISNUMBER(SEARCH("music",R142)),"Music",IF(ISNUMBER(SEARCH("film", R142)), "Film &amp; Video", IF(ISNUMBER(SEARCH("games", R142)), "Games", IF(ISNUMBER(SEARCH("theater", R142)), "Theater",IF(ISNUMBER(SEARCH("technology", R142)), "Technology", IF(ISNUMBER(SEARCH("journalism", R142)), "Journalism", IF(ISNUMBER(SEARCH("photography", R142)), "Photography", IF(ISNUMBER(SEARCH("publishing", R142)), "Publishing")))))))))</f>
        <v>Film &amp; Video</v>
      </c>
      <c r="T142" t="str">
        <f>IF(ISNUMBER(SEARCH("food", R142)), "Food Trucks",
IF(ISNUMBER(SEARCH("electric",R142)),"Electric Music",
IF(ISNUMBER(SEARCH("indie",R142)),"Indie Rock",
IF(ISNUMBER(SEARCH("jazz",R142)),"Jazz",
IF(ISNUMBER(SEARCH("metal",R142)),"Metal",
IF(ISNUMBER(SEARCH("rock",R142)),"Rock",
IF(ISNUMBER(SEARCH("world",R142)),"World Music",
IF(ISNUMBER(SEARCH("animation", R142)), "Animation",
IF(ISNUMBER(SEARCH("documentary", R142)), "Documentary",
IF(ISNUMBER(SEARCH("drama", R142)), "Drama",
IF(ISNUMBER(SEARCH("science", R142)), "Science Ficton",
IF(ISNUMBER(SEARCH("shorts", R142)), "Shorts",
IF(ISNUMBER(SEARCH("television", R142)), "Television",
IF(ISNUMBER(SEARCH("mobile", R142)), "Mobile Games",
IF(ISNUMBER(SEARCH("video games", R142)), "Video Games",
IF(ISNUMBER(SEARCH("theater", R142)), "Plays",
IF(ISNUMBER(SEARCH("wearables", R142)), "Wearables",
IF(ISNUMBER(SEARCH("web", R142)), "Web",
IF(ISNUMBER(SEARCH("journalism", R142)), "Audio",
IF(ISNUMBER(SEARCH("photography", R142)), "Photography Books",
IF(ISNUMBER(SEARCH("publishing/fiction", R142)), "Ficton",
IF(ISNUMBER(SEARCH("nonfiction", R142)), "Nonfiction",
IF(ISNUMBER(SEARCH("podcasts", R142)), "Radio &amp; Podcasts",
IF(ISNUMBER(SEARCH("translations", R142)), "translations"))))))))))))))))))))))))</f>
        <v>Documentary</v>
      </c>
    </row>
    <row r="143" spans="1:20" x14ac:dyDescent="0.25">
      <c r="A143">
        <v>141</v>
      </c>
      <c r="B143" t="s">
        <v>334</v>
      </c>
      <c r="C143" s="3" t="s">
        <v>335</v>
      </c>
      <c r="D143">
        <v>64300</v>
      </c>
      <c r="E143">
        <v>65323</v>
      </c>
      <c r="F143" s="6">
        <f>E143/D143*100</f>
        <v>101.59097978227061</v>
      </c>
      <c r="G143" t="s">
        <v>20</v>
      </c>
      <c r="H143">
        <v>1071</v>
      </c>
      <c r="I143" s="8">
        <f>IFERROR(E143/H143,"0")</f>
        <v>60.992530345471522</v>
      </c>
      <c r="J143" t="s">
        <v>21</v>
      </c>
      <c r="K143" t="s">
        <v>22</v>
      </c>
      <c r="L143">
        <v>1434085200</v>
      </c>
      <c r="M143" s="12">
        <f>(((L143/60)/60)/24)+DATE(1970,1,1)</f>
        <v>42167.208333333328</v>
      </c>
      <c r="N143">
        <v>1434603600</v>
      </c>
      <c r="O143" s="12">
        <f>(((N143/60)/60)/24)+DATE(1970,1,1)</f>
        <v>42173.208333333328</v>
      </c>
      <c r="P143" t="b">
        <v>0</v>
      </c>
      <c r="Q143" t="b">
        <v>0</v>
      </c>
      <c r="R143" t="s">
        <v>28</v>
      </c>
      <c r="S143" t="str">
        <f>IF(ISNUMBER(SEARCH("food", R143)), "Food", IF(ISNUMBER(SEARCH("music",R143)),"Music",IF(ISNUMBER(SEARCH("film", R143)), "Film &amp; Video", IF(ISNUMBER(SEARCH("games", R143)), "Games", IF(ISNUMBER(SEARCH("theater", R143)), "Theater",IF(ISNUMBER(SEARCH("technology", R143)), "Technology", IF(ISNUMBER(SEARCH("journalism", R143)), "Journalism", IF(ISNUMBER(SEARCH("photography", R143)), "Photography", IF(ISNUMBER(SEARCH("publishing", R143)), "Publishing")))))))))</f>
        <v>Technology</v>
      </c>
      <c r="T143" t="str">
        <f>IF(ISNUMBER(SEARCH("food", R143)), "Food Trucks",
IF(ISNUMBER(SEARCH("electric",R143)),"Electric Music",
IF(ISNUMBER(SEARCH("indie",R143)),"Indie Rock",
IF(ISNUMBER(SEARCH("jazz",R143)),"Jazz",
IF(ISNUMBER(SEARCH("metal",R143)),"Metal",
IF(ISNUMBER(SEARCH("rock",R143)),"Rock",
IF(ISNUMBER(SEARCH("world",R143)),"World Music",
IF(ISNUMBER(SEARCH("animation", R143)), "Animation",
IF(ISNUMBER(SEARCH("documentary", R143)), "Documentary",
IF(ISNUMBER(SEARCH("drama", R143)), "Drama",
IF(ISNUMBER(SEARCH("science", R143)), "Science Ficton",
IF(ISNUMBER(SEARCH("shorts", R143)), "Shorts",
IF(ISNUMBER(SEARCH("television", R143)), "Television",
IF(ISNUMBER(SEARCH("mobile", R143)), "Mobile Games",
IF(ISNUMBER(SEARCH("video games", R143)), "Video Games",
IF(ISNUMBER(SEARCH("theater", R143)), "Plays",
IF(ISNUMBER(SEARCH("wearables", R143)), "Wearables",
IF(ISNUMBER(SEARCH("web", R143)), "Web",
IF(ISNUMBER(SEARCH("journalism", R143)), "Audio",
IF(ISNUMBER(SEARCH("photography", R143)), "Photography Books",
IF(ISNUMBER(SEARCH("publishing/fiction", R143)), "Ficton",
IF(ISNUMBER(SEARCH("nonfiction", R143)), "Nonfiction",
IF(ISNUMBER(SEARCH("podcasts", R143)), "Radio &amp; Podcasts",
IF(ISNUMBER(SEARCH("translations", R143)), "translations"))))))))))))))))))))))))</f>
        <v>Web</v>
      </c>
    </row>
    <row r="144" spans="1:20" x14ac:dyDescent="0.25">
      <c r="A144">
        <v>142</v>
      </c>
      <c r="B144" t="s">
        <v>336</v>
      </c>
      <c r="C144" s="3" t="s">
        <v>337</v>
      </c>
      <c r="D144">
        <v>5000</v>
      </c>
      <c r="E144">
        <v>11502</v>
      </c>
      <c r="F144" s="6">
        <f>E144/D144*100</f>
        <v>230.03999999999996</v>
      </c>
      <c r="G144" t="s">
        <v>20</v>
      </c>
      <c r="H144">
        <v>117</v>
      </c>
      <c r="I144" s="8">
        <f>IFERROR(E144/H144,"0")</f>
        <v>98.307692307692307</v>
      </c>
      <c r="J144" t="s">
        <v>21</v>
      </c>
      <c r="K144" t="s">
        <v>22</v>
      </c>
      <c r="L144">
        <v>1333688400</v>
      </c>
      <c r="M144" s="12">
        <f>(((L144/60)/60)/24)+DATE(1970,1,1)</f>
        <v>41005.208333333336</v>
      </c>
      <c r="N144">
        <v>1337230800</v>
      </c>
      <c r="O144" s="12">
        <f>(((N144/60)/60)/24)+DATE(1970,1,1)</f>
        <v>41046.208333333336</v>
      </c>
      <c r="P144" t="b">
        <v>0</v>
      </c>
      <c r="Q144" t="b">
        <v>0</v>
      </c>
      <c r="R144" t="s">
        <v>28</v>
      </c>
      <c r="S144" t="str">
        <f>IF(ISNUMBER(SEARCH("food", R144)), "Food", IF(ISNUMBER(SEARCH("music",R144)),"Music",IF(ISNUMBER(SEARCH("film", R144)), "Film &amp; Video", IF(ISNUMBER(SEARCH("games", R144)), "Games", IF(ISNUMBER(SEARCH("theater", R144)), "Theater",IF(ISNUMBER(SEARCH("technology", R144)), "Technology", IF(ISNUMBER(SEARCH("journalism", R144)), "Journalism", IF(ISNUMBER(SEARCH("photography", R144)), "Photography", IF(ISNUMBER(SEARCH("publishing", R144)), "Publishing")))))))))</f>
        <v>Technology</v>
      </c>
      <c r="T144" t="str">
        <f>IF(ISNUMBER(SEARCH("food", R144)), "Food Trucks",
IF(ISNUMBER(SEARCH("electric",R144)),"Electric Music",
IF(ISNUMBER(SEARCH("indie",R144)),"Indie Rock",
IF(ISNUMBER(SEARCH("jazz",R144)),"Jazz",
IF(ISNUMBER(SEARCH("metal",R144)),"Metal",
IF(ISNUMBER(SEARCH("rock",R144)),"Rock",
IF(ISNUMBER(SEARCH("world",R144)),"World Music",
IF(ISNUMBER(SEARCH("animation", R144)), "Animation",
IF(ISNUMBER(SEARCH("documentary", R144)), "Documentary",
IF(ISNUMBER(SEARCH("drama", R144)), "Drama",
IF(ISNUMBER(SEARCH("science", R144)), "Science Ficton",
IF(ISNUMBER(SEARCH("shorts", R144)), "Shorts",
IF(ISNUMBER(SEARCH("television", R144)), "Television",
IF(ISNUMBER(SEARCH("mobile", R144)), "Mobile Games",
IF(ISNUMBER(SEARCH("video games", R144)), "Video Games",
IF(ISNUMBER(SEARCH("theater", R144)), "Plays",
IF(ISNUMBER(SEARCH("wearables", R144)), "Wearables",
IF(ISNUMBER(SEARCH("web", R144)), "Web",
IF(ISNUMBER(SEARCH("journalism", R144)), "Audio",
IF(ISNUMBER(SEARCH("photography", R144)), "Photography Books",
IF(ISNUMBER(SEARCH("publishing/fiction", R144)), "Ficton",
IF(ISNUMBER(SEARCH("nonfiction", R144)), "Nonfiction",
IF(ISNUMBER(SEARCH("podcasts", R144)), "Radio &amp; Podcasts",
IF(ISNUMBER(SEARCH("translations", R144)), "translations"))))))))))))))))))))))))</f>
        <v>Web</v>
      </c>
    </row>
    <row r="145" spans="1:20" x14ac:dyDescent="0.25">
      <c r="A145">
        <v>143</v>
      </c>
      <c r="B145" t="s">
        <v>338</v>
      </c>
      <c r="C145" s="3" t="s">
        <v>339</v>
      </c>
      <c r="D145">
        <v>5400</v>
      </c>
      <c r="E145">
        <v>7322</v>
      </c>
      <c r="F145" s="6">
        <f>E145/D145*100</f>
        <v>135.59259259259261</v>
      </c>
      <c r="G145" t="s">
        <v>20</v>
      </c>
      <c r="H145">
        <v>70</v>
      </c>
      <c r="I145" s="8">
        <f>IFERROR(E145/H145,"0")</f>
        <v>104.6</v>
      </c>
      <c r="J145" t="s">
        <v>21</v>
      </c>
      <c r="K145" t="s">
        <v>22</v>
      </c>
      <c r="L145">
        <v>1277701200</v>
      </c>
      <c r="M145" s="12">
        <f>(((L145/60)/60)/24)+DATE(1970,1,1)</f>
        <v>40357.208333333336</v>
      </c>
      <c r="N145">
        <v>1279429200</v>
      </c>
      <c r="O145" s="12">
        <f>(((N145/60)/60)/24)+DATE(1970,1,1)</f>
        <v>40377.208333333336</v>
      </c>
      <c r="P145" t="b">
        <v>0</v>
      </c>
      <c r="Q145" t="b">
        <v>0</v>
      </c>
      <c r="R145" t="s">
        <v>60</v>
      </c>
      <c r="S145" t="str">
        <f>IF(ISNUMBER(SEARCH("food", R145)), "Food", IF(ISNUMBER(SEARCH("music",R145)),"Music",IF(ISNUMBER(SEARCH("film", R145)), "Film &amp; Video", IF(ISNUMBER(SEARCH("games", R145)), "Games", IF(ISNUMBER(SEARCH("theater", R145)), "Theater",IF(ISNUMBER(SEARCH("technology", R145)), "Technology", IF(ISNUMBER(SEARCH("journalism", R145)), "Journalism", IF(ISNUMBER(SEARCH("photography", R145)), "Photography", IF(ISNUMBER(SEARCH("publishing", R145)), "Publishing")))))))))</f>
        <v>Music</v>
      </c>
      <c r="T145" t="str">
        <f>IF(ISNUMBER(SEARCH("food", R145)), "Food Trucks",
IF(ISNUMBER(SEARCH("electric",R145)),"Electric Music",
IF(ISNUMBER(SEARCH("indie",R145)),"Indie Rock",
IF(ISNUMBER(SEARCH("jazz",R145)),"Jazz",
IF(ISNUMBER(SEARCH("metal",R145)),"Metal",
IF(ISNUMBER(SEARCH("rock",R145)),"Rock",
IF(ISNUMBER(SEARCH("world",R145)),"World Music",
IF(ISNUMBER(SEARCH("animation", R145)), "Animation",
IF(ISNUMBER(SEARCH("documentary", R145)), "Documentary",
IF(ISNUMBER(SEARCH("drama", R145)), "Drama",
IF(ISNUMBER(SEARCH("science", R145)), "Science Ficton",
IF(ISNUMBER(SEARCH("shorts", R145)), "Shorts",
IF(ISNUMBER(SEARCH("television", R145)), "Television",
IF(ISNUMBER(SEARCH("mobile", R145)), "Mobile Games",
IF(ISNUMBER(SEARCH("video games", R145)), "Video Games",
IF(ISNUMBER(SEARCH("theater", R145)), "Plays",
IF(ISNUMBER(SEARCH("wearables", R145)), "Wearables",
IF(ISNUMBER(SEARCH("web", R145)), "Web",
IF(ISNUMBER(SEARCH("journalism", R145)), "Audio",
IF(ISNUMBER(SEARCH("photography", R145)), "Photography Books",
IF(ISNUMBER(SEARCH("publishing/fiction", R145)), "Ficton",
IF(ISNUMBER(SEARCH("nonfiction", R145)), "Nonfiction",
IF(ISNUMBER(SEARCH("podcasts", R145)), "Radio &amp; Podcasts",
IF(ISNUMBER(SEARCH("translations", R145)), "translations"))))))))))))))))))))))))</f>
        <v>Indie Rock</v>
      </c>
    </row>
    <row r="146" spans="1:20" x14ac:dyDescent="0.25">
      <c r="A146">
        <v>144</v>
      </c>
      <c r="B146" t="s">
        <v>340</v>
      </c>
      <c r="C146" s="3" t="s">
        <v>341</v>
      </c>
      <c r="D146">
        <v>9000</v>
      </c>
      <c r="E146">
        <v>11619</v>
      </c>
      <c r="F146" s="6">
        <f>E146/D146*100</f>
        <v>129.1</v>
      </c>
      <c r="G146" t="s">
        <v>20</v>
      </c>
      <c r="H146">
        <v>135</v>
      </c>
      <c r="I146" s="8">
        <f>IFERROR(E146/H146,"0")</f>
        <v>86.066666666666663</v>
      </c>
      <c r="J146" t="s">
        <v>21</v>
      </c>
      <c r="K146" t="s">
        <v>22</v>
      </c>
      <c r="L146">
        <v>1560747600</v>
      </c>
      <c r="M146" s="12">
        <f>(((L146/60)/60)/24)+DATE(1970,1,1)</f>
        <v>43633.208333333328</v>
      </c>
      <c r="N146">
        <v>1561438800</v>
      </c>
      <c r="O146" s="12">
        <f>(((N146/60)/60)/24)+DATE(1970,1,1)</f>
        <v>43641.208333333328</v>
      </c>
      <c r="P146" t="b">
        <v>0</v>
      </c>
      <c r="Q146" t="b">
        <v>0</v>
      </c>
      <c r="R146" t="s">
        <v>33</v>
      </c>
      <c r="S146" t="str">
        <f>IF(ISNUMBER(SEARCH("food", R146)), "Food", IF(ISNUMBER(SEARCH("music",R146)),"Music",IF(ISNUMBER(SEARCH("film", R146)), "Film &amp; Video", IF(ISNUMBER(SEARCH("games", R146)), "Games", IF(ISNUMBER(SEARCH("theater", R146)), "Theater",IF(ISNUMBER(SEARCH("technology", R146)), "Technology", IF(ISNUMBER(SEARCH("journalism", R146)), "Journalism", IF(ISNUMBER(SEARCH("photography", R146)), "Photography", IF(ISNUMBER(SEARCH("publishing", R146)), "Publishing")))))))))</f>
        <v>Theater</v>
      </c>
      <c r="T146" t="str">
        <f>IF(ISNUMBER(SEARCH("food", R146)), "Food Trucks",
IF(ISNUMBER(SEARCH("electric",R146)),"Electric Music",
IF(ISNUMBER(SEARCH("indie",R146)),"Indie Rock",
IF(ISNUMBER(SEARCH("jazz",R146)),"Jazz",
IF(ISNUMBER(SEARCH("metal",R146)),"Metal",
IF(ISNUMBER(SEARCH("rock",R146)),"Rock",
IF(ISNUMBER(SEARCH("world",R146)),"World Music",
IF(ISNUMBER(SEARCH("animation", R146)), "Animation",
IF(ISNUMBER(SEARCH("documentary", R146)), "Documentary",
IF(ISNUMBER(SEARCH("drama", R146)), "Drama",
IF(ISNUMBER(SEARCH("science", R146)), "Science Ficton",
IF(ISNUMBER(SEARCH("shorts", R146)), "Shorts",
IF(ISNUMBER(SEARCH("television", R146)), "Television",
IF(ISNUMBER(SEARCH("mobile", R146)), "Mobile Games",
IF(ISNUMBER(SEARCH("video games", R146)), "Video Games",
IF(ISNUMBER(SEARCH("theater", R146)), "Plays",
IF(ISNUMBER(SEARCH("wearables", R146)), "Wearables",
IF(ISNUMBER(SEARCH("web", R146)), "Web",
IF(ISNUMBER(SEARCH("journalism", R146)), "Audio",
IF(ISNUMBER(SEARCH("photography", R146)), "Photography Books",
IF(ISNUMBER(SEARCH("publishing/fiction", R146)), "Ficton",
IF(ISNUMBER(SEARCH("nonfiction", R146)), "Nonfiction",
IF(ISNUMBER(SEARCH("podcasts", R146)), "Radio &amp; Podcasts",
IF(ISNUMBER(SEARCH("translations", R146)), "translations"))))))))))))))))))))))))</f>
        <v>Plays</v>
      </c>
    </row>
    <row r="147" spans="1:20" x14ac:dyDescent="0.25">
      <c r="A147">
        <v>145</v>
      </c>
      <c r="B147" t="s">
        <v>342</v>
      </c>
      <c r="C147" s="3" t="s">
        <v>343</v>
      </c>
      <c r="D147">
        <v>25000</v>
      </c>
      <c r="E147">
        <v>59128</v>
      </c>
      <c r="F147" s="6">
        <f>E147/D147*100</f>
        <v>236.512</v>
      </c>
      <c r="G147" t="s">
        <v>20</v>
      </c>
      <c r="H147">
        <v>768</v>
      </c>
      <c r="I147" s="8">
        <f>IFERROR(E147/H147,"0")</f>
        <v>76.989583333333329</v>
      </c>
      <c r="J147" t="s">
        <v>98</v>
      </c>
      <c r="K147" t="s">
        <v>99</v>
      </c>
      <c r="L147">
        <v>1410066000</v>
      </c>
      <c r="M147" s="12">
        <f>(((L147/60)/60)/24)+DATE(1970,1,1)</f>
        <v>41889.208333333336</v>
      </c>
      <c r="N147">
        <v>1410498000</v>
      </c>
      <c r="O147" s="12">
        <f>(((N147/60)/60)/24)+DATE(1970,1,1)</f>
        <v>41894.208333333336</v>
      </c>
      <c r="P147" t="b">
        <v>0</v>
      </c>
      <c r="Q147" t="b">
        <v>0</v>
      </c>
      <c r="R147" t="s">
        <v>65</v>
      </c>
      <c r="S147" t="str">
        <f>IF(ISNUMBER(SEARCH("food", R147)), "Food", IF(ISNUMBER(SEARCH("music",R147)),"Music",IF(ISNUMBER(SEARCH("film", R147)), "Film &amp; Video", IF(ISNUMBER(SEARCH("games", R147)), "Games", IF(ISNUMBER(SEARCH("theater", R147)), "Theater",IF(ISNUMBER(SEARCH("technology", R147)), "Technology", IF(ISNUMBER(SEARCH("journalism", R147)), "Journalism", IF(ISNUMBER(SEARCH("photography", R147)), "Photography", IF(ISNUMBER(SEARCH("publishing", R147)), "Publishing")))))))))</f>
        <v>Technology</v>
      </c>
      <c r="T147" t="str">
        <f>IF(ISNUMBER(SEARCH("food", R147)), "Food Trucks",
IF(ISNUMBER(SEARCH("electric",R147)),"Electric Music",
IF(ISNUMBER(SEARCH("indie",R147)),"Indie Rock",
IF(ISNUMBER(SEARCH("jazz",R147)),"Jazz",
IF(ISNUMBER(SEARCH("metal",R147)),"Metal",
IF(ISNUMBER(SEARCH("rock",R147)),"Rock",
IF(ISNUMBER(SEARCH("world",R147)),"World Music",
IF(ISNUMBER(SEARCH("animation", R147)), "Animation",
IF(ISNUMBER(SEARCH("documentary", R147)), "Documentary",
IF(ISNUMBER(SEARCH("drama", R147)), "Drama",
IF(ISNUMBER(SEARCH("science", R147)), "Science Ficton",
IF(ISNUMBER(SEARCH("shorts", R147)), "Shorts",
IF(ISNUMBER(SEARCH("television", R147)), "Television",
IF(ISNUMBER(SEARCH("mobile", R147)), "Mobile Games",
IF(ISNUMBER(SEARCH("video games", R147)), "Video Games",
IF(ISNUMBER(SEARCH("theater", R147)), "Plays",
IF(ISNUMBER(SEARCH("wearables", R147)), "Wearables",
IF(ISNUMBER(SEARCH("web", R147)), "Web",
IF(ISNUMBER(SEARCH("journalism", R147)), "Audio",
IF(ISNUMBER(SEARCH("photography", R147)), "Photography Books",
IF(ISNUMBER(SEARCH("publishing/fiction", R147)), "Ficton",
IF(ISNUMBER(SEARCH("nonfiction", R147)), "Nonfiction",
IF(ISNUMBER(SEARCH("podcasts", R147)), "Radio &amp; Podcasts",
IF(ISNUMBER(SEARCH("translations", R147)), "translations"))))))))))))))))))))))))</f>
        <v>Wearables</v>
      </c>
    </row>
    <row r="148" spans="1:20" ht="31.5" x14ac:dyDescent="0.25">
      <c r="A148">
        <v>146</v>
      </c>
      <c r="B148" t="s">
        <v>344</v>
      </c>
      <c r="C148" s="3" t="s">
        <v>345</v>
      </c>
      <c r="D148">
        <v>8800</v>
      </c>
      <c r="E148">
        <v>1518</v>
      </c>
      <c r="F148" s="6">
        <f>E148/D148*100</f>
        <v>17.25</v>
      </c>
      <c r="G148" t="s">
        <v>74</v>
      </c>
      <c r="H148">
        <v>51</v>
      </c>
      <c r="I148" s="8">
        <f>IFERROR(E148/H148,"0")</f>
        <v>29.764705882352942</v>
      </c>
      <c r="J148" t="s">
        <v>21</v>
      </c>
      <c r="K148" t="s">
        <v>22</v>
      </c>
      <c r="L148">
        <v>1320732000</v>
      </c>
      <c r="M148" s="12">
        <f>(((L148/60)/60)/24)+DATE(1970,1,1)</f>
        <v>40855.25</v>
      </c>
      <c r="N148">
        <v>1322460000</v>
      </c>
      <c r="O148" s="12">
        <f>(((N148/60)/60)/24)+DATE(1970,1,1)</f>
        <v>40875.25</v>
      </c>
      <c r="P148" t="b">
        <v>0</v>
      </c>
      <c r="Q148" t="b">
        <v>0</v>
      </c>
      <c r="R148" t="s">
        <v>33</v>
      </c>
      <c r="S148" t="str">
        <f>IF(ISNUMBER(SEARCH("food", R148)), "Food", IF(ISNUMBER(SEARCH("music",R148)),"Music",IF(ISNUMBER(SEARCH("film", R148)), "Film &amp; Video", IF(ISNUMBER(SEARCH("games", R148)), "Games", IF(ISNUMBER(SEARCH("theater", R148)), "Theater",IF(ISNUMBER(SEARCH("technology", R148)), "Technology", IF(ISNUMBER(SEARCH("journalism", R148)), "Journalism", IF(ISNUMBER(SEARCH("photography", R148)), "Photography", IF(ISNUMBER(SEARCH("publishing", R148)), "Publishing")))))))))</f>
        <v>Theater</v>
      </c>
      <c r="T148" t="str">
        <f>IF(ISNUMBER(SEARCH("food", R148)), "Food Trucks",
IF(ISNUMBER(SEARCH("electric",R148)),"Electric Music",
IF(ISNUMBER(SEARCH("indie",R148)),"Indie Rock",
IF(ISNUMBER(SEARCH("jazz",R148)),"Jazz",
IF(ISNUMBER(SEARCH("metal",R148)),"Metal",
IF(ISNUMBER(SEARCH("rock",R148)),"Rock",
IF(ISNUMBER(SEARCH("world",R148)),"World Music",
IF(ISNUMBER(SEARCH("animation", R148)), "Animation",
IF(ISNUMBER(SEARCH("documentary", R148)), "Documentary",
IF(ISNUMBER(SEARCH("drama", R148)), "Drama",
IF(ISNUMBER(SEARCH("science", R148)), "Science Ficton",
IF(ISNUMBER(SEARCH("shorts", R148)), "Shorts",
IF(ISNUMBER(SEARCH("television", R148)), "Television",
IF(ISNUMBER(SEARCH("mobile", R148)), "Mobile Games",
IF(ISNUMBER(SEARCH("video games", R148)), "Video Games",
IF(ISNUMBER(SEARCH("theater", R148)), "Plays",
IF(ISNUMBER(SEARCH("wearables", R148)), "Wearables",
IF(ISNUMBER(SEARCH("web", R148)), "Web",
IF(ISNUMBER(SEARCH("journalism", R148)), "Audio",
IF(ISNUMBER(SEARCH("photography", R148)), "Photography Books",
IF(ISNUMBER(SEARCH("publishing/fiction", R148)), "Ficton",
IF(ISNUMBER(SEARCH("nonfiction", R148)), "Nonfiction",
IF(ISNUMBER(SEARCH("podcasts", R148)), "Radio &amp; Podcasts",
IF(ISNUMBER(SEARCH("translations", R148)), "translations"))))))))))))))))))))))))</f>
        <v>Plays</v>
      </c>
    </row>
    <row r="149" spans="1:20" x14ac:dyDescent="0.25">
      <c r="A149">
        <v>147</v>
      </c>
      <c r="B149" t="s">
        <v>346</v>
      </c>
      <c r="C149" s="3" t="s">
        <v>347</v>
      </c>
      <c r="D149">
        <v>8300</v>
      </c>
      <c r="E149">
        <v>9337</v>
      </c>
      <c r="F149" s="6">
        <f>E149/D149*100</f>
        <v>112.49397590361446</v>
      </c>
      <c r="G149" t="s">
        <v>20</v>
      </c>
      <c r="H149">
        <v>199</v>
      </c>
      <c r="I149" s="8">
        <f>IFERROR(E149/H149,"0")</f>
        <v>46.91959798994975</v>
      </c>
      <c r="J149" t="s">
        <v>21</v>
      </c>
      <c r="K149" t="s">
        <v>22</v>
      </c>
      <c r="L149">
        <v>1465794000</v>
      </c>
      <c r="M149" s="12">
        <f>(((L149/60)/60)/24)+DATE(1970,1,1)</f>
        <v>42534.208333333328</v>
      </c>
      <c r="N149">
        <v>1466312400</v>
      </c>
      <c r="O149" s="12">
        <f>(((N149/60)/60)/24)+DATE(1970,1,1)</f>
        <v>42540.208333333328</v>
      </c>
      <c r="P149" t="b">
        <v>0</v>
      </c>
      <c r="Q149" t="b">
        <v>1</v>
      </c>
      <c r="R149" t="s">
        <v>33</v>
      </c>
      <c r="S149" t="str">
        <f>IF(ISNUMBER(SEARCH("food", R149)), "Food", IF(ISNUMBER(SEARCH("music",R149)),"Music",IF(ISNUMBER(SEARCH("film", R149)), "Film &amp; Video", IF(ISNUMBER(SEARCH("games", R149)), "Games", IF(ISNUMBER(SEARCH("theater", R149)), "Theater",IF(ISNUMBER(SEARCH("technology", R149)), "Technology", IF(ISNUMBER(SEARCH("journalism", R149)), "Journalism", IF(ISNUMBER(SEARCH("photography", R149)), "Photography", IF(ISNUMBER(SEARCH("publishing", R149)), "Publishing")))))))))</f>
        <v>Theater</v>
      </c>
      <c r="T149" t="str">
        <f>IF(ISNUMBER(SEARCH("food", R149)), "Food Trucks",
IF(ISNUMBER(SEARCH("electric",R149)),"Electric Music",
IF(ISNUMBER(SEARCH("indie",R149)),"Indie Rock",
IF(ISNUMBER(SEARCH("jazz",R149)),"Jazz",
IF(ISNUMBER(SEARCH("metal",R149)),"Metal",
IF(ISNUMBER(SEARCH("rock",R149)),"Rock",
IF(ISNUMBER(SEARCH("world",R149)),"World Music",
IF(ISNUMBER(SEARCH("animation", R149)), "Animation",
IF(ISNUMBER(SEARCH("documentary", R149)), "Documentary",
IF(ISNUMBER(SEARCH("drama", R149)), "Drama",
IF(ISNUMBER(SEARCH("science", R149)), "Science Ficton",
IF(ISNUMBER(SEARCH("shorts", R149)), "Shorts",
IF(ISNUMBER(SEARCH("television", R149)), "Television",
IF(ISNUMBER(SEARCH("mobile", R149)), "Mobile Games",
IF(ISNUMBER(SEARCH("video games", R149)), "Video Games",
IF(ISNUMBER(SEARCH("theater", R149)), "Plays",
IF(ISNUMBER(SEARCH("wearables", R149)), "Wearables",
IF(ISNUMBER(SEARCH("web", R149)), "Web",
IF(ISNUMBER(SEARCH("journalism", R149)), "Audio",
IF(ISNUMBER(SEARCH("photography", R149)), "Photography Books",
IF(ISNUMBER(SEARCH("publishing/fiction", R149)), "Ficton",
IF(ISNUMBER(SEARCH("nonfiction", R149)), "Nonfiction",
IF(ISNUMBER(SEARCH("podcasts", R149)), "Radio &amp; Podcasts",
IF(ISNUMBER(SEARCH("translations", R149)), "translations"))))))))))))))))))))))))</f>
        <v>Plays</v>
      </c>
    </row>
    <row r="150" spans="1:20" x14ac:dyDescent="0.25">
      <c r="A150">
        <v>148</v>
      </c>
      <c r="B150" t="s">
        <v>348</v>
      </c>
      <c r="C150" s="3" t="s">
        <v>349</v>
      </c>
      <c r="D150">
        <v>9300</v>
      </c>
      <c r="E150">
        <v>11255</v>
      </c>
      <c r="F150" s="6">
        <f>E150/D150*100</f>
        <v>121.02150537634408</v>
      </c>
      <c r="G150" t="s">
        <v>20</v>
      </c>
      <c r="H150">
        <v>107</v>
      </c>
      <c r="I150" s="8">
        <f>IFERROR(E150/H150,"0")</f>
        <v>105.18691588785046</v>
      </c>
      <c r="J150" t="s">
        <v>21</v>
      </c>
      <c r="K150" t="s">
        <v>22</v>
      </c>
      <c r="L150">
        <v>1500958800</v>
      </c>
      <c r="M150" s="12">
        <f>(((L150/60)/60)/24)+DATE(1970,1,1)</f>
        <v>42941.208333333328</v>
      </c>
      <c r="N150">
        <v>1501736400</v>
      </c>
      <c r="O150" s="12">
        <f>(((N150/60)/60)/24)+DATE(1970,1,1)</f>
        <v>42950.208333333328</v>
      </c>
      <c r="P150" t="b">
        <v>0</v>
      </c>
      <c r="Q150" t="b">
        <v>0</v>
      </c>
      <c r="R150" t="s">
        <v>65</v>
      </c>
      <c r="S150" t="str">
        <f>IF(ISNUMBER(SEARCH("food", R150)), "Food", IF(ISNUMBER(SEARCH("music",R150)),"Music",IF(ISNUMBER(SEARCH("film", R150)), "Film &amp; Video", IF(ISNUMBER(SEARCH("games", R150)), "Games", IF(ISNUMBER(SEARCH("theater", R150)), "Theater",IF(ISNUMBER(SEARCH("technology", R150)), "Technology", IF(ISNUMBER(SEARCH("journalism", R150)), "Journalism", IF(ISNUMBER(SEARCH("photography", R150)), "Photography", IF(ISNUMBER(SEARCH("publishing", R150)), "Publishing")))))))))</f>
        <v>Technology</v>
      </c>
      <c r="T150" t="str">
        <f>IF(ISNUMBER(SEARCH("food", R150)), "Food Trucks",
IF(ISNUMBER(SEARCH("electric",R150)),"Electric Music",
IF(ISNUMBER(SEARCH("indie",R150)),"Indie Rock",
IF(ISNUMBER(SEARCH("jazz",R150)),"Jazz",
IF(ISNUMBER(SEARCH("metal",R150)),"Metal",
IF(ISNUMBER(SEARCH("rock",R150)),"Rock",
IF(ISNUMBER(SEARCH("world",R150)),"World Music",
IF(ISNUMBER(SEARCH("animation", R150)), "Animation",
IF(ISNUMBER(SEARCH("documentary", R150)), "Documentary",
IF(ISNUMBER(SEARCH("drama", R150)), "Drama",
IF(ISNUMBER(SEARCH("science", R150)), "Science Ficton",
IF(ISNUMBER(SEARCH("shorts", R150)), "Shorts",
IF(ISNUMBER(SEARCH("television", R150)), "Television",
IF(ISNUMBER(SEARCH("mobile", R150)), "Mobile Games",
IF(ISNUMBER(SEARCH("video games", R150)), "Video Games",
IF(ISNUMBER(SEARCH("theater", R150)), "Plays",
IF(ISNUMBER(SEARCH("wearables", R150)), "Wearables",
IF(ISNUMBER(SEARCH("web", R150)), "Web",
IF(ISNUMBER(SEARCH("journalism", R150)), "Audio",
IF(ISNUMBER(SEARCH("photography", R150)), "Photography Books",
IF(ISNUMBER(SEARCH("publishing/fiction", R150)), "Ficton",
IF(ISNUMBER(SEARCH("nonfiction", R150)), "Nonfiction",
IF(ISNUMBER(SEARCH("podcasts", R150)), "Radio &amp; Podcasts",
IF(ISNUMBER(SEARCH("translations", R150)), "translations"))))))))))))))))))))))))</f>
        <v>Wearables</v>
      </c>
    </row>
    <row r="151" spans="1:20" x14ac:dyDescent="0.25">
      <c r="A151">
        <v>149</v>
      </c>
      <c r="B151" t="s">
        <v>350</v>
      </c>
      <c r="C151" s="3" t="s">
        <v>351</v>
      </c>
      <c r="D151">
        <v>6200</v>
      </c>
      <c r="E151">
        <v>13632</v>
      </c>
      <c r="F151" s="6">
        <f>E151/D151*100</f>
        <v>219.87096774193549</v>
      </c>
      <c r="G151" t="s">
        <v>20</v>
      </c>
      <c r="H151">
        <v>195</v>
      </c>
      <c r="I151" s="8">
        <f>IFERROR(E151/H151,"0")</f>
        <v>69.907692307692301</v>
      </c>
      <c r="J151" t="s">
        <v>21</v>
      </c>
      <c r="K151" t="s">
        <v>22</v>
      </c>
      <c r="L151">
        <v>1357020000</v>
      </c>
      <c r="M151" s="12">
        <f>(((L151/60)/60)/24)+DATE(1970,1,1)</f>
        <v>41275.25</v>
      </c>
      <c r="N151">
        <v>1361512800</v>
      </c>
      <c r="O151" s="12">
        <f>(((N151/60)/60)/24)+DATE(1970,1,1)</f>
        <v>41327.25</v>
      </c>
      <c r="P151" t="b">
        <v>0</v>
      </c>
      <c r="Q151" t="b">
        <v>0</v>
      </c>
      <c r="R151" t="s">
        <v>60</v>
      </c>
      <c r="S151" t="str">
        <f>IF(ISNUMBER(SEARCH("food", R151)), "Food", IF(ISNUMBER(SEARCH("music",R151)),"Music",IF(ISNUMBER(SEARCH("film", R151)), "Film &amp; Video", IF(ISNUMBER(SEARCH("games", R151)), "Games", IF(ISNUMBER(SEARCH("theater", R151)), "Theater",IF(ISNUMBER(SEARCH("technology", R151)), "Technology", IF(ISNUMBER(SEARCH("journalism", R151)), "Journalism", IF(ISNUMBER(SEARCH("photography", R151)), "Photography", IF(ISNUMBER(SEARCH("publishing", R151)), "Publishing")))))))))</f>
        <v>Music</v>
      </c>
      <c r="T151" t="str">
        <f>IF(ISNUMBER(SEARCH("food", R151)), "Food Trucks",
IF(ISNUMBER(SEARCH("electric",R151)),"Electric Music",
IF(ISNUMBER(SEARCH("indie",R151)),"Indie Rock",
IF(ISNUMBER(SEARCH("jazz",R151)),"Jazz",
IF(ISNUMBER(SEARCH("metal",R151)),"Metal",
IF(ISNUMBER(SEARCH("rock",R151)),"Rock",
IF(ISNUMBER(SEARCH("world",R151)),"World Music",
IF(ISNUMBER(SEARCH("animation", R151)), "Animation",
IF(ISNUMBER(SEARCH("documentary", R151)), "Documentary",
IF(ISNUMBER(SEARCH("drama", R151)), "Drama",
IF(ISNUMBER(SEARCH("science", R151)), "Science Ficton",
IF(ISNUMBER(SEARCH("shorts", R151)), "Shorts",
IF(ISNUMBER(SEARCH("television", R151)), "Television",
IF(ISNUMBER(SEARCH("mobile", R151)), "Mobile Games",
IF(ISNUMBER(SEARCH("video games", R151)), "Video Games",
IF(ISNUMBER(SEARCH("theater", R151)), "Plays",
IF(ISNUMBER(SEARCH("wearables", R151)), "Wearables",
IF(ISNUMBER(SEARCH("web", R151)), "Web",
IF(ISNUMBER(SEARCH("journalism", R151)), "Audio",
IF(ISNUMBER(SEARCH("photography", R151)), "Photography Books",
IF(ISNUMBER(SEARCH("publishing/fiction", R151)), "Ficton",
IF(ISNUMBER(SEARCH("nonfiction", R151)), "Nonfiction",
IF(ISNUMBER(SEARCH("podcasts", R151)), "Radio &amp; Podcasts",
IF(ISNUMBER(SEARCH("translations", R151)), "translations"))))))))))))))))))))))))</f>
        <v>Indie Rock</v>
      </c>
    </row>
    <row r="152" spans="1:20" x14ac:dyDescent="0.25">
      <c r="A152">
        <v>150</v>
      </c>
      <c r="B152" t="s">
        <v>352</v>
      </c>
      <c r="C152" s="3" t="s">
        <v>353</v>
      </c>
      <c r="D152">
        <v>100</v>
      </c>
      <c r="E152">
        <v>1</v>
      </c>
      <c r="F152" s="6">
        <f>E152/D152*100</f>
        <v>1</v>
      </c>
      <c r="G152" t="s">
        <v>14</v>
      </c>
      <c r="H152">
        <v>1</v>
      </c>
      <c r="I152" s="8">
        <f>IFERROR(E152/H152,"0")</f>
        <v>1</v>
      </c>
      <c r="J152" t="s">
        <v>21</v>
      </c>
      <c r="K152" t="s">
        <v>22</v>
      </c>
      <c r="L152">
        <v>1544940000</v>
      </c>
      <c r="M152" s="12">
        <f>(((L152/60)/60)/24)+DATE(1970,1,1)</f>
        <v>43450.25</v>
      </c>
      <c r="N152">
        <v>1545026400</v>
      </c>
      <c r="O152" s="12">
        <f>(((N152/60)/60)/24)+DATE(1970,1,1)</f>
        <v>43451.25</v>
      </c>
      <c r="P152" t="b">
        <v>0</v>
      </c>
      <c r="Q152" t="b">
        <v>0</v>
      </c>
      <c r="R152" t="s">
        <v>23</v>
      </c>
      <c r="S152" t="str">
        <f>IF(ISNUMBER(SEARCH("food", R152)), "Food", IF(ISNUMBER(SEARCH("music",R152)),"Music",IF(ISNUMBER(SEARCH("film", R152)), "Film &amp; Video", IF(ISNUMBER(SEARCH("games", R152)), "Games", IF(ISNUMBER(SEARCH("theater", R152)), "Theater",IF(ISNUMBER(SEARCH("technology", R152)), "Technology", IF(ISNUMBER(SEARCH("journalism", R152)), "Journalism", IF(ISNUMBER(SEARCH("photography", R152)), "Photography", IF(ISNUMBER(SEARCH("publishing", R152)), "Publishing")))))))))</f>
        <v>Music</v>
      </c>
      <c r="T152" t="str">
        <f>IF(ISNUMBER(SEARCH("food", R152)), "Food Trucks",
IF(ISNUMBER(SEARCH("electric",R152)),"Electric Music",
IF(ISNUMBER(SEARCH("indie",R152)),"Indie Rock",
IF(ISNUMBER(SEARCH("jazz",R152)),"Jazz",
IF(ISNUMBER(SEARCH("metal",R152)),"Metal",
IF(ISNUMBER(SEARCH("rock",R152)),"Rock",
IF(ISNUMBER(SEARCH("world",R152)),"World Music",
IF(ISNUMBER(SEARCH("animation", R152)), "Animation",
IF(ISNUMBER(SEARCH("documentary", R152)), "Documentary",
IF(ISNUMBER(SEARCH("drama", R152)), "Drama",
IF(ISNUMBER(SEARCH("science", R152)), "Science Ficton",
IF(ISNUMBER(SEARCH("shorts", R152)), "Shorts",
IF(ISNUMBER(SEARCH("television", R152)), "Television",
IF(ISNUMBER(SEARCH("mobile", R152)), "Mobile Games",
IF(ISNUMBER(SEARCH("video games", R152)), "Video Games",
IF(ISNUMBER(SEARCH("theater", R152)), "Plays",
IF(ISNUMBER(SEARCH("wearables", R152)), "Wearables",
IF(ISNUMBER(SEARCH("web", R152)), "Web",
IF(ISNUMBER(SEARCH("journalism", R152)), "Audio",
IF(ISNUMBER(SEARCH("photography", R152)), "Photography Books",
IF(ISNUMBER(SEARCH("publishing/fiction", R152)), "Ficton",
IF(ISNUMBER(SEARCH("nonfiction", R152)), "Nonfiction",
IF(ISNUMBER(SEARCH("podcasts", R152)), "Radio &amp; Podcasts",
IF(ISNUMBER(SEARCH("translations", R152)), "translations"))))))))))))))))))))))))</f>
        <v>Rock</v>
      </c>
    </row>
    <row r="153" spans="1:20" x14ac:dyDescent="0.25">
      <c r="A153">
        <v>151</v>
      </c>
      <c r="B153" t="s">
        <v>354</v>
      </c>
      <c r="C153" s="3" t="s">
        <v>355</v>
      </c>
      <c r="D153">
        <v>137200</v>
      </c>
      <c r="E153">
        <v>88037</v>
      </c>
      <c r="F153" s="6">
        <f>E153/D153*100</f>
        <v>64.166909620991248</v>
      </c>
      <c r="G153" t="s">
        <v>14</v>
      </c>
      <c r="H153">
        <v>1467</v>
      </c>
      <c r="I153" s="8">
        <f>IFERROR(E153/H153,"0")</f>
        <v>60.011588275391958</v>
      </c>
      <c r="J153" t="s">
        <v>21</v>
      </c>
      <c r="K153" t="s">
        <v>22</v>
      </c>
      <c r="L153">
        <v>1402290000</v>
      </c>
      <c r="M153" s="12">
        <f>(((L153/60)/60)/24)+DATE(1970,1,1)</f>
        <v>41799.208333333336</v>
      </c>
      <c r="N153">
        <v>1406696400</v>
      </c>
      <c r="O153" s="12">
        <f>(((N153/60)/60)/24)+DATE(1970,1,1)</f>
        <v>41850.208333333336</v>
      </c>
      <c r="P153" t="b">
        <v>0</v>
      </c>
      <c r="Q153" t="b">
        <v>0</v>
      </c>
      <c r="R153" t="s">
        <v>50</v>
      </c>
      <c r="S153" t="str">
        <f>IF(ISNUMBER(SEARCH("food", R153)), "Food", IF(ISNUMBER(SEARCH("music",R153)),"Music",IF(ISNUMBER(SEARCH("film", R153)), "Film &amp; Video", IF(ISNUMBER(SEARCH("games", R153)), "Games", IF(ISNUMBER(SEARCH("theater", R153)), "Theater",IF(ISNUMBER(SEARCH("technology", R153)), "Technology", IF(ISNUMBER(SEARCH("journalism", R153)), "Journalism", IF(ISNUMBER(SEARCH("photography", R153)), "Photography", IF(ISNUMBER(SEARCH("publishing", R153)), "Publishing")))))))))</f>
        <v>Music</v>
      </c>
      <c r="T153" t="str">
        <f>IF(ISNUMBER(SEARCH("food", R153)), "Food Trucks",
IF(ISNUMBER(SEARCH("electric",R153)),"Electric Music",
IF(ISNUMBER(SEARCH("indie",R153)),"Indie Rock",
IF(ISNUMBER(SEARCH("jazz",R153)),"Jazz",
IF(ISNUMBER(SEARCH("metal",R153)),"Metal",
IF(ISNUMBER(SEARCH("rock",R153)),"Rock",
IF(ISNUMBER(SEARCH("world",R153)),"World Music",
IF(ISNUMBER(SEARCH("animation", R153)), "Animation",
IF(ISNUMBER(SEARCH("documentary", R153)), "Documentary",
IF(ISNUMBER(SEARCH("drama", R153)), "Drama",
IF(ISNUMBER(SEARCH("science", R153)), "Science Ficton",
IF(ISNUMBER(SEARCH("shorts", R153)), "Shorts",
IF(ISNUMBER(SEARCH("television", R153)), "Television",
IF(ISNUMBER(SEARCH("mobile", R153)), "Mobile Games",
IF(ISNUMBER(SEARCH("video games", R153)), "Video Games",
IF(ISNUMBER(SEARCH("theater", R153)), "Plays",
IF(ISNUMBER(SEARCH("wearables", R153)), "Wearables",
IF(ISNUMBER(SEARCH("web", R153)), "Web",
IF(ISNUMBER(SEARCH("journalism", R153)), "Audio",
IF(ISNUMBER(SEARCH("photography", R153)), "Photography Books",
IF(ISNUMBER(SEARCH("publishing/fiction", R153)), "Ficton",
IF(ISNUMBER(SEARCH("nonfiction", R153)), "Nonfiction",
IF(ISNUMBER(SEARCH("podcasts", R153)), "Radio &amp; Podcasts",
IF(ISNUMBER(SEARCH("translations", R153)), "translations"))))))))))))))))))))))))</f>
        <v>Electric Music</v>
      </c>
    </row>
    <row r="154" spans="1:20" x14ac:dyDescent="0.25">
      <c r="A154">
        <v>152</v>
      </c>
      <c r="B154" t="s">
        <v>356</v>
      </c>
      <c r="C154" s="3" t="s">
        <v>357</v>
      </c>
      <c r="D154">
        <v>41500</v>
      </c>
      <c r="E154">
        <v>175573</v>
      </c>
      <c r="F154" s="6">
        <f>E154/D154*100</f>
        <v>423.06746987951806</v>
      </c>
      <c r="G154" t="s">
        <v>20</v>
      </c>
      <c r="H154">
        <v>3376</v>
      </c>
      <c r="I154" s="8">
        <f>IFERROR(E154/H154,"0")</f>
        <v>52.006220379146917</v>
      </c>
      <c r="J154" t="s">
        <v>21</v>
      </c>
      <c r="K154" t="s">
        <v>22</v>
      </c>
      <c r="L154">
        <v>1487311200</v>
      </c>
      <c r="M154" s="12">
        <f>(((L154/60)/60)/24)+DATE(1970,1,1)</f>
        <v>42783.25</v>
      </c>
      <c r="N154">
        <v>1487916000</v>
      </c>
      <c r="O154" s="12">
        <f>(((N154/60)/60)/24)+DATE(1970,1,1)</f>
        <v>42790.25</v>
      </c>
      <c r="P154" t="b">
        <v>0</v>
      </c>
      <c r="Q154" t="b">
        <v>0</v>
      </c>
      <c r="R154" t="s">
        <v>60</v>
      </c>
      <c r="S154" t="str">
        <f>IF(ISNUMBER(SEARCH("food", R154)), "Food", IF(ISNUMBER(SEARCH("music",R154)),"Music",IF(ISNUMBER(SEARCH("film", R154)), "Film &amp; Video", IF(ISNUMBER(SEARCH("games", R154)), "Games", IF(ISNUMBER(SEARCH("theater", R154)), "Theater",IF(ISNUMBER(SEARCH("technology", R154)), "Technology", IF(ISNUMBER(SEARCH("journalism", R154)), "Journalism", IF(ISNUMBER(SEARCH("photography", R154)), "Photography", IF(ISNUMBER(SEARCH("publishing", R154)), "Publishing")))))))))</f>
        <v>Music</v>
      </c>
      <c r="T154" t="str">
        <f>IF(ISNUMBER(SEARCH("food", R154)), "Food Trucks",
IF(ISNUMBER(SEARCH("electric",R154)),"Electric Music",
IF(ISNUMBER(SEARCH("indie",R154)),"Indie Rock",
IF(ISNUMBER(SEARCH("jazz",R154)),"Jazz",
IF(ISNUMBER(SEARCH("metal",R154)),"Metal",
IF(ISNUMBER(SEARCH("rock",R154)),"Rock",
IF(ISNUMBER(SEARCH("world",R154)),"World Music",
IF(ISNUMBER(SEARCH("animation", R154)), "Animation",
IF(ISNUMBER(SEARCH("documentary", R154)), "Documentary",
IF(ISNUMBER(SEARCH("drama", R154)), "Drama",
IF(ISNUMBER(SEARCH("science", R154)), "Science Ficton",
IF(ISNUMBER(SEARCH("shorts", R154)), "Shorts",
IF(ISNUMBER(SEARCH("television", R154)), "Television",
IF(ISNUMBER(SEARCH("mobile", R154)), "Mobile Games",
IF(ISNUMBER(SEARCH("video games", R154)), "Video Games",
IF(ISNUMBER(SEARCH("theater", R154)), "Plays",
IF(ISNUMBER(SEARCH("wearables", R154)), "Wearables",
IF(ISNUMBER(SEARCH("web", R154)), "Web",
IF(ISNUMBER(SEARCH("journalism", R154)), "Audio",
IF(ISNUMBER(SEARCH("photography", R154)), "Photography Books",
IF(ISNUMBER(SEARCH("publishing/fiction", R154)), "Ficton",
IF(ISNUMBER(SEARCH("nonfiction", R154)), "Nonfiction",
IF(ISNUMBER(SEARCH("podcasts", R154)), "Radio &amp; Podcasts",
IF(ISNUMBER(SEARCH("translations", R154)), "translations"))))))))))))))))))))))))</f>
        <v>Indie Rock</v>
      </c>
    </row>
    <row r="155" spans="1:20" x14ac:dyDescent="0.25">
      <c r="A155">
        <v>153</v>
      </c>
      <c r="B155" t="s">
        <v>358</v>
      </c>
      <c r="C155" s="3" t="s">
        <v>359</v>
      </c>
      <c r="D155">
        <v>189400</v>
      </c>
      <c r="E155">
        <v>176112</v>
      </c>
      <c r="F155" s="6">
        <f>E155/D155*100</f>
        <v>92.984160506863773</v>
      </c>
      <c r="G155" t="s">
        <v>14</v>
      </c>
      <c r="H155">
        <v>5681</v>
      </c>
      <c r="I155" s="8">
        <f>IFERROR(E155/H155,"0")</f>
        <v>31.000176025347649</v>
      </c>
      <c r="J155" t="s">
        <v>21</v>
      </c>
      <c r="K155" t="s">
        <v>22</v>
      </c>
      <c r="L155">
        <v>1350622800</v>
      </c>
      <c r="M155" s="12">
        <f>(((L155/60)/60)/24)+DATE(1970,1,1)</f>
        <v>41201.208333333336</v>
      </c>
      <c r="N155">
        <v>1351141200</v>
      </c>
      <c r="O155" s="12">
        <f>(((N155/60)/60)/24)+DATE(1970,1,1)</f>
        <v>41207.208333333336</v>
      </c>
      <c r="P155" t="b">
        <v>0</v>
      </c>
      <c r="Q155" t="b">
        <v>0</v>
      </c>
      <c r="R155" t="s">
        <v>33</v>
      </c>
      <c r="S155" t="str">
        <f>IF(ISNUMBER(SEARCH("food", R155)), "Food", IF(ISNUMBER(SEARCH("music",R155)),"Music",IF(ISNUMBER(SEARCH("film", R155)), "Film &amp; Video", IF(ISNUMBER(SEARCH("games", R155)), "Games", IF(ISNUMBER(SEARCH("theater", R155)), "Theater",IF(ISNUMBER(SEARCH("technology", R155)), "Technology", IF(ISNUMBER(SEARCH("journalism", R155)), "Journalism", IF(ISNUMBER(SEARCH("photography", R155)), "Photography", IF(ISNUMBER(SEARCH("publishing", R155)), "Publishing")))))))))</f>
        <v>Theater</v>
      </c>
      <c r="T155" t="str">
        <f>IF(ISNUMBER(SEARCH("food", R155)), "Food Trucks",
IF(ISNUMBER(SEARCH("electric",R155)),"Electric Music",
IF(ISNUMBER(SEARCH("indie",R155)),"Indie Rock",
IF(ISNUMBER(SEARCH("jazz",R155)),"Jazz",
IF(ISNUMBER(SEARCH("metal",R155)),"Metal",
IF(ISNUMBER(SEARCH("rock",R155)),"Rock",
IF(ISNUMBER(SEARCH("world",R155)),"World Music",
IF(ISNUMBER(SEARCH("animation", R155)), "Animation",
IF(ISNUMBER(SEARCH("documentary", R155)), "Documentary",
IF(ISNUMBER(SEARCH("drama", R155)), "Drama",
IF(ISNUMBER(SEARCH("science", R155)), "Science Ficton",
IF(ISNUMBER(SEARCH("shorts", R155)), "Shorts",
IF(ISNUMBER(SEARCH("television", R155)), "Television",
IF(ISNUMBER(SEARCH("mobile", R155)), "Mobile Games",
IF(ISNUMBER(SEARCH("video games", R155)), "Video Games",
IF(ISNUMBER(SEARCH("theater", R155)), "Plays",
IF(ISNUMBER(SEARCH("wearables", R155)), "Wearables",
IF(ISNUMBER(SEARCH("web", R155)), "Web",
IF(ISNUMBER(SEARCH("journalism", R155)), "Audio",
IF(ISNUMBER(SEARCH("photography", R155)), "Photography Books",
IF(ISNUMBER(SEARCH("publishing/fiction", R155)), "Ficton",
IF(ISNUMBER(SEARCH("nonfiction", R155)), "Nonfiction",
IF(ISNUMBER(SEARCH("podcasts", R155)), "Radio &amp; Podcasts",
IF(ISNUMBER(SEARCH("translations", R155)), "translations"))))))))))))))))))))))))</f>
        <v>Plays</v>
      </c>
    </row>
    <row r="156" spans="1:20" x14ac:dyDescent="0.25">
      <c r="A156">
        <v>154</v>
      </c>
      <c r="B156" t="s">
        <v>360</v>
      </c>
      <c r="C156" s="3" t="s">
        <v>361</v>
      </c>
      <c r="D156">
        <v>171300</v>
      </c>
      <c r="E156">
        <v>100650</v>
      </c>
      <c r="F156" s="6">
        <f>E156/D156*100</f>
        <v>58.756567425569173</v>
      </c>
      <c r="G156" t="s">
        <v>14</v>
      </c>
      <c r="H156">
        <v>1059</v>
      </c>
      <c r="I156" s="8">
        <f>IFERROR(E156/H156,"0")</f>
        <v>95.042492917847028</v>
      </c>
      <c r="J156" t="s">
        <v>21</v>
      </c>
      <c r="K156" t="s">
        <v>22</v>
      </c>
      <c r="L156">
        <v>1463029200</v>
      </c>
      <c r="M156" s="12">
        <f>(((L156/60)/60)/24)+DATE(1970,1,1)</f>
        <v>42502.208333333328</v>
      </c>
      <c r="N156">
        <v>1465016400</v>
      </c>
      <c r="O156" s="12">
        <f>(((N156/60)/60)/24)+DATE(1970,1,1)</f>
        <v>42525.208333333328</v>
      </c>
      <c r="P156" t="b">
        <v>0</v>
      </c>
      <c r="Q156" t="b">
        <v>1</v>
      </c>
      <c r="R156" t="s">
        <v>60</v>
      </c>
      <c r="S156" t="str">
        <f>IF(ISNUMBER(SEARCH("food", R156)), "Food", IF(ISNUMBER(SEARCH("music",R156)),"Music",IF(ISNUMBER(SEARCH("film", R156)), "Film &amp; Video", IF(ISNUMBER(SEARCH("games", R156)), "Games", IF(ISNUMBER(SEARCH("theater", R156)), "Theater",IF(ISNUMBER(SEARCH("technology", R156)), "Technology", IF(ISNUMBER(SEARCH("journalism", R156)), "Journalism", IF(ISNUMBER(SEARCH("photography", R156)), "Photography", IF(ISNUMBER(SEARCH("publishing", R156)), "Publishing")))))))))</f>
        <v>Music</v>
      </c>
      <c r="T156" t="str">
        <f>IF(ISNUMBER(SEARCH("food", R156)), "Food Trucks",
IF(ISNUMBER(SEARCH("electric",R156)),"Electric Music",
IF(ISNUMBER(SEARCH("indie",R156)),"Indie Rock",
IF(ISNUMBER(SEARCH("jazz",R156)),"Jazz",
IF(ISNUMBER(SEARCH("metal",R156)),"Metal",
IF(ISNUMBER(SEARCH("rock",R156)),"Rock",
IF(ISNUMBER(SEARCH("world",R156)),"World Music",
IF(ISNUMBER(SEARCH("animation", R156)), "Animation",
IF(ISNUMBER(SEARCH("documentary", R156)), "Documentary",
IF(ISNUMBER(SEARCH("drama", R156)), "Drama",
IF(ISNUMBER(SEARCH("science", R156)), "Science Ficton",
IF(ISNUMBER(SEARCH("shorts", R156)), "Shorts",
IF(ISNUMBER(SEARCH("television", R156)), "Television",
IF(ISNUMBER(SEARCH("mobile", R156)), "Mobile Games",
IF(ISNUMBER(SEARCH("video games", R156)), "Video Games",
IF(ISNUMBER(SEARCH("theater", R156)), "Plays",
IF(ISNUMBER(SEARCH("wearables", R156)), "Wearables",
IF(ISNUMBER(SEARCH("web", R156)), "Web",
IF(ISNUMBER(SEARCH("journalism", R156)), "Audio",
IF(ISNUMBER(SEARCH("photography", R156)), "Photography Books",
IF(ISNUMBER(SEARCH("publishing/fiction", R156)), "Ficton",
IF(ISNUMBER(SEARCH("nonfiction", R156)), "Nonfiction",
IF(ISNUMBER(SEARCH("podcasts", R156)), "Radio &amp; Podcasts",
IF(ISNUMBER(SEARCH("translations", R156)), "translations"))))))))))))))))))))))))</f>
        <v>Indie Rock</v>
      </c>
    </row>
    <row r="157" spans="1:20" x14ac:dyDescent="0.25">
      <c r="A157">
        <v>155</v>
      </c>
      <c r="B157" t="s">
        <v>362</v>
      </c>
      <c r="C157" s="3" t="s">
        <v>363</v>
      </c>
      <c r="D157">
        <v>139500</v>
      </c>
      <c r="E157">
        <v>90706</v>
      </c>
      <c r="F157" s="6">
        <f>E157/D157*100</f>
        <v>65.022222222222226</v>
      </c>
      <c r="G157" t="s">
        <v>14</v>
      </c>
      <c r="H157">
        <v>1194</v>
      </c>
      <c r="I157" s="8">
        <f>IFERROR(E157/H157,"0")</f>
        <v>75.968174204355108</v>
      </c>
      <c r="J157" t="s">
        <v>21</v>
      </c>
      <c r="K157" t="s">
        <v>22</v>
      </c>
      <c r="L157">
        <v>1269493200</v>
      </c>
      <c r="M157" s="12">
        <f>(((L157/60)/60)/24)+DATE(1970,1,1)</f>
        <v>40262.208333333336</v>
      </c>
      <c r="N157">
        <v>1270789200</v>
      </c>
      <c r="O157" s="12">
        <f>(((N157/60)/60)/24)+DATE(1970,1,1)</f>
        <v>40277.208333333336</v>
      </c>
      <c r="P157" t="b">
        <v>0</v>
      </c>
      <c r="Q157" t="b">
        <v>0</v>
      </c>
      <c r="R157" t="s">
        <v>33</v>
      </c>
      <c r="S157" t="str">
        <f>IF(ISNUMBER(SEARCH("food", R157)), "Food", IF(ISNUMBER(SEARCH("music",R157)),"Music",IF(ISNUMBER(SEARCH("film", R157)), "Film &amp; Video", IF(ISNUMBER(SEARCH("games", R157)), "Games", IF(ISNUMBER(SEARCH("theater", R157)), "Theater",IF(ISNUMBER(SEARCH("technology", R157)), "Technology", IF(ISNUMBER(SEARCH("journalism", R157)), "Journalism", IF(ISNUMBER(SEARCH("photography", R157)), "Photography", IF(ISNUMBER(SEARCH("publishing", R157)), "Publishing")))))))))</f>
        <v>Theater</v>
      </c>
      <c r="T157" t="str">
        <f>IF(ISNUMBER(SEARCH("food", R157)), "Food Trucks",
IF(ISNUMBER(SEARCH("electric",R157)),"Electric Music",
IF(ISNUMBER(SEARCH("indie",R157)),"Indie Rock",
IF(ISNUMBER(SEARCH("jazz",R157)),"Jazz",
IF(ISNUMBER(SEARCH("metal",R157)),"Metal",
IF(ISNUMBER(SEARCH("rock",R157)),"Rock",
IF(ISNUMBER(SEARCH("world",R157)),"World Music",
IF(ISNUMBER(SEARCH("animation", R157)), "Animation",
IF(ISNUMBER(SEARCH("documentary", R157)), "Documentary",
IF(ISNUMBER(SEARCH("drama", R157)), "Drama",
IF(ISNUMBER(SEARCH("science", R157)), "Science Ficton",
IF(ISNUMBER(SEARCH("shorts", R157)), "Shorts",
IF(ISNUMBER(SEARCH("television", R157)), "Television",
IF(ISNUMBER(SEARCH("mobile", R157)), "Mobile Games",
IF(ISNUMBER(SEARCH("video games", R157)), "Video Games",
IF(ISNUMBER(SEARCH("theater", R157)), "Plays",
IF(ISNUMBER(SEARCH("wearables", R157)), "Wearables",
IF(ISNUMBER(SEARCH("web", R157)), "Web",
IF(ISNUMBER(SEARCH("journalism", R157)), "Audio",
IF(ISNUMBER(SEARCH("photography", R157)), "Photography Books",
IF(ISNUMBER(SEARCH("publishing/fiction", R157)), "Ficton",
IF(ISNUMBER(SEARCH("nonfiction", R157)), "Nonfiction",
IF(ISNUMBER(SEARCH("podcasts", R157)), "Radio &amp; Podcasts",
IF(ISNUMBER(SEARCH("translations", R157)), "translations"))))))))))))))))))))))))</f>
        <v>Plays</v>
      </c>
    </row>
    <row r="158" spans="1:20" x14ac:dyDescent="0.25">
      <c r="A158">
        <v>156</v>
      </c>
      <c r="B158" t="s">
        <v>364</v>
      </c>
      <c r="C158" s="3" t="s">
        <v>365</v>
      </c>
      <c r="D158">
        <v>36400</v>
      </c>
      <c r="E158">
        <v>26914</v>
      </c>
      <c r="F158" s="6">
        <f>E158/D158*100</f>
        <v>73.939560439560438</v>
      </c>
      <c r="G158" t="s">
        <v>74</v>
      </c>
      <c r="H158">
        <v>379</v>
      </c>
      <c r="I158" s="8">
        <f>IFERROR(E158/H158,"0")</f>
        <v>71.013192612137203</v>
      </c>
      <c r="J158" t="s">
        <v>26</v>
      </c>
      <c r="K158" t="s">
        <v>27</v>
      </c>
      <c r="L158">
        <v>1570251600</v>
      </c>
      <c r="M158" s="12">
        <f>(((L158/60)/60)/24)+DATE(1970,1,1)</f>
        <v>43743.208333333328</v>
      </c>
      <c r="N158">
        <v>1572325200</v>
      </c>
      <c r="O158" s="12">
        <f>(((N158/60)/60)/24)+DATE(1970,1,1)</f>
        <v>43767.208333333328</v>
      </c>
      <c r="P158" t="b">
        <v>0</v>
      </c>
      <c r="Q158" t="b">
        <v>0</v>
      </c>
      <c r="R158" t="s">
        <v>23</v>
      </c>
      <c r="S158" t="str">
        <f>IF(ISNUMBER(SEARCH("food", R158)), "Food", IF(ISNUMBER(SEARCH("music",R158)),"Music",IF(ISNUMBER(SEARCH("film", R158)), "Film &amp; Video", IF(ISNUMBER(SEARCH("games", R158)), "Games", IF(ISNUMBER(SEARCH("theater", R158)), "Theater",IF(ISNUMBER(SEARCH("technology", R158)), "Technology", IF(ISNUMBER(SEARCH("journalism", R158)), "Journalism", IF(ISNUMBER(SEARCH("photography", R158)), "Photography", IF(ISNUMBER(SEARCH("publishing", R158)), "Publishing")))))))))</f>
        <v>Music</v>
      </c>
      <c r="T158" t="str">
        <f>IF(ISNUMBER(SEARCH("food", R158)), "Food Trucks",
IF(ISNUMBER(SEARCH("electric",R158)),"Electric Music",
IF(ISNUMBER(SEARCH("indie",R158)),"Indie Rock",
IF(ISNUMBER(SEARCH("jazz",R158)),"Jazz",
IF(ISNUMBER(SEARCH("metal",R158)),"Metal",
IF(ISNUMBER(SEARCH("rock",R158)),"Rock",
IF(ISNUMBER(SEARCH("world",R158)),"World Music",
IF(ISNUMBER(SEARCH("animation", R158)), "Animation",
IF(ISNUMBER(SEARCH("documentary", R158)), "Documentary",
IF(ISNUMBER(SEARCH("drama", R158)), "Drama",
IF(ISNUMBER(SEARCH("science", R158)), "Science Ficton",
IF(ISNUMBER(SEARCH("shorts", R158)), "Shorts",
IF(ISNUMBER(SEARCH("television", R158)), "Television",
IF(ISNUMBER(SEARCH("mobile", R158)), "Mobile Games",
IF(ISNUMBER(SEARCH("video games", R158)), "Video Games",
IF(ISNUMBER(SEARCH("theater", R158)), "Plays",
IF(ISNUMBER(SEARCH("wearables", R158)), "Wearables",
IF(ISNUMBER(SEARCH("web", R158)), "Web",
IF(ISNUMBER(SEARCH("journalism", R158)), "Audio",
IF(ISNUMBER(SEARCH("photography", R158)), "Photography Books",
IF(ISNUMBER(SEARCH("publishing/fiction", R158)), "Ficton",
IF(ISNUMBER(SEARCH("nonfiction", R158)), "Nonfiction",
IF(ISNUMBER(SEARCH("podcasts", R158)), "Radio &amp; Podcasts",
IF(ISNUMBER(SEARCH("translations", R158)), "translations"))))))))))))))))))))))))</f>
        <v>Rock</v>
      </c>
    </row>
    <row r="159" spans="1:20" x14ac:dyDescent="0.25">
      <c r="A159">
        <v>157</v>
      </c>
      <c r="B159" t="s">
        <v>366</v>
      </c>
      <c r="C159" s="3" t="s">
        <v>367</v>
      </c>
      <c r="D159">
        <v>4200</v>
      </c>
      <c r="E159">
        <v>2212</v>
      </c>
      <c r="F159" s="6">
        <f>E159/D159*100</f>
        <v>52.666666666666664</v>
      </c>
      <c r="G159" t="s">
        <v>14</v>
      </c>
      <c r="H159">
        <v>30</v>
      </c>
      <c r="I159" s="8">
        <f>IFERROR(E159/H159,"0")</f>
        <v>73.733333333333334</v>
      </c>
      <c r="J159" t="s">
        <v>26</v>
      </c>
      <c r="K159" t="s">
        <v>27</v>
      </c>
      <c r="L159">
        <v>1388383200</v>
      </c>
      <c r="M159" s="12">
        <f>(((L159/60)/60)/24)+DATE(1970,1,1)</f>
        <v>41638.25</v>
      </c>
      <c r="N159">
        <v>1389420000</v>
      </c>
      <c r="O159" s="12">
        <f>(((N159/60)/60)/24)+DATE(1970,1,1)</f>
        <v>41650.25</v>
      </c>
      <c r="P159" t="b">
        <v>0</v>
      </c>
      <c r="Q159" t="b">
        <v>0</v>
      </c>
      <c r="R159" t="s">
        <v>122</v>
      </c>
      <c r="S159" t="str">
        <f>IF(ISNUMBER(SEARCH("food", R159)), "Food", IF(ISNUMBER(SEARCH("music",R159)),"Music",IF(ISNUMBER(SEARCH("film", R159)), "Film &amp; Video", IF(ISNUMBER(SEARCH("games", R159)), "Games", IF(ISNUMBER(SEARCH("theater", R159)), "Theater",IF(ISNUMBER(SEARCH("technology", R159)), "Technology", IF(ISNUMBER(SEARCH("journalism", R159)), "Journalism", IF(ISNUMBER(SEARCH("photography", R159)), "Photography", IF(ISNUMBER(SEARCH("publishing", R159)), "Publishing")))))))))</f>
        <v>Photography</v>
      </c>
      <c r="T159" t="str">
        <f>IF(ISNUMBER(SEARCH("food", R159)), "Food Trucks",
IF(ISNUMBER(SEARCH("electric",R159)),"Electric Music",
IF(ISNUMBER(SEARCH("indie",R159)),"Indie Rock",
IF(ISNUMBER(SEARCH("jazz",R159)),"Jazz",
IF(ISNUMBER(SEARCH("metal",R159)),"Metal",
IF(ISNUMBER(SEARCH("rock",R159)),"Rock",
IF(ISNUMBER(SEARCH("world",R159)),"World Music",
IF(ISNUMBER(SEARCH("animation", R159)), "Animation",
IF(ISNUMBER(SEARCH("documentary", R159)), "Documentary",
IF(ISNUMBER(SEARCH("drama", R159)), "Drama",
IF(ISNUMBER(SEARCH("science", R159)), "Science Ficton",
IF(ISNUMBER(SEARCH("shorts", R159)), "Shorts",
IF(ISNUMBER(SEARCH("television", R159)), "Television",
IF(ISNUMBER(SEARCH("mobile", R159)), "Mobile Games",
IF(ISNUMBER(SEARCH("video games", R159)), "Video Games",
IF(ISNUMBER(SEARCH("theater", R159)), "Plays",
IF(ISNUMBER(SEARCH("wearables", R159)), "Wearables",
IF(ISNUMBER(SEARCH("web", R159)), "Web",
IF(ISNUMBER(SEARCH("journalism", R159)), "Audio",
IF(ISNUMBER(SEARCH("photography", R159)), "Photography Books",
IF(ISNUMBER(SEARCH("publishing/fiction", R159)), "Ficton",
IF(ISNUMBER(SEARCH("nonfiction", R159)), "Nonfiction",
IF(ISNUMBER(SEARCH("podcasts", R159)), "Radio &amp; Podcasts",
IF(ISNUMBER(SEARCH("translations", R159)), "translations"))))))))))))))))))))))))</f>
        <v>Photography Books</v>
      </c>
    </row>
    <row r="160" spans="1:20" x14ac:dyDescent="0.25">
      <c r="A160">
        <v>158</v>
      </c>
      <c r="B160" t="s">
        <v>368</v>
      </c>
      <c r="C160" s="3" t="s">
        <v>369</v>
      </c>
      <c r="D160">
        <v>2100</v>
      </c>
      <c r="E160">
        <v>4640</v>
      </c>
      <c r="F160" s="6">
        <f>E160/D160*100</f>
        <v>220.95238095238096</v>
      </c>
      <c r="G160" t="s">
        <v>20</v>
      </c>
      <c r="H160">
        <v>41</v>
      </c>
      <c r="I160" s="8">
        <f>IFERROR(E160/H160,"0")</f>
        <v>113.17073170731707</v>
      </c>
      <c r="J160" t="s">
        <v>21</v>
      </c>
      <c r="K160" t="s">
        <v>22</v>
      </c>
      <c r="L160">
        <v>1449554400</v>
      </c>
      <c r="M160" s="12">
        <f>(((L160/60)/60)/24)+DATE(1970,1,1)</f>
        <v>42346.25</v>
      </c>
      <c r="N160">
        <v>1449640800</v>
      </c>
      <c r="O160" s="12">
        <f>(((N160/60)/60)/24)+DATE(1970,1,1)</f>
        <v>42347.25</v>
      </c>
      <c r="P160" t="b">
        <v>0</v>
      </c>
      <c r="Q160" t="b">
        <v>0</v>
      </c>
      <c r="R160" t="s">
        <v>23</v>
      </c>
      <c r="S160" t="str">
        <f>IF(ISNUMBER(SEARCH("food", R160)), "Food", IF(ISNUMBER(SEARCH("music",R160)),"Music",IF(ISNUMBER(SEARCH("film", R160)), "Film &amp; Video", IF(ISNUMBER(SEARCH("games", R160)), "Games", IF(ISNUMBER(SEARCH("theater", R160)), "Theater",IF(ISNUMBER(SEARCH("technology", R160)), "Technology", IF(ISNUMBER(SEARCH("journalism", R160)), "Journalism", IF(ISNUMBER(SEARCH("photography", R160)), "Photography", IF(ISNUMBER(SEARCH("publishing", R160)), "Publishing")))))))))</f>
        <v>Music</v>
      </c>
      <c r="T160" t="str">
        <f>IF(ISNUMBER(SEARCH("food", R160)), "Food Trucks",
IF(ISNUMBER(SEARCH("electric",R160)),"Electric Music",
IF(ISNUMBER(SEARCH("indie",R160)),"Indie Rock",
IF(ISNUMBER(SEARCH("jazz",R160)),"Jazz",
IF(ISNUMBER(SEARCH("metal",R160)),"Metal",
IF(ISNUMBER(SEARCH("rock",R160)),"Rock",
IF(ISNUMBER(SEARCH("world",R160)),"World Music",
IF(ISNUMBER(SEARCH("animation", R160)), "Animation",
IF(ISNUMBER(SEARCH("documentary", R160)), "Documentary",
IF(ISNUMBER(SEARCH("drama", R160)), "Drama",
IF(ISNUMBER(SEARCH("science", R160)), "Science Ficton",
IF(ISNUMBER(SEARCH("shorts", R160)), "Shorts",
IF(ISNUMBER(SEARCH("television", R160)), "Television",
IF(ISNUMBER(SEARCH("mobile", R160)), "Mobile Games",
IF(ISNUMBER(SEARCH("video games", R160)), "Video Games",
IF(ISNUMBER(SEARCH("theater", R160)), "Plays",
IF(ISNUMBER(SEARCH("wearables", R160)), "Wearables",
IF(ISNUMBER(SEARCH("web", R160)), "Web",
IF(ISNUMBER(SEARCH("journalism", R160)), "Audio",
IF(ISNUMBER(SEARCH("photography", R160)), "Photography Books",
IF(ISNUMBER(SEARCH("publishing/fiction", R160)), "Ficton",
IF(ISNUMBER(SEARCH("nonfiction", R160)), "Nonfiction",
IF(ISNUMBER(SEARCH("podcasts", R160)), "Radio &amp; Podcasts",
IF(ISNUMBER(SEARCH("translations", R160)), "translations"))))))))))))))))))))))))</f>
        <v>Rock</v>
      </c>
    </row>
    <row r="161" spans="1:20" x14ac:dyDescent="0.25">
      <c r="A161">
        <v>159</v>
      </c>
      <c r="B161" t="s">
        <v>370</v>
      </c>
      <c r="C161" s="3" t="s">
        <v>371</v>
      </c>
      <c r="D161">
        <v>191200</v>
      </c>
      <c r="E161">
        <v>191222</v>
      </c>
      <c r="F161" s="6">
        <f>E161/D161*100</f>
        <v>100.01150627615063</v>
      </c>
      <c r="G161" t="s">
        <v>20</v>
      </c>
      <c r="H161">
        <v>1821</v>
      </c>
      <c r="I161" s="8">
        <f>IFERROR(E161/H161,"0")</f>
        <v>105.00933552992861</v>
      </c>
      <c r="J161" t="s">
        <v>21</v>
      </c>
      <c r="K161" t="s">
        <v>22</v>
      </c>
      <c r="L161">
        <v>1553662800</v>
      </c>
      <c r="M161" s="12">
        <f>(((L161/60)/60)/24)+DATE(1970,1,1)</f>
        <v>43551.208333333328</v>
      </c>
      <c r="N161">
        <v>1555218000</v>
      </c>
      <c r="O161" s="12">
        <f>(((N161/60)/60)/24)+DATE(1970,1,1)</f>
        <v>43569.208333333328</v>
      </c>
      <c r="P161" t="b">
        <v>0</v>
      </c>
      <c r="Q161" t="b">
        <v>1</v>
      </c>
      <c r="R161" t="s">
        <v>33</v>
      </c>
      <c r="S161" t="str">
        <f>IF(ISNUMBER(SEARCH("food", R161)), "Food", IF(ISNUMBER(SEARCH("music",R161)),"Music",IF(ISNUMBER(SEARCH("film", R161)), "Film &amp; Video", IF(ISNUMBER(SEARCH("games", R161)), "Games", IF(ISNUMBER(SEARCH("theater", R161)), "Theater",IF(ISNUMBER(SEARCH("technology", R161)), "Technology", IF(ISNUMBER(SEARCH("journalism", R161)), "Journalism", IF(ISNUMBER(SEARCH("photography", R161)), "Photography", IF(ISNUMBER(SEARCH("publishing", R161)), "Publishing")))))))))</f>
        <v>Theater</v>
      </c>
      <c r="T161" t="str">
        <f>IF(ISNUMBER(SEARCH("food", R161)), "Food Trucks",
IF(ISNUMBER(SEARCH("electric",R161)),"Electric Music",
IF(ISNUMBER(SEARCH("indie",R161)),"Indie Rock",
IF(ISNUMBER(SEARCH("jazz",R161)),"Jazz",
IF(ISNUMBER(SEARCH("metal",R161)),"Metal",
IF(ISNUMBER(SEARCH("rock",R161)),"Rock",
IF(ISNUMBER(SEARCH("world",R161)),"World Music",
IF(ISNUMBER(SEARCH("animation", R161)), "Animation",
IF(ISNUMBER(SEARCH("documentary", R161)), "Documentary",
IF(ISNUMBER(SEARCH("drama", R161)), "Drama",
IF(ISNUMBER(SEARCH("science", R161)), "Science Ficton",
IF(ISNUMBER(SEARCH("shorts", R161)), "Shorts",
IF(ISNUMBER(SEARCH("television", R161)), "Television",
IF(ISNUMBER(SEARCH("mobile", R161)), "Mobile Games",
IF(ISNUMBER(SEARCH("video games", R161)), "Video Games",
IF(ISNUMBER(SEARCH("theater", R161)), "Plays",
IF(ISNUMBER(SEARCH("wearables", R161)), "Wearables",
IF(ISNUMBER(SEARCH("web", R161)), "Web",
IF(ISNUMBER(SEARCH("journalism", R161)), "Audio",
IF(ISNUMBER(SEARCH("photography", R161)), "Photography Books",
IF(ISNUMBER(SEARCH("publishing/fiction", R161)), "Ficton",
IF(ISNUMBER(SEARCH("nonfiction", R161)), "Nonfiction",
IF(ISNUMBER(SEARCH("podcasts", R161)), "Radio &amp; Podcasts",
IF(ISNUMBER(SEARCH("translations", R161)), "translations"))))))))))))))))))))))))</f>
        <v>Plays</v>
      </c>
    </row>
    <row r="162" spans="1:20" x14ac:dyDescent="0.25">
      <c r="A162">
        <v>160</v>
      </c>
      <c r="B162" t="s">
        <v>372</v>
      </c>
      <c r="C162" s="3" t="s">
        <v>373</v>
      </c>
      <c r="D162">
        <v>8000</v>
      </c>
      <c r="E162">
        <v>12985</v>
      </c>
      <c r="F162" s="6">
        <f>E162/D162*100</f>
        <v>162.3125</v>
      </c>
      <c r="G162" t="s">
        <v>20</v>
      </c>
      <c r="H162">
        <v>164</v>
      </c>
      <c r="I162" s="8">
        <f>IFERROR(E162/H162,"0")</f>
        <v>79.176829268292678</v>
      </c>
      <c r="J162" t="s">
        <v>21</v>
      </c>
      <c r="K162" t="s">
        <v>22</v>
      </c>
      <c r="L162">
        <v>1556341200</v>
      </c>
      <c r="M162" s="12">
        <f>(((L162/60)/60)/24)+DATE(1970,1,1)</f>
        <v>43582.208333333328</v>
      </c>
      <c r="N162">
        <v>1557723600</v>
      </c>
      <c r="O162" s="12">
        <f>(((N162/60)/60)/24)+DATE(1970,1,1)</f>
        <v>43598.208333333328</v>
      </c>
      <c r="P162" t="b">
        <v>0</v>
      </c>
      <c r="Q162" t="b">
        <v>0</v>
      </c>
      <c r="R162" t="s">
        <v>65</v>
      </c>
      <c r="S162" t="str">
        <f>IF(ISNUMBER(SEARCH("food", R162)), "Food", IF(ISNUMBER(SEARCH("music",R162)),"Music",IF(ISNUMBER(SEARCH("film", R162)), "Film &amp; Video", IF(ISNUMBER(SEARCH("games", R162)), "Games", IF(ISNUMBER(SEARCH("theater", R162)), "Theater",IF(ISNUMBER(SEARCH("technology", R162)), "Technology", IF(ISNUMBER(SEARCH("journalism", R162)), "Journalism", IF(ISNUMBER(SEARCH("photography", R162)), "Photography", IF(ISNUMBER(SEARCH("publishing", R162)), "Publishing")))))))))</f>
        <v>Technology</v>
      </c>
      <c r="T162" t="str">
        <f>IF(ISNUMBER(SEARCH("food", R162)), "Food Trucks",
IF(ISNUMBER(SEARCH("electric",R162)),"Electric Music",
IF(ISNUMBER(SEARCH("indie",R162)),"Indie Rock",
IF(ISNUMBER(SEARCH("jazz",R162)),"Jazz",
IF(ISNUMBER(SEARCH("metal",R162)),"Metal",
IF(ISNUMBER(SEARCH("rock",R162)),"Rock",
IF(ISNUMBER(SEARCH("world",R162)),"World Music",
IF(ISNUMBER(SEARCH("animation", R162)), "Animation",
IF(ISNUMBER(SEARCH("documentary", R162)), "Documentary",
IF(ISNUMBER(SEARCH("drama", R162)), "Drama",
IF(ISNUMBER(SEARCH("science", R162)), "Science Ficton",
IF(ISNUMBER(SEARCH("shorts", R162)), "Shorts",
IF(ISNUMBER(SEARCH("television", R162)), "Television",
IF(ISNUMBER(SEARCH("mobile", R162)), "Mobile Games",
IF(ISNUMBER(SEARCH("video games", R162)), "Video Games",
IF(ISNUMBER(SEARCH("theater", R162)), "Plays",
IF(ISNUMBER(SEARCH("wearables", R162)), "Wearables",
IF(ISNUMBER(SEARCH("web", R162)), "Web",
IF(ISNUMBER(SEARCH("journalism", R162)), "Audio",
IF(ISNUMBER(SEARCH("photography", R162)), "Photography Books",
IF(ISNUMBER(SEARCH("publishing/fiction", R162)), "Ficton",
IF(ISNUMBER(SEARCH("nonfiction", R162)), "Nonfiction",
IF(ISNUMBER(SEARCH("podcasts", R162)), "Radio &amp; Podcasts",
IF(ISNUMBER(SEARCH("translations", R162)), "translations"))))))))))))))))))))))))</f>
        <v>Wearables</v>
      </c>
    </row>
    <row r="163" spans="1:20" ht="31.5" x14ac:dyDescent="0.25">
      <c r="A163">
        <v>161</v>
      </c>
      <c r="B163" t="s">
        <v>374</v>
      </c>
      <c r="C163" s="3" t="s">
        <v>375</v>
      </c>
      <c r="D163">
        <v>5500</v>
      </c>
      <c r="E163">
        <v>4300</v>
      </c>
      <c r="F163" s="6">
        <f>E163/D163*100</f>
        <v>78.181818181818187</v>
      </c>
      <c r="G163" t="s">
        <v>14</v>
      </c>
      <c r="H163">
        <v>75</v>
      </c>
      <c r="I163" s="8">
        <f>IFERROR(E163/H163,"0")</f>
        <v>57.333333333333336</v>
      </c>
      <c r="J163" t="s">
        <v>21</v>
      </c>
      <c r="K163" t="s">
        <v>22</v>
      </c>
      <c r="L163">
        <v>1442984400</v>
      </c>
      <c r="M163" s="12">
        <f>(((L163/60)/60)/24)+DATE(1970,1,1)</f>
        <v>42270.208333333328</v>
      </c>
      <c r="N163">
        <v>1443502800</v>
      </c>
      <c r="O163" s="12">
        <f>(((N163/60)/60)/24)+DATE(1970,1,1)</f>
        <v>42276.208333333328</v>
      </c>
      <c r="P163" t="b">
        <v>0</v>
      </c>
      <c r="Q163" t="b">
        <v>1</v>
      </c>
      <c r="R163" t="s">
        <v>28</v>
      </c>
      <c r="S163" t="str">
        <f>IF(ISNUMBER(SEARCH("food", R163)), "Food", IF(ISNUMBER(SEARCH("music",R163)),"Music",IF(ISNUMBER(SEARCH("film", R163)), "Film &amp; Video", IF(ISNUMBER(SEARCH("games", R163)), "Games", IF(ISNUMBER(SEARCH("theater", R163)), "Theater",IF(ISNUMBER(SEARCH("technology", R163)), "Technology", IF(ISNUMBER(SEARCH("journalism", R163)), "Journalism", IF(ISNUMBER(SEARCH("photography", R163)), "Photography", IF(ISNUMBER(SEARCH("publishing", R163)), "Publishing")))))))))</f>
        <v>Technology</v>
      </c>
      <c r="T163" t="str">
        <f>IF(ISNUMBER(SEARCH("food", R163)), "Food Trucks",
IF(ISNUMBER(SEARCH("electric",R163)),"Electric Music",
IF(ISNUMBER(SEARCH("indie",R163)),"Indie Rock",
IF(ISNUMBER(SEARCH("jazz",R163)),"Jazz",
IF(ISNUMBER(SEARCH("metal",R163)),"Metal",
IF(ISNUMBER(SEARCH("rock",R163)),"Rock",
IF(ISNUMBER(SEARCH("world",R163)),"World Music",
IF(ISNUMBER(SEARCH("animation", R163)), "Animation",
IF(ISNUMBER(SEARCH("documentary", R163)), "Documentary",
IF(ISNUMBER(SEARCH("drama", R163)), "Drama",
IF(ISNUMBER(SEARCH("science", R163)), "Science Ficton",
IF(ISNUMBER(SEARCH("shorts", R163)), "Shorts",
IF(ISNUMBER(SEARCH("television", R163)), "Television",
IF(ISNUMBER(SEARCH("mobile", R163)), "Mobile Games",
IF(ISNUMBER(SEARCH("video games", R163)), "Video Games",
IF(ISNUMBER(SEARCH("theater", R163)), "Plays",
IF(ISNUMBER(SEARCH("wearables", R163)), "Wearables",
IF(ISNUMBER(SEARCH("web", R163)), "Web",
IF(ISNUMBER(SEARCH("journalism", R163)), "Audio",
IF(ISNUMBER(SEARCH("photography", R163)), "Photography Books",
IF(ISNUMBER(SEARCH("publishing/fiction", R163)), "Ficton",
IF(ISNUMBER(SEARCH("nonfiction", R163)), "Nonfiction",
IF(ISNUMBER(SEARCH("podcasts", R163)), "Radio &amp; Podcasts",
IF(ISNUMBER(SEARCH("translations", R163)), "translations"))))))))))))))))))))))))</f>
        <v>Web</v>
      </c>
    </row>
    <row r="164" spans="1:20" ht="31.5" x14ac:dyDescent="0.25">
      <c r="A164">
        <v>162</v>
      </c>
      <c r="B164" t="s">
        <v>376</v>
      </c>
      <c r="C164" s="3" t="s">
        <v>377</v>
      </c>
      <c r="D164">
        <v>6100</v>
      </c>
      <c r="E164">
        <v>9134</v>
      </c>
      <c r="F164" s="6">
        <f>E164/D164*100</f>
        <v>149.73770491803279</v>
      </c>
      <c r="G164" t="s">
        <v>20</v>
      </c>
      <c r="H164">
        <v>157</v>
      </c>
      <c r="I164" s="8">
        <f>IFERROR(E164/H164,"0")</f>
        <v>58.178343949044589</v>
      </c>
      <c r="J164" t="s">
        <v>98</v>
      </c>
      <c r="K164" t="s">
        <v>99</v>
      </c>
      <c r="L164">
        <v>1544248800</v>
      </c>
      <c r="M164" s="12">
        <f>(((L164/60)/60)/24)+DATE(1970,1,1)</f>
        <v>43442.25</v>
      </c>
      <c r="N164">
        <v>1546840800</v>
      </c>
      <c r="O164" s="12">
        <f>(((N164/60)/60)/24)+DATE(1970,1,1)</f>
        <v>43472.25</v>
      </c>
      <c r="P164" t="b">
        <v>0</v>
      </c>
      <c r="Q164" t="b">
        <v>0</v>
      </c>
      <c r="R164" t="s">
        <v>23</v>
      </c>
      <c r="S164" t="str">
        <f>IF(ISNUMBER(SEARCH("food", R164)), "Food", IF(ISNUMBER(SEARCH("music",R164)),"Music",IF(ISNUMBER(SEARCH("film", R164)), "Film &amp; Video", IF(ISNUMBER(SEARCH("games", R164)), "Games", IF(ISNUMBER(SEARCH("theater", R164)), "Theater",IF(ISNUMBER(SEARCH("technology", R164)), "Technology", IF(ISNUMBER(SEARCH("journalism", R164)), "Journalism", IF(ISNUMBER(SEARCH("photography", R164)), "Photography", IF(ISNUMBER(SEARCH("publishing", R164)), "Publishing")))))))))</f>
        <v>Music</v>
      </c>
      <c r="T164" t="str">
        <f>IF(ISNUMBER(SEARCH("food", R164)), "Food Trucks",
IF(ISNUMBER(SEARCH("electric",R164)),"Electric Music",
IF(ISNUMBER(SEARCH("indie",R164)),"Indie Rock",
IF(ISNUMBER(SEARCH("jazz",R164)),"Jazz",
IF(ISNUMBER(SEARCH("metal",R164)),"Metal",
IF(ISNUMBER(SEARCH("rock",R164)),"Rock",
IF(ISNUMBER(SEARCH("world",R164)),"World Music",
IF(ISNUMBER(SEARCH("animation", R164)), "Animation",
IF(ISNUMBER(SEARCH("documentary", R164)), "Documentary",
IF(ISNUMBER(SEARCH("drama", R164)), "Drama",
IF(ISNUMBER(SEARCH("science", R164)), "Science Ficton",
IF(ISNUMBER(SEARCH("shorts", R164)), "Shorts",
IF(ISNUMBER(SEARCH("television", R164)), "Television",
IF(ISNUMBER(SEARCH("mobile", R164)), "Mobile Games",
IF(ISNUMBER(SEARCH("video games", R164)), "Video Games",
IF(ISNUMBER(SEARCH("theater", R164)), "Plays",
IF(ISNUMBER(SEARCH("wearables", R164)), "Wearables",
IF(ISNUMBER(SEARCH("web", R164)), "Web",
IF(ISNUMBER(SEARCH("journalism", R164)), "Audio",
IF(ISNUMBER(SEARCH("photography", R164)), "Photography Books",
IF(ISNUMBER(SEARCH("publishing/fiction", R164)), "Ficton",
IF(ISNUMBER(SEARCH("nonfiction", R164)), "Nonfiction",
IF(ISNUMBER(SEARCH("podcasts", R164)), "Radio &amp; Podcasts",
IF(ISNUMBER(SEARCH("translations", R164)), "translations"))))))))))))))))))))))))</f>
        <v>Rock</v>
      </c>
    </row>
    <row r="165" spans="1:20" x14ac:dyDescent="0.25">
      <c r="A165">
        <v>163</v>
      </c>
      <c r="B165" t="s">
        <v>378</v>
      </c>
      <c r="C165" s="3" t="s">
        <v>379</v>
      </c>
      <c r="D165">
        <v>3500</v>
      </c>
      <c r="E165">
        <v>8864</v>
      </c>
      <c r="F165" s="6">
        <f>E165/D165*100</f>
        <v>253.25714285714284</v>
      </c>
      <c r="G165" t="s">
        <v>20</v>
      </c>
      <c r="H165">
        <v>246</v>
      </c>
      <c r="I165" s="8">
        <f>IFERROR(E165/H165,"0")</f>
        <v>36.032520325203251</v>
      </c>
      <c r="J165" t="s">
        <v>21</v>
      </c>
      <c r="K165" t="s">
        <v>22</v>
      </c>
      <c r="L165">
        <v>1508475600</v>
      </c>
      <c r="M165" s="12">
        <f>(((L165/60)/60)/24)+DATE(1970,1,1)</f>
        <v>43028.208333333328</v>
      </c>
      <c r="N165">
        <v>1512712800</v>
      </c>
      <c r="O165" s="12">
        <f>(((N165/60)/60)/24)+DATE(1970,1,1)</f>
        <v>43077.25</v>
      </c>
      <c r="P165" t="b">
        <v>0</v>
      </c>
      <c r="Q165" t="b">
        <v>1</v>
      </c>
      <c r="R165" t="s">
        <v>122</v>
      </c>
      <c r="S165" t="str">
        <f>IF(ISNUMBER(SEARCH("food", R165)), "Food", IF(ISNUMBER(SEARCH("music",R165)),"Music",IF(ISNUMBER(SEARCH("film", R165)), "Film &amp; Video", IF(ISNUMBER(SEARCH("games", R165)), "Games", IF(ISNUMBER(SEARCH("theater", R165)), "Theater",IF(ISNUMBER(SEARCH("technology", R165)), "Technology", IF(ISNUMBER(SEARCH("journalism", R165)), "Journalism", IF(ISNUMBER(SEARCH("photography", R165)), "Photography", IF(ISNUMBER(SEARCH("publishing", R165)), "Publishing")))))))))</f>
        <v>Photography</v>
      </c>
      <c r="T165" t="str">
        <f>IF(ISNUMBER(SEARCH("food", R165)), "Food Trucks",
IF(ISNUMBER(SEARCH("electric",R165)),"Electric Music",
IF(ISNUMBER(SEARCH("indie",R165)),"Indie Rock",
IF(ISNUMBER(SEARCH("jazz",R165)),"Jazz",
IF(ISNUMBER(SEARCH("metal",R165)),"Metal",
IF(ISNUMBER(SEARCH("rock",R165)),"Rock",
IF(ISNUMBER(SEARCH("world",R165)),"World Music",
IF(ISNUMBER(SEARCH("animation", R165)), "Animation",
IF(ISNUMBER(SEARCH("documentary", R165)), "Documentary",
IF(ISNUMBER(SEARCH("drama", R165)), "Drama",
IF(ISNUMBER(SEARCH("science", R165)), "Science Ficton",
IF(ISNUMBER(SEARCH("shorts", R165)), "Shorts",
IF(ISNUMBER(SEARCH("television", R165)), "Television",
IF(ISNUMBER(SEARCH("mobile", R165)), "Mobile Games",
IF(ISNUMBER(SEARCH("video games", R165)), "Video Games",
IF(ISNUMBER(SEARCH("theater", R165)), "Plays",
IF(ISNUMBER(SEARCH("wearables", R165)), "Wearables",
IF(ISNUMBER(SEARCH("web", R165)), "Web",
IF(ISNUMBER(SEARCH("journalism", R165)), "Audio",
IF(ISNUMBER(SEARCH("photography", R165)), "Photography Books",
IF(ISNUMBER(SEARCH("publishing/fiction", R165)), "Ficton",
IF(ISNUMBER(SEARCH("nonfiction", R165)), "Nonfiction",
IF(ISNUMBER(SEARCH("podcasts", R165)), "Radio &amp; Podcasts",
IF(ISNUMBER(SEARCH("translations", R165)), "translations"))))))))))))))))))))))))</f>
        <v>Photography Books</v>
      </c>
    </row>
    <row r="166" spans="1:20" x14ac:dyDescent="0.25">
      <c r="A166">
        <v>164</v>
      </c>
      <c r="B166" t="s">
        <v>380</v>
      </c>
      <c r="C166" s="3" t="s">
        <v>381</v>
      </c>
      <c r="D166">
        <v>150500</v>
      </c>
      <c r="E166">
        <v>150755</v>
      </c>
      <c r="F166" s="6">
        <f>E166/D166*100</f>
        <v>100.16943521594683</v>
      </c>
      <c r="G166" t="s">
        <v>20</v>
      </c>
      <c r="H166">
        <v>1396</v>
      </c>
      <c r="I166" s="8">
        <f>IFERROR(E166/H166,"0")</f>
        <v>107.99068767908309</v>
      </c>
      <c r="J166" t="s">
        <v>21</v>
      </c>
      <c r="K166" t="s">
        <v>22</v>
      </c>
      <c r="L166">
        <v>1507438800</v>
      </c>
      <c r="M166" s="12">
        <f>(((L166/60)/60)/24)+DATE(1970,1,1)</f>
        <v>43016.208333333328</v>
      </c>
      <c r="N166">
        <v>1507525200</v>
      </c>
      <c r="O166" s="12">
        <f>(((N166/60)/60)/24)+DATE(1970,1,1)</f>
        <v>43017.208333333328</v>
      </c>
      <c r="P166" t="b">
        <v>0</v>
      </c>
      <c r="Q166" t="b">
        <v>0</v>
      </c>
      <c r="R166" t="s">
        <v>33</v>
      </c>
      <c r="S166" t="str">
        <f>IF(ISNUMBER(SEARCH("food", R166)), "Food", IF(ISNUMBER(SEARCH("music",R166)),"Music",IF(ISNUMBER(SEARCH("film", R166)), "Film &amp; Video", IF(ISNUMBER(SEARCH("games", R166)), "Games", IF(ISNUMBER(SEARCH("theater", R166)), "Theater",IF(ISNUMBER(SEARCH("technology", R166)), "Technology", IF(ISNUMBER(SEARCH("journalism", R166)), "Journalism", IF(ISNUMBER(SEARCH("photography", R166)), "Photography", IF(ISNUMBER(SEARCH("publishing", R166)), "Publishing")))))))))</f>
        <v>Theater</v>
      </c>
      <c r="T166" t="str">
        <f>IF(ISNUMBER(SEARCH("food", R166)), "Food Trucks",
IF(ISNUMBER(SEARCH("electric",R166)),"Electric Music",
IF(ISNUMBER(SEARCH("indie",R166)),"Indie Rock",
IF(ISNUMBER(SEARCH("jazz",R166)),"Jazz",
IF(ISNUMBER(SEARCH("metal",R166)),"Metal",
IF(ISNUMBER(SEARCH("rock",R166)),"Rock",
IF(ISNUMBER(SEARCH("world",R166)),"World Music",
IF(ISNUMBER(SEARCH("animation", R166)), "Animation",
IF(ISNUMBER(SEARCH("documentary", R166)), "Documentary",
IF(ISNUMBER(SEARCH("drama", R166)), "Drama",
IF(ISNUMBER(SEARCH("science", R166)), "Science Ficton",
IF(ISNUMBER(SEARCH("shorts", R166)), "Shorts",
IF(ISNUMBER(SEARCH("television", R166)), "Television",
IF(ISNUMBER(SEARCH("mobile", R166)), "Mobile Games",
IF(ISNUMBER(SEARCH("video games", R166)), "Video Games",
IF(ISNUMBER(SEARCH("theater", R166)), "Plays",
IF(ISNUMBER(SEARCH("wearables", R166)), "Wearables",
IF(ISNUMBER(SEARCH("web", R166)), "Web",
IF(ISNUMBER(SEARCH("journalism", R166)), "Audio",
IF(ISNUMBER(SEARCH("photography", R166)), "Photography Books",
IF(ISNUMBER(SEARCH("publishing/fiction", R166)), "Ficton",
IF(ISNUMBER(SEARCH("nonfiction", R166)), "Nonfiction",
IF(ISNUMBER(SEARCH("podcasts", R166)), "Radio &amp; Podcasts",
IF(ISNUMBER(SEARCH("translations", R166)), "translations"))))))))))))))))))))))))</f>
        <v>Plays</v>
      </c>
    </row>
    <row r="167" spans="1:20" x14ac:dyDescent="0.25">
      <c r="A167">
        <v>165</v>
      </c>
      <c r="B167" t="s">
        <v>382</v>
      </c>
      <c r="C167" s="3" t="s">
        <v>383</v>
      </c>
      <c r="D167">
        <v>90400</v>
      </c>
      <c r="E167">
        <v>110279</v>
      </c>
      <c r="F167" s="6">
        <f>E167/D167*100</f>
        <v>121.99004424778761</v>
      </c>
      <c r="G167" t="s">
        <v>20</v>
      </c>
      <c r="H167">
        <v>2506</v>
      </c>
      <c r="I167" s="8">
        <f>IFERROR(E167/H167,"0")</f>
        <v>44.005985634477256</v>
      </c>
      <c r="J167" t="s">
        <v>21</v>
      </c>
      <c r="K167" t="s">
        <v>22</v>
      </c>
      <c r="L167">
        <v>1501563600</v>
      </c>
      <c r="M167" s="12">
        <f>(((L167/60)/60)/24)+DATE(1970,1,1)</f>
        <v>42948.208333333328</v>
      </c>
      <c r="N167">
        <v>1504328400</v>
      </c>
      <c r="O167" s="12">
        <f>(((N167/60)/60)/24)+DATE(1970,1,1)</f>
        <v>42980.208333333328</v>
      </c>
      <c r="P167" t="b">
        <v>0</v>
      </c>
      <c r="Q167" t="b">
        <v>0</v>
      </c>
      <c r="R167" t="s">
        <v>28</v>
      </c>
      <c r="S167" t="str">
        <f>IF(ISNUMBER(SEARCH("food", R167)), "Food", IF(ISNUMBER(SEARCH("music",R167)),"Music",IF(ISNUMBER(SEARCH("film", R167)), "Film &amp; Video", IF(ISNUMBER(SEARCH("games", R167)), "Games", IF(ISNUMBER(SEARCH("theater", R167)), "Theater",IF(ISNUMBER(SEARCH("technology", R167)), "Technology", IF(ISNUMBER(SEARCH("journalism", R167)), "Journalism", IF(ISNUMBER(SEARCH("photography", R167)), "Photography", IF(ISNUMBER(SEARCH("publishing", R167)), "Publishing")))))))))</f>
        <v>Technology</v>
      </c>
      <c r="T167" t="str">
        <f>IF(ISNUMBER(SEARCH("food", R167)), "Food Trucks",
IF(ISNUMBER(SEARCH("electric",R167)),"Electric Music",
IF(ISNUMBER(SEARCH("indie",R167)),"Indie Rock",
IF(ISNUMBER(SEARCH("jazz",R167)),"Jazz",
IF(ISNUMBER(SEARCH("metal",R167)),"Metal",
IF(ISNUMBER(SEARCH("rock",R167)),"Rock",
IF(ISNUMBER(SEARCH("world",R167)),"World Music",
IF(ISNUMBER(SEARCH("animation", R167)), "Animation",
IF(ISNUMBER(SEARCH("documentary", R167)), "Documentary",
IF(ISNUMBER(SEARCH("drama", R167)), "Drama",
IF(ISNUMBER(SEARCH("science", R167)), "Science Ficton",
IF(ISNUMBER(SEARCH("shorts", R167)), "Shorts",
IF(ISNUMBER(SEARCH("television", R167)), "Television",
IF(ISNUMBER(SEARCH("mobile", R167)), "Mobile Games",
IF(ISNUMBER(SEARCH("video games", R167)), "Video Games",
IF(ISNUMBER(SEARCH("theater", R167)), "Plays",
IF(ISNUMBER(SEARCH("wearables", R167)), "Wearables",
IF(ISNUMBER(SEARCH("web", R167)), "Web",
IF(ISNUMBER(SEARCH("journalism", R167)), "Audio",
IF(ISNUMBER(SEARCH("photography", R167)), "Photography Books",
IF(ISNUMBER(SEARCH("publishing/fiction", R167)), "Ficton",
IF(ISNUMBER(SEARCH("nonfiction", R167)), "Nonfiction",
IF(ISNUMBER(SEARCH("podcasts", R167)), "Radio &amp; Podcasts",
IF(ISNUMBER(SEARCH("translations", R167)), "translations"))))))))))))))))))))))))</f>
        <v>Web</v>
      </c>
    </row>
    <row r="168" spans="1:20" x14ac:dyDescent="0.25">
      <c r="A168">
        <v>166</v>
      </c>
      <c r="B168" t="s">
        <v>384</v>
      </c>
      <c r="C168" s="3" t="s">
        <v>385</v>
      </c>
      <c r="D168">
        <v>9800</v>
      </c>
      <c r="E168">
        <v>13439</v>
      </c>
      <c r="F168" s="6">
        <f>E168/D168*100</f>
        <v>137.13265306122449</v>
      </c>
      <c r="G168" t="s">
        <v>20</v>
      </c>
      <c r="H168">
        <v>244</v>
      </c>
      <c r="I168" s="8">
        <f>IFERROR(E168/H168,"0")</f>
        <v>55.077868852459019</v>
      </c>
      <c r="J168" t="s">
        <v>21</v>
      </c>
      <c r="K168" t="s">
        <v>22</v>
      </c>
      <c r="L168">
        <v>1292997600</v>
      </c>
      <c r="M168" s="12">
        <f>(((L168/60)/60)/24)+DATE(1970,1,1)</f>
        <v>40534.25</v>
      </c>
      <c r="N168">
        <v>1293343200</v>
      </c>
      <c r="O168" s="12">
        <f>(((N168/60)/60)/24)+DATE(1970,1,1)</f>
        <v>40538.25</v>
      </c>
      <c r="P168" t="b">
        <v>0</v>
      </c>
      <c r="Q168" t="b">
        <v>0</v>
      </c>
      <c r="R168" t="s">
        <v>122</v>
      </c>
      <c r="S168" t="str">
        <f>IF(ISNUMBER(SEARCH("food", R168)), "Food", IF(ISNUMBER(SEARCH("music",R168)),"Music",IF(ISNUMBER(SEARCH("film", R168)), "Film &amp; Video", IF(ISNUMBER(SEARCH("games", R168)), "Games", IF(ISNUMBER(SEARCH("theater", R168)), "Theater",IF(ISNUMBER(SEARCH("technology", R168)), "Technology", IF(ISNUMBER(SEARCH("journalism", R168)), "Journalism", IF(ISNUMBER(SEARCH("photography", R168)), "Photography", IF(ISNUMBER(SEARCH("publishing", R168)), "Publishing")))))))))</f>
        <v>Photography</v>
      </c>
      <c r="T168" t="str">
        <f>IF(ISNUMBER(SEARCH("food", R168)), "Food Trucks",
IF(ISNUMBER(SEARCH("electric",R168)),"Electric Music",
IF(ISNUMBER(SEARCH("indie",R168)),"Indie Rock",
IF(ISNUMBER(SEARCH("jazz",R168)),"Jazz",
IF(ISNUMBER(SEARCH("metal",R168)),"Metal",
IF(ISNUMBER(SEARCH("rock",R168)),"Rock",
IF(ISNUMBER(SEARCH("world",R168)),"World Music",
IF(ISNUMBER(SEARCH("animation", R168)), "Animation",
IF(ISNUMBER(SEARCH("documentary", R168)), "Documentary",
IF(ISNUMBER(SEARCH("drama", R168)), "Drama",
IF(ISNUMBER(SEARCH("science", R168)), "Science Ficton",
IF(ISNUMBER(SEARCH("shorts", R168)), "Shorts",
IF(ISNUMBER(SEARCH("television", R168)), "Television",
IF(ISNUMBER(SEARCH("mobile", R168)), "Mobile Games",
IF(ISNUMBER(SEARCH("video games", R168)), "Video Games",
IF(ISNUMBER(SEARCH("theater", R168)), "Plays",
IF(ISNUMBER(SEARCH("wearables", R168)), "Wearables",
IF(ISNUMBER(SEARCH("web", R168)), "Web",
IF(ISNUMBER(SEARCH("journalism", R168)), "Audio",
IF(ISNUMBER(SEARCH("photography", R168)), "Photography Books",
IF(ISNUMBER(SEARCH("publishing/fiction", R168)), "Ficton",
IF(ISNUMBER(SEARCH("nonfiction", R168)), "Nonfiction",
IF(ISNUMBER(SEARCH("podcasts", R168)), "Radio &amp; Podcasts",
IF(ISNUMBER(SEARCH("translations", R168)), "translations"))))))))))))))))))))))))</f>
        <v>Photography Books</v>
      </c>
    </row>
    <row r="169" spans="1:20" x14ac:dyDescent="0.25">
      <c r="A169">
        <v>167</v>
      </c>
      <c r="B169" t="s">
        <v>386</v>
      </c>
      <c r="C169" s="3" t="s">
        <v>387</v>
      </c>
      <c r="D169">
        <v>2600</v>
      </c>
      <c r="E169">
        <v>10804</v>
      </c>
      <c r="F169" s="6">
        <f>E169/D169*100</f>
        <v>415.53846153846149</v>
      </c>
      <c r="G169" t="s">
        <v>20</v>
      </c>
      <c r="H169">
        <v>146</v>
      </c>
      <c r="I169" s="8">
        <f>IFERROR(E169/H169,"0")</f>
        <v>74</v>
      </c>
      <c r="J169" t="s">
        <v>26</v>
      </c>
      <c r="K169" t="s">
        <v>27</v>
      </c>
      <c r="L169">
        <v>1370840400</v>
      </c>
      <c r="M169" s="12">
        <f>(((L169/60)/60)/24)+DATE(1970,1,1)</f>
        <v>41435.208333333336</v>
      </c>
      <c r="N169">
        <v>1371704400</v>
      </c>
      <c r="O169" s="12">
        <f>(((N169/60)/60)/24)+DATE(1970,1,1)</f>
        <v>41445.208333333336</v>
      </c>
      <c r="P169" t="b">
        <v>0</v>
      </c>
      <c r="Q169" t="b">
        <v>0</v>
      </c>
      <c r="R169" t="s">
        <v>33</v>
      </c>
      <c r="S169" t="str">
        <f>IF(ISNUMBER(SEARCH("food", R169)), "Food", IF(ISNUMBER(SEARCH("music",R169)),"Music",IF(ISNUMBER(SEARCH("film", R169)), "Film &amp; Video", IF(ISNUMBER(SEARCH("games", R169)), "Games", IF(ISNUMBER(SEARCH("theater", R169)), "Theater",IF(ISNUMBER(SEARCH("technology", R169)), "Technology", IF(ISNUMBER(SEARCH("journalism", R169)), "Journalism", IF(ISNUMBER(SEARCH("photography", R169)), "Photography", IF(ISNUMBER(SEARCH("publishing", R169)), "Publishing")))))))))</f>
        <v>Theater</v>
      </c>
      <c r="T169" t="str">
        <f>IF(ISNUMBER(SEARCH("food", R169)), "Food Trucks",
IF(ISNUMBER(SEARCH("electric",R169)),"Electric Music",
IF(ISNUMBER(SEARCH("indie",R169)),"Indie Rock",
IF(ISNUMBER(SEARCH("jazz",R169)),"Jazz",
IF(ISNUMBER(SEARCH("metal",R169)),"Metal",
IF(ISNUMBER(SEARCH("rock",R169)),"Rock",
IF(ISNUMBER(SEARCH("world",R169)),"World Music",
IF(ISNUMBER(SEARCH("animation", R169)), "Animation",
IF(ISNUMBER(SEARCH("documentary", R169)), "Documentary",
IF(ISNUMBER(SEARCH("drama", R169)), "Drama",
IF(ISNUMBER(SEARCH("science", R169)), "Science Ficton",
IF(ISNUMBER(SEARCH("shorts", R169)), "Shorts",
IF(ISNUMBER(SEARCH("television", R169)), "Television",
IF(ISNUMBER(SEARCH("mobile", R169)), "Mobile Games",
IF(ISNUMBER(SEARCH("video games", R169)), "Video Games",
IF(ISNUMBER(SEARCH("theater", R169)), "Plays",
IF(ISNUMBER(SEARCH("wearables", R169)), "Wearables",
IF(ISNUMBER(SEARCH("web", R169)), "Web",
IF(ISNUMBER(SEARCH("journalism", R169)), "Audio",
IF(ISNUMBER(SEARCH("photography", R169)), "Photography Books",
IF(ISNUMBER(SEARCH("publishing/fiction", R169)), "Ficton",
IF(ISNUMBER(SEARCH("nonfiction", R169)), "Nonfiction",
IF(ISNUMBER(SEARCH("podcasts", R169)), "Radio &amp; Podcasts",
IF(ISNUMBER(SEARCH("translations", R169)), "translations"))))))))))))))))))))))))</f>
        <v>Plays</v>
      </c>
    </row>
    <row r="170" spans="1:20" x14ac:dyDescent="0.25">
      <c r="A170">
        <v>168</v>
      </c>
      <c r="B170" t="s">
        <v>388</v>
      </c>
      <c r="C170" s="3" t="s">
        <v>389</v>
      </c>
      <c r="D170">
        <v>128100</v>
      </c>
      <c r="E170">
        <v>40107</v>
      </c>
      <c r="F170" s="6">
        <f>E170/D170*100</f>
        <v>31.30913348946136</v>
      </c>
      <c r="G170" t="s">
        <v>14</v>
      </c>
      <c r="H170">
        <v>955</v>
      </c>
      <c r="I170" s="8">
        <f>IFERROR(E170/H170,"0")</f>
        <v>41.996858638743454</v>
      </c>
      <c r="J170" t="s">
        <v>36</v>
      </c>
      <c r="K170" t="s">
        <v>37</v>
      </c>
      <c r="L170">
        <v>1550815200</v>
      </c>
      <c r="M170" s="12">
        <f>(((L170/60)/60)/24)+DATE(1970,1,1)</f>
        <v>43518.25</v>
      </c>
      <c r="N170">
        <v>1552798800</v>
      </c>
      <c r="O170" s="12">
        <f>(((N170/60)/60)/24)+DATE(1970,1,1)</f>
        <v>43541.208333333328</v>
      </c>
      <c r="P170" t="b">
        <v>0</v>
      </c>
      <c r="Q170" t="b">
        <v>1</v>
      </c>
      <c r="R170" t="s">
        <v>60</v>
      </c>
      <c r="S170" t="str">
        <f>IF(ISNUMBER(SEARCH("food", R170)), "Food", IF(ISNUMBER(SEARCH("music",R170)),"Music",IF(ISNUMBER(SEARCH("film", R170)), "Film &amp; Video", IF(ISNUMBER(SEARCH("games", R170)), "Games", IF(ISNUMBER(SEARCH("theater", R170)), "Theater",IF(ISNUMBER(SEARCH("technology", R170)), "Technology", IF(ISNUMBER(SEARCH("journalism", R170)), "Journalism", IF(ISNUMBER(SEARCH("photography", R170)), "Photography", IF(ISNUMBER(SEARCH("publishing", R170)), "Publishing")))))))))</f>
        <v>Music</v>
      </c>
      <c r="T170" t="str">
        <f>IF(ISNUMBER(SEARCH("food", R170)), "Food Trucks",
IF(ISNUMBER(SEARCH("electric",R170)),"Electric Music",
IF(ISNUMBER(SEARCH("indie",R170)),"Indie Rock",
IF(ISNUMBER(SEARCH("jazz",R170)),"Jazz",
IF(ISNUMBER(SEARCH("metal",R170)),"Metal",
IF(ISNUMBER(SEARCH("rock",R170)),"Rock",
IF(ISNUMBER(SEARCH("world",R170)),"World Music",
IF(ISNUMBER(SEARCH("animation", R170)), "Animation",
IF(ISNUMBER(SEARCH("documentary", R170)), "Documentary",
IF(ISNUMBER(SEARCH("drama", R170)), "Drama",
IF(ISNUMBER(SEARCH("science", R170)), "Science Ficton",
IF(ISNUMBER(SEARCH("shorts", R170)), "Shorts",
IF(ISNUMBER(SEARCH("television", R170)), "Television",
IF(ISNUMBER(SEARCH("mobile", R170)), "Mobile Games",
IF(ISNUMBER(SEARCH("video games", R170)), "Video Games",
IF(ISNUMBER(SEARCH("theater", R170)), "Plays",
IF(ISNUMBER(SEARCH("wearables", R170)), "Wearables",
IF(ISNUMBER(SEARCH("web", R170)), "Web",
IF(ISNUMBER(SEARCH("journalism", R170)), "Audio",
IF(ISNUMBER(SEARCH("photography", R170)), "Photography Books",
IF(ISNUMBER(SEARCH("publishing/fiction", R170)), "Ficton",
IF(ISNUMBER(SEARCH("nonfiction", R170)), "Nonfiction",
IF(ISNUMBER(SEARCH("podcasts", R170)), "Radio &amp; Podcasts",
IF(ISNUMBER(SEARCH("translations", R170)), "translations"))))))))))))))))))))))))</f>
        <v>Indie Rock</v>
      </c>
    </row>
    <row r="171" spans="1:20" x14ac:dyDescent="0.25">
      <c r="A171">
        <v>169</v>
      </c>
      <c r="B171" t="s">
        <v>390</v>
      </c>
      <c r="C171" s="3" t="s">
        <v>391</v>
      </c>
      <c r="D171">
        <v>23300</v>
      </c>
      <c r="E171">
        <v>98811</v>
      </c>
      <c r="F171" s="6">
        <f>E171/D171*100</f>
        <v>424.08154506437768</v>
      </c>
      <c r="G171" t="s">
        <v>20</v>
      </c>
      <c r="H171">
        <v>1267</v>
      </c>
      <c r="I171" s="8">
        <f>IFERROR(E171/H171,"0")</f>
        <v>77.988161010260455</v>
      </c>
      <c r="J171" t="s">
        <v>21</v>
      </c>
      <c r="K171" t="s">
        <v>22</v>
      </c>
      <c r="L171">
        <v>1339909200</v>
      </c>
      <c r="M171" s="12">
        <f>(((L171/60)/60)/24)+DATE(1970,1,1)</f>
        <v>41077.208333333336</v>
      </c>
      <c r="N171">
        <v>1342328400</v>
      </c>
      <c r="O171" s="12">
        <f>(((N171/60)/60)/24)+DATE(1970,1,1)</f>
        <v>41105.208333333336</v>
      </c>
      <c r="P171" t="b">
        <v>0</v>
      </c>
      <c r="Q171" t="b">
        <v>1</v>
      </c>
      <c r="R171" t="s">
        <v>100</v>
      </c>
      <c r="S171" t="str">
        <f>IF(ISNUMBER(SEARCH("food", R171)), "Food", IF(ISNUMBER(SEARCH("music",R171)),"Music",IF(ISNUMBER(SEARCH("film", R171)), "Film &amp; Video", IF(ISNUMBER(SEARCH("games", R171)), "Games", IF(ISNUMBER(SEARCH("theater", R171)), "Theater",IF(ISNUMBER(SEARCH("technology", R171)), "Technology", IF(ISNUMBER(SEARCH("journalism", R171)), "Journalism", IF(ISNUMBER(SEARCH("photography", R171)), "Photography", IF(ISNUMBER(SEARCH("publishing", R171)), "Publishing")))))))))</f>
        <v>Film &amp; Video</v>
      </c>
      <c r="T171" t="str">
        <f>IF(ISNUMBER(SEARCH("food", R171)), "Food Trucks",
IF(ISNUMBER(SEARCH("electric",R171)),"Electric Music",
IF(ISNUMBER(SEARCH("indie",R171)),"Indie Rock",
IF(ISNUMBER(SEARCH("jazz",R171)),"Jazz",
IF(ISNUMBER(SEARCH("metal",R171)),"Metal",
IF(ISNUMBER(SEARCH("rock",R171)),"Rock",
IF(ISNUMBER(SEARCH("world",R171)),"World Music",
IF(ISNUMBER(SEARCH("animation", R171)), "Animation",
IF(ISNUMBER(SEARCH("documentary", R171)), "Documentary",
IF(ISNUMBER(SEARCH("drama", R171)), "Drama",
IF(ISNUMBER(SEARCH("science", R171)), "Science Ficton",
IF(ISNUMBER(SEARCH("shorts", R171)), "Shorts",
IF(ISNUMBER(SEARCH("television", R171)), "Television",
IF(ISNUMBER(SEARCH("mobile", R171)), "Mobile Games",
IF(ISNUMBER(SEARCH("video games", R171)), "Video Games",
IF(ISNUMBER(SEARCH("theater", R171)), "Plays",
IF(ISNUMBER(SEARCH("wearables", R171)), "Wearables",
IF(ISNUMBER(SEARCH("web", R171)), "Web",
IF(ISNUMBER(SEARCH("journalism", R171)), "Audio",
IF(ISNUMBER(SEARCH("photography", R171)), "Photography Books",
IF(ISNUMBER(SEARCH("publishing/fiction", R171)), "Ficton",
IF(ISNUMBER(SEARCH("nonfiction", R171)), "Nonfiction",
IF(ISNUMBER(SEARCH("podcasts", R171)), "Radio &amp; Podcasts",
IF(ISNUMBER(SEARCH("translations", R171)), "translations"))))))))))))))))))))))))</f>
        <v>Shorts</v>
      </c>
    </row>
    <row r="172" spans="1:20" x14ac:dyDescent="0.25">
      <c r="A172">
        <v>170</v>
      </c>
      <c r="B172" t="s">
        <v>392</v>
      </c>
      <c r="C172" s="3" t="s">
        <v>393</v>
      </c>
      <c r="D172">
        <v>188100</v>
      </c>
      <c r="E172">
        <v>5528</v>
      </c>
      <c r="F172" s="6">
        <f>E172/D172*100</f>
        <v>2.93886230728336</v>
      </c>
      <c r="G172" t="s">
        <v>14</v>
      </c>
      <c r="H172">
        <v>67</v>
      </c>
      <c r="I172" s="8">
        <f>IFERROR(E172/H172,"0")</f>
        <v>82.507462686567166</v>
      </c>
      <c r="J172" t="s">
        <v>21</v>
      </c>
      <c r="K172" t="s">
        <v>22</v>
      </c>
      <c r="L172">
        <v>1501736400</v>
      </c>
      <c r="M172" s="12">
        <f>(((L172/60)/60)/24)+DATE(1970,1,1)</f>
        <v>42950.208333333328</v>
      </c>
      <c r="N172">
        <v>1502341200</v>
      </c>
      <c r="O172" s="12">
        <f>(((N172/60)/60)/24)+DATE(1970,1,1)</f>
        <v>42957.208333333328</v>
      </c>
      <c r="P172" t="b">
        <v>0</v>
      </c>
      <c r="Q172" t="b">
        <v>0</v>
      </c>
      <c r="R172" t="s">
        <v>60</v>
      </c>
      <c r="S172" t="str">
        <f>IF(ISNUMBER(SEARCH("food", R172)), "Food", IF(ISNUMBER(SEARCH("music",R172)),"Music",IF(ISNUMBER(SEARCH("film", R172)), "Film &amp; Video", IF(ISNUMBER(SEARCH("games", R172)), "Games", IF(ISNUMBER(SEARCH("theater", R172)), "Theater",IF(ISNUMBER(SEARCH("technology", R172)), "Technology", IF(ISNUMBER(SEARCH("journalism", R172)), "Journalism", IF(ISNUMBER(SEARCH("photography", R172)), "Photography", IF(ISNUMBER(SEARCH("publishing", R172)), "Publishing")))))))))</f>
        <v>Music</v>
      </c>
      <c r="T172" t="str">
        <f>IF(ISNUMBER(SEARCH("food", R172)), "Food Trucks",
IF(ISNUMBER(SEARCH("electric",R172)),"Electric Music",
IF(ISNUMBER(SEARCH("indie",R172)),"Indie Rock",
IF(ISNUMBER(SEARCH("jazz",R172)),"Jazz",
IF(ISNUMBER(SEARCH("metal",R172)),"Metal",
IF(ISNUMBER(SEARCH("rock",R172)),"Rock",
IF(ISNUMBER(SEARCH("world",R172)),"World Music",
IF(ISNUMBER(SEARCH("animation", R172)), "Animation",
IF(ISNUMBER(SEARCH("documentary", R172)), "Documentary",
IF(ISNUMBER(SEARCH("drama", R172)), "Drama",
IF(ISNUMBER(SEARCH("science", R172)), "Science Ficton",
IF(ISNUMBER(SEARCH("shorts", R172)), "Shorts",
IF(ISNUMBER(SEARCH("television", R172)), "Television",
IF(ISNUMBER(SEARCH("mobile", R172)), "Mobile Games",
IF(ISNUMBER(SEARCH("video games", R172)), "Video Games",
IF(ISNUMBER(SEARCH("theater", R172)), "Plays",
IF(ISNUMBER(SEARCH("wearables", R172)), "Wearables",
IF(ISNUMBER(SEARCH("web", R172)), "Web",
IF(ISNUMBER(SEARCH("journalism", R172)), "Audio",
IF(ISNUMBER(SEARCH("photography", R172)), "Photography Books",
IF(ISNUMBER(SEARCH("publishing/fiction", R172)), "Ficton",
IF(ISNUMBER(SEARCH("nonfiction", R172)), "Nonfiction",
IF(ISNUMBER(SEARCH("podcasts", R172)), "Radio &amp; Podcasts",
IF(ISNUMBER(SEARCH("translations", R172)), "translations"))))))))))))))))))))))))</f>
        <v>Indie Rock</v>
      </c>
    </row>
    <row r="173" spans="1:20" ht="31.5" x14ac:dyDescent="0.25">
      <c r="A173">
        <v>171</v>
      </c>
      <c r="B173" t="s">
        <v>394</v>
      </c>
      <c r="C173" s="3" t="s">
        <v>395</v>
      </c>
      <c r="D173">
        <v>4900</v>
      </c>
      <c r="E173">
        <v>521</v>
      </c>
      <c r="F173" s="6">
        <f>E173/D173*100</f>
        <v>10.63265306122449</v>
      </c>
      <c r="G173" t="s">
        <v>14</v>
      </c>
      <c r="H173">
        <v>5</v>
      </c>
      <c r="I173" s="8">
        <f>IFERROR(E173/H173,"0")</f>
        <v>104.2</v>
      </c>
      <c r="J173" t="s">
        <v>21</v>
      </c>
      <c r="K173" t="s">
        <v>22</v>
      </c>
      <c r="L173">
        <v>1395291600</v>
      </c>
      <c r="M173" s="12">
        <f>(((L173/60)/60)/24)+DATE(1970,1,1)</f>
        <v>41718.208333333336</v>
      </c>
      <c r="N173">
        <v>1397192400</v>
      </c>
      <c r="O173" s="12">
        <f>(((N173/60)/60)/24)+DATE(1970,1,1)</f>
        <v>41740.208333333336</v>
      </c>
      <c r="P173" t="b">
        <v>0</v>
      </c>
      <c r="Q173" t="b">
        <v>0</v>
      </c>
      <c r="R173" t="s">
        <v>206</v>
      </c>
      <c r="S173" t="str">
        <f>IF(ISNUMBER(SEARCH("food", R173)), "Food", IF(ISNUMBER(SEARCH("music",R173)),"Music",IF(ISNUMBER(SEARCH("film", R173)), "Film &amp; Video", IF(ISNUMBER(SEARCH("games", R173)), "Games", IF(ISNUMBER(SEARCH("theater", R173)), "Theater",IF(ISNUMBER(SEARCH("technology", R173)), "Technology", IF(ISNUMBER(SEARCH("journalism", R173)), "Journalism", IF(ISNUMBER(SEARCH("photography", R173)), "Photography", IF(ISNUMBER(SEARCH("publishing", R173)), "Publishing")))))))))</f>
        <v>Publishing</v>
      </c>
      <c r="T173" t="str">
        <f>IF(ISNUMBER(SEARCH("food", R173)), "Food Trucks",
IF(ISNUMBER(SEARCH("electric",R173)),"Electric Music",
IF(ISNUMBER(SEARCH("indie",R173)),"Indie Rock",
IF(ISNUMBER(SEARCH("jazz",R173)),"Jazz",
IF(ISNUMBER(SEARCH("metal",R173)),"Metal",
IF(ISNUMBER(SEARCH("rock",R173)),"Rock",
IF(ISNUMBER(SEARCH("world",R173)),"World Music",
IF(ISNUMBER(SEARCH("animation", R173)), "Animation",
IF(ISNUMBER(SEARCH("documentary", R173)), "Documentary",
IF(ISNUMBER(SEARCH("drama", R173)), "Drama",
IF(ISNUMBER(SEARCH("science", R173)), "Science Ficton",
IF(ISNUMBER(SEARCH("shorts", R173)), "Shorts",
IF(ISNUMBER(SEARCH("television", R173)), "Television",
IF(ISNUMBER(SEARCH("mobile", R173)), "Mobile Games",
IF(ISNUMBER(SEARCH("video games", R173)), "Video Games",
IF(ISNUMBER(SEARCH("theater", R173)), "Plays",
IF(ISNUMBER(SEARCH("wearables", R173)), "Wearables",
IF(ISNUMBER(SEARCH("web", R173)), "Web",
IF(ISNUMBER(SEARCH("journalism", R173)), "Audio",
IF(ISNUMBER(SEARCH("photography", R173)), "Photography Books",
IF(ISNUMBER(SEARCH("publishing/fiction", R173)), "Ficton",
IF(ISNUMBER(SEARCH("nonfiction", R173)), "Nonfiction",
IF(ISNUMBER(SEARCH("podcasts", R173)), "Radio &amp; Podcasts",
IF(ISNUMBER(SEARCH("translations", R173)), "translations"))))))))))))))))))))))))</f>
        <v>translations</v>
      </c>
    </row>
    <row r="174" spans="1:20" x14ac:dyDescent="0.25">
      <c r="A174">
        <v>172</v>
      </c>
      <c r="B174" t="s">
        <v>396</v>
      </c>
      <c r="C174" s="3" t="s">
        <v>397</v>
      </c>
      <c r="D174">
        <v>800</v>
      </c>
      <c r="E174">
        <v>663</v>
      </c>
      <c r="F174" s="6">
        <f>E174/D174*100</f>
        <v>82.875</v>
      </c>
      <c r="G174" t="s">
        <v>14</v>
      </c>
      <c r="H174">
        <v>26</v>
      </c>
      <c r="I174" s="8">
        <f>IFERROR(E174/H174,"0")</f>
        <v>25.5</v>
      </c>
      <c r="J174" t="s">
        <v>21</v>
      </c>
      <c r="K174" t="s">
        <v>22</v>
      </c>
      <c r="L174">
        <v>1405746000</v>
      </c>
      <c r="M174" s="12">
        <f>(((L174/60)/60)/24)+DATE(1970,1,1)</f>
        <v>41839.208333333336</v>
      </c>
      <c r="N174">
        <v>1407042000</v>
      </c>
      <c r="O174" s="12">
        <f>(((N174/60)/60)/24)+DATE(1970,1,1)</f>
        <v>41854.208333333336</v>
      </c>
      <c r="P174" t="b">
        <v>0</v>
      </c>
      <c r="Q174" t="b">
        <v>1</v>
      </c>
      <c r="R174" t="s">
        <v>42</v>
      </c>
      <c r="S174" t="str">
        <f>IF(ISNUMBER(SEARCH("food", R174)), "Food", IF(ISNUMBER(SEARCH("music",R174)),"Music",IF(ISNUMBER(SEARCH("film", R174)), "Film &amp; Video", IF(ISNUMBER(SEARCH("games", R174)), "Games", IF(ISNUMBER(SEARCH("theater", R174)), "Theater",IF(ISNUMBER(SEARCH("technology", R174)), "Technology", IF(ISNUMBER(SEARCH("journalism", R174)), "Journalism", IF(ISNUMBER(SEARCH("photography", R174)), "Photography", IF(ISNUMBER(SEARCH("publishing", R174)), "Publishing")))))))))</f>
        <v>Film &amp; Video</v>
      </c>
      <c r="T174" t="str">
        <f>IF(ISNUMBER(SEARCH("food", R174)), "Food Trucks",
IF(ISNUMBER(SEARCH("electric",R174)),"Electric Music",
IF(ISNUMBER(SEARCH("indie",R174)),"Indie Rock",
IF(ISNUMBER(SEARCH("jazz",R174)),"Jazz",
IF(ISNUMBER(SEARCH("metal",R174)),"Metal",
IF(ISNUMBER(SEARCH("rock",R174)),"Rock",
IF(ISNUMBER(SEARCH("world",R174)),"World Music",
IF(ISNUMBER(SEARCH("animation", R174)), "Animation",
IF(ISNUMBER(SEARCH("documentary", R174)), "Documentary",
IF(ISNUMBER(SEARCH("drama", R174)), "Drama",
IF(ISNUMBER(SEARCH("science", R174)), "Science Ficton",
IF(ISNUMBER(SEARCH("shorts", R174)), "Shorts",
IF(ISNUMBER(SEARCH("television", R174)), "Television",
IF(ISNUMBER(SEARCH("mobile", R174)), "Mobile Games",
IF(ISNUMBER(SEARCH("video games", R174)), "Video Games",
IF(ISNUMBER(SEARCH("theater", R174)), "Plays",
IF(ISNUMBER(SEARCH("wearables", R174)), "Wearables",
IF(ISNUMBER(SEARCH("web", R174)), "Web",
IF(ISNUMBER(SEARCH("journalism", R174)), "Audio",
IF(ISNUMBER(SEARCH("photography", R174)), "Photography Books",
IF(ISNUMBER(SEARCH("publishing/fiction", R174)), "Ficton",
IF(ISNUMBER(SEARCH("nonfiction", R174)), "Nonfiction",
IF(ISNUMBER(SEARCH("podcasts", R174)), "Radio &amp; Podcasts",
IF(ISNUMBER(SEARCH("translations", R174)), "translations"))))))))))))))))))))))))</f>
        <v>Documentary</v>
      </c>
    </row>
    <row r="175" spans="1:20" x14ac:dyDescent="0.25">
      <c r="A175">
        <v>173</v>
      </c>
      <c r="B175" t="s">
        <v>398</v>
      </c>
      <c r="C175" s="3" t="s">
        <v>399</v>
      </c>
      <c r="D175">
        <v>96700</v>
      </c>
      <c r="E175">
        <v>157635</v>
      </c>
      <c r="F175" s="6">
        <f>E175/D175*100</f>
        <v>163.01447776628748</v>
      </c>
      <c r="G175" t="s">
        <v>20</v>
      </c>
      <c r="H175">
        <v>1561</v>
      </c>
      <c r="I175" s="8">
        <f>IFERROR(E175/H175,"0")</f>
        <v>100.98334401024984</v>
      </c>
      <c r="J175" t="s">
        <v>21</v>
      </c>
      <c r="K175" t="s">
        <v>22</v>
      </c>
      <c r="L175">
        <v>1368853200</v>
      </c>
      <c r="M175" s="12">
        <f>(((L175/60)/60)/24)+DATE(1970,1,1)</f>
        <v>41412.208333333336</v>
      </c>
      <c r="N175">
        <v>1369371600</v>
      </c>
      <c r="O175" s="12">
        <f>(((N175/60)/60)/24)+DATE(1970,1,1)</f>
        <v>41418.208333333336</v>
      </c>
      <c r="P175" t="b">
        <v>0</v>
      </c>
      <c r="Q175" t="b">
        <v>0</v>
      </c>
      <c r="R175" t="s">
        <v>33</v>
      </c>
      <c r="S175" t="str">
        <f>IF(ISNUMBER(SEARCH("food", R175)), "Food", IF(ISNUMBER(SEARCH("music",R175)),"Music",IF(ISNUMBER(SEARCH("film", R175)), "Film &amp; Video", IF(ISNUMBER(SEARCH("games", R175)), "Games", IF(ISNUMBER(SEARCH("theater", R175)), "Theater",IF(ISNUMBER(SEARCH("technology", R175)), "Technology", IF(ISNUMBER(SEARCH("journalism", R175)), "Journalism", IF(ISNUMBER(SEARCH("photography", R175)), "Photography", IF(ISNUMBER(SEARCH("publishing", R175)), "Publishing")))))))))</f>
        <v>Theater</v>
      </c>
      <c r="T175" t="str">
        <f>IF(ISNUMBER(SEARCH("food", R175)), "Food Trucks",
IF(ISNUMBER(SEARCH("electric",R175)),"Electric Music",
IF(ISNUMBER(SEARCH("indie",R175)),"Indie Rock",
IF(ISNUMBER(SEARCH("jazz",R175)),"Jazz",
IF(ISNUMBER(SEARCH("metal",R175)),"Metal",
IF(ISNUMBER(SEARCH("rock",R175)),"Rock",
IF(ISNUMBER(SEARCH("world",R175)),"World Music",
IF(ISNUMBER(SEARCH("animation", R175)), "Animation",
IF(ISNUMBER(SEARCH("documentary", R175)), "Documentary",
IF(ISNUMBER(SEARCH("drama", R175)), "Drama",
IF(ISNUMBER(SEARCH("science", R175)), "Science Ficton",
IF(ISNUMBER(SEARCH("shorts", R175)), "Shorts",
IF(ISNUMBER(SEARCH("television", R175)), "Television",
IF(ISNUMBER(SEARCH("mobile", R175)), "Mobile Games",
IF(ISNUMBER(SEARCH("video games", R175)), "Video Games",
IF(ISNUMBER(SEARCH("theater", R175)), "Plays",
IF(ISNUMBER(SEARCH("wearables", R175)), "Wearables",
IF(ISNUMBER(SEARCH("web", R175)), "Web",
IF(ISNUMBER(SEARCH("journalism", R175)), "Audio",
IF(ISNUMBER(SEARCH("photography", R175)), "Photography Books",
IF(ISNUMBER(SEARCH("publishing/fiction", R175)), "Ficton",
IF(ISNUMBER(SEARCH("nonfiction", R175)), "Nonfiction",
IF(ISNUMBER(SEARCH("podcasts", R175)), "Radio &amp; Podcasts",
IF(ISNUMBER(SEARCH("translations", R175)), "translations"))))))))))))))))))))))))</f>
        <v>Plays</v>
      </c>
    </row>
    <row r="176" spans="1:20" x14ac:dyDescent="0.25">
      <c r="A176">
        <v>174</v>
      </c>
      <c r="B176" t="s">
        <v>400</v>
      </c>
      <c r="C176" s="3" t="s">
        <v>401</v>
      </c>
      <c r="D176">
        <v>600</v>
      </c>
      <c r="E176">
        <v>5368</v>
      </c>
      <c r="F176" s="6">
        <f>E176/D176*100</f>
        <v>894.66666666666674</v>
      </c>
      <c r="G176" t="s">
        <v>20</v>
      </c>
      <c r="H176">
        <v>48</v>
      </c>
      <c r="I176" s="8">
        <f>IFERROR(E176/H176,"0")</f>
        <v>111.83333333333333</v>
      </c>
      <c r="J176" t="s">
        <v>21</v>
      </c>
      <c r="K176" t="s">
        <v>22</v>
      </c>
      <c r="L176">
        <v>1444021200</v>
      </c>
      <c r="M176" s="12">
        <f>(((L176/60)/60)/24)+DATE(1970,1,1)</f>
        <v>42282.208333333328</v>
      </c>
      <c r="N176">
        <v>1444107600</v>
      </c>
      <c r="O176" s="12">
        <f>(((N176/60)/60)/24)+DATE(1970,1,1)</f>
        <v>42283.208333333328</v>
      </c>
      <c r="P176" t="b">
        <v>0</v>
      </c>
      <c r="Q176" t="b">
        <v>1</v>
      </c>
      <c r="R176" t="s">
        <v>65</v>
      </c>
      <c r="S176" t="str">
        <f>IF(ISNUMBER(SEARCH("food", R176)), "Food", IF(ISNUMBER(SEARCH("music",R176)),"Music",IF(ISNUMBER(SEARCH("film", R176)), "Film &amp; Video", IF(ISNUMBER(SEARCH("games", R176)), "Games", IF(ISNUMBER(SEARCH("theater", R176)), "Theater",IF(ISNUMBER(SEARCH("technology", R176)), "Technology", IF(ISNUMBER(SEARCH("journalism", R176)), "Journalism", IF(ISNUMBER(SEARCH("photography", R176)), "Photography", IF(ISNUMBER(SEARCH("publishing", R176)), "Publishing")))))))))</f>
        <v>Technology</v>
      </c>
      <c r="T176" t="str">
        <f>IF(ISNUMBER(SEARCH("food", R176)), "Food Trucks",
IF(ISNUMBER(SEARCH("electric",R176)),"Electric Music",
IF(ISNUMBER(SEARCH("indie",R176)),"Indie Rock",
IF(ISNUMBER(SEARCH("jazz",R176)),"Jazz",
IF(ISNUMBER(SEARCH("metal",R176)),"Metal",
IF(ISNUMBER(SEARCH("rock",R176)),"Rock",
IF(ISNUMBER(SEARCH("world",R176)),"World Music",
IF(ISNUMBER(SEARCH("animation", R176)), "Animation",
IF(ISNUMBER(SEARCH("documentary", R176)), "Documentary",
IF(ISNUMBER(SEARCH("drama", R176)), "Drama",
IF(ISNUMBER(SEARCH("science", R176)), "Science Ficton",
IF(ISNUMBER(SEARCH("shorts", R176)), "Shorts",
IF(ISNUMBER(SEARCH("television", R176)), "Television",
IF(ISNUMBER(SEARCH("mobile", R176)), "Mobile Games",
IF(ISNUMBER(SEARCH("video games", R176)), "Video Games",
IF(ISNUMBER(SEARCH("theater", R176)), "Plays",
IF(ISNUMBER(SEARCH("wearables", R176)), "Wearables",
IF(ISNUMBER(SEARCH("web", R176)), "Web",
IF(ISNUMBER(SEARCH("journalism", R176)), "Audio",
IF(ISNUMBER(SEARCH("photography", R176)), "Photography Books",
IF(ISNUMBER(SEARCH("publishing/fiction", R176)), "Ficton",
IF(ISNUMBER(SEARCH("nonfiction", R176)), "Nonfiction",
IF(ISNUMBER(SEARCH("podcasts", R176)), "Radio &amp; Podcasts",
IF(ISNUMBER(SEARCH("translations", R176)), "translations"))))))))))))))))))))))))</f>
        <v>Wearables</v>
      </c>
    </row>
    <row r="177" spans="1:20" x14ac:dyDescent="0.25">
      <c r="A177">
        <v>175</v>
      </c>
      <c r="B177" t="s">
        <v>402</v>
      </c>
      <c r="C177" s="3" t="s">
        <v>403</v>
      </c>
      <c r="D177">
        <v>181200</v>
      </c>
      <c r="E177">
        <v>47459</v>
      </c>
      <c r="F177" s="6">
        <f>E177/D177*100</f>
        <v>26.191501103752756</v>
      </c>
      <c r="G177" t="s">
        <v>14</v>
      </c>
      <c r="H177">
        <v>1130</v>
      </c>
      <c r="I177" s="8">
        <f>IFERROR(E177/H177,"0")</f>
        <v>41.999115044247787</v>
      </c>
      <c r="J177" t="s">
        <v>21</v>
      </c>
      <c r="K177" t="s">
        <v>22</v>
      </c>
      <c r="L177">
        <v>1472619600</v>
      </c>
      <c r="M177" s="12">
        <f>(((L177/60)/60)/24)+DATE(1970,1,1)</f>
        <v>42613.208333333328</v>
      </c>
      <c r="N177">
        <v>1474261200</v>
      </c>
      <c r="O177" s="12">
        <f>(((N177/60)/60)/24)+DATE(1970,1,1)</f>
        <v>42632.208333333328</v>
      </c>
      <c r="P177" t="b">
        <v>0</v>
      </c>
      <c r="Q177" t="b">
        <v>0</v>
      </c>
      <c r="R177" t="s">
        <v>33</v>
      </c>
      <c r="S177" t="str">
        <f>IF(ISNUMBER(SEARCH("food", R177)), "Food", IF(ISNUMBER(SEARCH("music",R177)),"Music",IF(ISNUMBER(SEARCH("film", R177)), "Film &amp; Video", IF(ISNUMBER(SEARCH("games", R177)), "Games", IF(ISNUMBER(SEARCH("theater", R177)), "Theater",IF(ISNUMBER(SEARCH("technology", R177)), "Technology", IF(ISNUMBER(SEARCH("journalism", R177)), "Journalism", IF(ISNUMBER(SEARCH("photography", R177)), "Photography", IF(ISNUMBER(SEARCH("publishing", R177)), "Publishing")))))))))</f>
        <v>Theater</v>
      </c>
      <c r="T177" t="str">
        <f>IF(ISNUMBER(SEARCH("food", R177)), "Food Trucks",
IF(ISNUMBER(SEARCH("electric",R177)),"Electric Music",
IF(ISNUMBER(SEARCH("indie",R177)),"Indie Rock",
IF(ISNUMBER(SEARCH("jazz",R177)),"Jazz",
IF(ISNUMBER(SEARCH("metal",R177)),"Metal",
IF(ISNUMBER(SEARCH("rock",R177)),"Rock",
IF(ISNUMBER(SEARCH("world",R177)),"World Music",
IF(ISNUMBER(SEARCH("animation", R177)), "Animation",
IF(ISNUMBER(SEARCH("documentary", R177)), "Documentary",
IF(ISNUMBER(SEARCH("drama", R177)), "Drama",
IF(ISNUMBER(SEARCH("science", R177)), "Science Ficton",
IF(ISNUMBER(SEARCH("shorts", R177)), "Shorts",
IF(ISNUMBER(SEARCH("television", R177)), "Television",
IF(ISNUMBER(SEARCH("mobile", R177)), "Mobile Games",
IF(ISNUMBER(SEARCH("video games", R177)), "Video Games",
IF(ISNUMBER(SEARCH("theater", R177)), "Plays",
IF(ISNUMBER(SEARCH("wearables", R177)), "Wearables",
IF(ISNUMBER(SEARCH("web", R177)), "Web",
IF(ISNUMBER(SEARCH("journalism", R177)), "Audio",
IF(ISNUMBER(SEARCH("photography", R177)), "Photography Books",
IF(ISNUMBER(SEARCH("publishing/fiction", R177)), "Ficton",
IF(ISNUMBER(SEARCH("nonfiction", R177)), "Nonfiction",
IF(ISNUMBER(SEARCH("podcasts", R177)), "Radio &amp; Podcasts",
IF(ISNUMBER(SEARCH("translations", R177)), "translations"))))))))))))))))))))))))</f>
        <v>Plays</v>
      </c>
    </row>
    <row r="178" spans="1:20" ht="31.5" x14ac:dyDescent="0.25">
      <c r="A178">
        <v>176</v>
      </c>
      <c r="B178" t="s">
        <v>404</v>
      </c>
      <c r="C178" s="3" t="s">
        <v>405</v>
      </c>
      <c r="D178">
        <v>115000</v>
      </c>
      <c r="E178">
        <v>86060</v>
      </c>
      <c r="F178" s="6">
        <f>E178/D178*100</f>
        <v>74.834782608695647</v>
      </c>
      <c r="G178" t="s">
        <v>14</v>
      </c>
      <c r="H178">
        <v>782</v>
      </c>
      <c r="I178" s="8">
        <f>IFERROR(E178/H178,"0")</f>
        <v>110.05115089514067</v>
      </c>
      <c r="J178" t="s">
        <v>21</v>
      </c>
      <c r="K178" t="s">
        <v>22</v>
      </c>
      <c r="L178">
        <v>1472878800</v>
      </c>
      <c r="M178" s="12">
        <f>(((L178/60)/60)/24)+DATE(1970,1,1)</f>
        <v>42616.208333333328</v>
      </c>
      <c r="N178">
        <v>1473656400</v>
      </c>
      <c r="O178" s="12">
        <f>(((N178/60)/60)/24)+DATE(1970,1,1)</f>
        <v>42625.208333333328</v>
      </c>
      <c r="P178" t="b">
        <v>0</v>
      </c>
      <c r="Q178" t="b">
        <v>0</v>
      </c>
      <c r="R178" t="s">
        <v>33</v>
      </c>
      <c r="S178" t="str">
        <f>IF(ISNUMBER(SEARCH("food", R178)), "Food", IF(ISNUMBER(SEARCH("music",R178)),"Music",IF(ISNUMBER(SEARCH("film", R178)), "Film &amp; Video", IF(ISNUMBER(SEARCH("games", R178)), "Games", IF(ISNUMBER(SEARCH("theater", R178)), "Theater",IF(ISNUMBER(SEARCH("technology", R178)), "Technology", IF(ISNUMBER(SEARCH("journalism", R178)), "Journalism", IF(ISNUMBER(SEARCH("photography", R178)), "Photography", IF(ISNUMBER(SEARCH("publishing", R178)), "Publishing")))))))))</f>
        <v>Theater</v>
      </c>
      <c r="T178" t="str">
        <f>IF(ISNUMBER(SEARCH("food", R178)), "Food Trucks",
IF(ISNUMBER(SEARCH("electric",R178)),"Electric Music",
IF(ISNUMBER(SEARCH("indie",R178)),"Indie Rock",
IF(ISNUMBER(SEARCH("jazz",R178)),"Jazz",
IF(ISNUMBER(SEARCH("metal",R178)),"Metal",
IF(ISNUMBER(SEARCH("rock",R178)),"Rock",
IF(ISNUMBER(SEARCH("world",R178)),"World Music",
IF(ISNUMBER(SEARCH("animation", R178)), "Animation",
IF(ISNUMBER(SEARCH("documentary", R178)), "Documentary",
IF(ISNUMBER(SEARCH("drama", R178)), "Drama",
IF(ISNUMBER(SEARCH("science", R178)), "Science Ficton",
IF(ISNUMBER(SEARCH("shorts", R178)), "Shorts",
IF(ISNUMBER(SEARCH("television", R178)), "Television",
IF(ISNUMBER(SEARCH("mobile", R178)), "Mobile Games",
IF(ISNUMBER(SEARCH("video games", R178)), "Video Games",
IF(ISNUMBER(SEARCH("theater", R178)), "Plays",
IF(ISNUMBER(SEARCH("wearables", R178)), "Wearables",
IF(ISNUMBER(SEARCH("web", R178)), "Web",
IF(ISNUMBER(SEARCH("journalism", R178)), "Audio",
IF(ISNUMBER(SEARCH("photography", R178)), "Photography Books",
IF(ISNUMBER(SEARCH("publishing/fiction", R178)), "Ficton",
IF(ISNUMBER(SEARCH("nonfiction", R178)), "Nonfiction",
IF(ISNUMBER(SEARCH("podcasts", R178)), "Radio &amp; Podcasts",
IF(ISNUMBER(SEARCH("translations", R178)), "translations"))))))))))))))))))))))))</f>
        <v>Plays</v>
      </c>
    </row>
    <row r="179" spans="1:20" x14ac:dyDescent="0.25">
      <c r="A179">
        <v>177</v>
      </c>
      <c r="B179" t="s">
        <v>406</v>
      </c>
      <c r="C179" s="3" t="s">
        <v>407</v>
      </c>
      <c r="D179">
        <v>38800</v>
      </c>
      <c r="E179">
        <v>161593</v>
      </c>
      <c r="F179" s="6">
        <f>E179/D179*100</f>
        <v>416.47680412371136</v>
      </c>
      <c r="G179" t="s">
        <v>20</v>
      </c>
      <c r="H179">
        <v>2739</v>
      </c>
      <c r="I179" s="8">
        <f>IFERROR(E179/H179,"0")</f>
        <v>58.997079225994888</v>
      </c>
      <c r="J179" t="s">
        <v>21</v>
      </c>
      <c r="K179" t="s">
        <v>22</v>
      </c>
      <c r="L179">
        <v>1289800800</v>
      </c>
      <c r="M179" s="12">
        <f>(((L179/60)/60)/24)+DATE(1970,1,1)</f>
        <v>40497.25</v>
      </c>
      <c r="N179">
        <v>1291960800</v>
      </c>
      <c r="O179" s="12">
        <f>(((N179/60)/60)/24)+DATE(1970,1,1)</f>
        <v>40522.25</v>
      </c>
      <c r="P179" t="b">
        <v>0</v>
      </c>
      <c r="Q179" t="b">
        <v>0</v>
      </c>
      <c r="R179" t="s">
        <v>33</v>
      </c>
      <c r="S179" t="str">
        <f>IF(ISNUMBER(SEARCH("food", R179)), "Food", IF(ISNUMBER(SEARCH("music",R179)),"Music",IF(ISNUMBER(SEARCH("film", R179)), "Film &amp; Video", IF(ISNUMBER(SEARCH("games", R179)), "Games", IF(ISNUMBER(SEARCH("theater", R179)), "Theater",IF(ISNUMBER(SEARCH("technology", R179)), "Technology", IF(ISNUMBER(SEARCH("journalism", R179)), "Journalism", IF(ISNUMBER(SEARCH("photography", R179)), "Photography", IF(ISNUMBER(SEARCH("publishing", R179)), "Publishing")))))))))</f>
        <v>Theater</v>
      </c>
      <c r="T179" t="str">
        <f>IF(ISNUMBER(SEARCH("food", R179)), "Food Trucks",
IF(ISNUMBER(SEARCH("electric",R179)),"Electric Music",
IF(ISNUMBER(SEARCH("indie",R179)),"Indie Rock",
IF(ISNUMBER(SEARCH("jazz",R179)),"Jazz",
IF(ISNUMBER(SEARCH("metal",R179)),"Metal",
IF(ISNUMBER(SEARCH("rock",R179)),"Rock",
IF(ISNUMBER(SEARCH("world",R179)),"World Music",
IF(ISNUMBER(SEARCH("animation", R179)), "Animation",
IF(ISNUMBER(SEARCH("documentary", R179)), "Documentary",
IF(ISNUMBER(SEARCH("drama", R179)), "Drama",
IF(ISNUMBER(SEARCH("science", R179)), "Science Ficton",
IF(ISNUMBER(SEARCH("shorts", R179)), "Shorts",
IF(ISNUMBER(SEARCH("television", R179)), "Television",
IF(ISNUMBER(SEARCH("mobile", R179)), "Mobile Games",
IF(ISNUMBER(SEARCH("video games", R179)), "Video Games",
IF(ISNUMBER(SEARCH("theater", R179)), "Plays",
IF(ISNUMBER(SEARCH("wearables", R179)), "Wearables",
IF(ISNUMBER(SEARCH("web", R179)), "Web",
IF(ISNUMBER(SEARCH("journalism", R179)), "Audio",
IF(ISNUMBER(SEARCH("photography", R179)), "Photography Books",
IF(ISNUMBER(SEARCH("publishing/fiction", R179)), "Ficton",
IF(ISNUMBER(SEARCH("nonfiction", R179)), "Nonfiction",
IF(ISNUMBER(SEARCH("podcasts", R179)), "Radio &amp; Podcasts",
IF(ISNUMBER(SEARCH("translations", R179)), "translations"))))))))))))))))))))))))</f>
        <v>Plays</v>
      </c>
    </row>
    <row r="180" spans="1:20" x14ac:dyDescent="0.25">
      <c r="A180">
        <v>178</v>
      </c>
      <c r="B180" t="s">
        <v>408</v>
      </c>
      <c r="C180" s="3" t="s">
        <v>409</v>
      </c>
      <c r="D180">
        <v>7200</v>
      </c>
      <c r="E180">
        <v>6927</v>
      </c>
      <c r="F180" s="6">
        <f>E180/D180*100</f>
        <v>96.208333333333329</v>
      </c>
      <c r="G180" t="s">
        <v>14</v>
      </c>
      <c r="H180">
        <v>210</v>
      </c>
      <c r="I180" s="8">
        <f>IFERROR(E180/H180,"0")</f>
        <v>32.985714285714288</v>
      </c>
      <c r="J180" t="s">
        <v>21</v>
      </c>
      <c r="K180" t="s">
        <v>22</v>
      </c>
      <c r="L180">
        <v>1505970000</v>
      </c>
      <c r="M180" s="12">
        <f>(((L180/60)/60)/24)+DATE(1970,1,1)</f>
        <v>42999.208333333328</v>
      </c>
      <c r="N180">
        <v>1506747600</v>
      </c>
      <c r="O180" s="12">
        <f>(((N180/60)/60)/24)+DATE(1970,1,1)</f>
        <v>43008.208333333328</v>
      </c>
      <c r="P180" t="b">
        <v>0</v>
      </c>
      <c r="Q180" t="b">
        <v>0</v>
      </c>
      <c r="R180" t="s">
        <v>17</v>
      </c>
      <c r="S180" t="str">
        <f>IF(ISNUMBER(SEARCH("food", R180)), "Food", IF(ISNUMBER(SEARCH("music",R180)),"Music",IF(ISNUMBER(SEARCH("film", R180)), "Film &amp; Video", IF(ISNUMBER(SEARCH("games", R180)), "Games", IF(ISNUMBER(SEARCH("theater", R180)), "Theater",IF(ISNUMBER(SEARCH("technology", R180)), "Technology", IF(ISNUMBER(SEARCH("journalism", R180)), "Journalism", IF(ISNUMBER(SEARCH("photography", R180)), "Photography", IF(ISNUMBER(SEARCH("publishing", R180)), "Publishing")))))))))</f>
        <v>Food</v>
      </c>
      <c r="T180" t="str">
        <f>IF(ISNUMBER(SEARCH("food", R180)), "Food Trucks",
IF(ISNUMBER(SEARCH("electric",R180)),"Electric Music",
IF(ISNUMBER(SEARCH("indie",R180)),"Indie Rock",
IF(ISNUMBER(SEARCH("jazz",R180)),"Jazz",
IF(ISNUMBER(SEARCH("metal",R180)),"Metal",
IF(ISNUMBER(SEARCH("rock",R180)),"Rock",
IF(ISNUMBER(SEARCH("world",R180)),"World Music",
IF(ISNUMBER(SEARCH("animation", R180)), "Animation",
IF(ISNUMBER(SEARCH("documentary", R180)), "Documentary",
IF(ISNUMBER(SEARCH("drama", R180)), "Drama",
IF(ISNUMBER(SEARCH("science", R180)), "Science Ficton",
IF(ISNUMBER(SEARCH("shorts", R180)), "Shorts",
IF(ISNUMBER(SEARCH("television", R180)), "Television",
IF(ISNUMBER(SEARCH("mobile", R180)), "Mobile Games",
IF(ISNUMBER(SEARCH("video games", R180)), "Video Games",
IF(ISNUMBER(SEARCH("theater", R180)), "Plays",
IF(ISNUMBER(SEARCH("wearables", R180)), "Wearables",
IF(ISNUMBER(SEARCH("web", R180)), "Web",
IF(ISNUMBER(SEARCH("journalism", R180)), "Audio",
IF(ISNUMBER(SEARCH("photography", R180)), "Photography Books",
IF(ISNUMBER(SEARCH("publishing/fiction", R180)), "Ficton",
IF(ISNUMBER(SEARCH("nonfiction", R180)), "Nonfiction",
IF(ISNUMBER(SEARCH("podcasts", R180)), "Radio &amp; Podcasts",
IF(ISNUMBER(SEARCH("translations", R180)), "translations"))))))))))))))))))))))))</f>
        <v>Food Trucks</v>
      </c>
    </row>
    <row r="181" spans="1:20" ht="31.5" x14ac:dyDescent="0.25">
      <c r="A181">
        <v>179</v>
      </c>
      <c r="B181" t="s">
        <v>410</v>
      </c>
      <c r="C181" s="3" t="s">
        <v>411</v>
      </c>
      <c r="D181">
        <v>44500</v>
      </c>
      <c r="E181">
        <v>159185</v>
      </c>
      <c r="F181" s="6">
        <f>E181/D181*100</f>
        <v>357.71910112359546</v>
      </c>
      <c r="G181" t="s">
        <v>20</v>
      </c>
      <c r="H181">
        <v>3537</v>
      </c>
      <c r="I181" s="8">
        <f>IFERROR(E181/H181,"0")</f>
        <v>45.005654509471306</v>
      </c>
      <c r="J181" t="s">
        <v>15</v>
      </c>
      <c r="K181" t="s">
        <v>16</v>
      </c>
      <c r="L181">
        <v>1363496400</v>
      </c>
      <c r="M181" s="12">
        <f>(((L181/60)/60)/24)+DATE(1970,1,1)</f>
        <v>41350.208333333336</v>
      </c>
      <c r="N181">
        <v>1363582800</v>
      </c>
      <c r="O181" s="12">
        <f>(((N181/60)/60)/24)+DATE(1970,1,1)</f>
        <v>41351.208333333336</v>
      </c>
      <c r="P181" t="b">
        <v>0</v>
      </c>
      <c r="Q181" t="b">
        <v>1</v>
      </c>
      <c r="R181" t="s">
        <v>33</v>
      </c>
      <c r="S181" t="str">
        <f>IF(ISNUMBER(SEARCH("food", R181)), "Food", IF(ISNUMBER(SEARCH("music",R181)),"Music",IF(ISNUMBER(SEARCH("film", R181)), "Film &amp; Video", IF(ISNUMBER(SEARCH("games", R181)), "Games", IF(ISNUMBER(SEARCH("theater", R181)), "Theater",IF(ISNUMBER(SEARCH("technology", R181)), "Technology", IF(ISNUMBER(SEARCH("journalism", R181)), "Journalism", IF(ISNUMBER(SEARCH("photography", R181)), "Photography", IF(ISNUMBER(SEARCH("publishing", R181)), "Publishing")))))))))</f>
        <v>Theater</v>
      </c>
      <c r="T181" t="str">
        <f>IF(ISNUMBER(SEARCH("food", R181)), "Food Trucks",
IF(ISNUMBER(SEARCH("electric",R181)),"Electric Music",
IF(ISNUMBER(SEARCH("indie",R181)),"Indie Rock",
IF(ISNUMBER(SEARCH("jazz",R181)),"Jazz",
IF(ISNUMBER(SEARCH("metal",R181)),"Metal",
IF(ISNUMBER(SEARCH("rock",R181)),"Rock",
IF(ISNUMBER(SEARCH("world",R181)),"World Music",
IF(ISNUMBER(SEARCH("animation", R181)), "Animation",
IF(ISNUMBER(SEARCH("documentary", R181)), "Documentary",
IF(ISNUMBER(SEARCH("drama", R181)), "Drama",
IF(ISNUMBER(SEARCH("science", R181)), "Science Ficton",
IF(ISNUMBER(SEARCH("shorts", R181)), "Shorts",
IF(ISNUMBER(SEARCH("television", R181)), "Television",
IF(ISNUMBER(SEARCH("mobile", R181)), "Mobile Games",
IF(ISNUMBER(SEARCH("video games", R181)), "Video Games",
IF(ISNUMBER(SEARCH("theater", R181)), "Plays",
IF(ISNUMBER(SEARCH("wearables", R181)), "Wearables",
IF(ISNUMBER(SEARCH("web", R181)), "Web",
IF(ISNUMBER(SEARCH("journalism", R181)), "Audio",
IF(ISNUMBER(SEARCH("photography", R181)), "Photography Books",
IF(ISNUMBER(SEARCH("publishing/fiction", R181)), "Ficton",
IF(ISNUMBER(SEARCH("nonfiction", R181)), "Nonfiction",
IF(ISNUMBER(SEARCH("podcasts", R181)), "Radio &amp; Podcasts",
IF(ISNUMBER(SEARCH("translations", R181)), "translations"))))))))))))))))))))))))</f>
        <v>Plays</v>
      </c>
    </row>
    <row r="182" spans="1:20" x14ac:dyDescent="0.25">
      <c r="A182">
        <v>180</v>
      </c>
      <c r="B182" t="s">
        <v>412</v>
      </c>
      <c r="C182" s="3" t="s">
        <v>413</v>
      </c>
      <c r="D182">
        <v>56000</v>
      </c>
      <c r="E182">
        <v>172736</v>
      </c>
      <c r="F182" s="6">
        <f>E182/D182*100</f>
        <v>308.45714285714286</v>
      </c>
      <c r="G182" t="s">
        <v>20</v>
      </c>
      <c r="H182">
        <v>2107</v>
      </c>
      <c r="I182" s="8">
        <f>IFERROR(E182/H182,"0")</f>
        <v>81.98196487897485</v>
      </c>
      <c r="J182" t="s">
        <v>26</v>
      </c>
      <c r="K182" t="s">
        <v>27</v>
      </c>
      <c r="L182">
        <v>1269234000</v>
      </c>
      <c r="M182" s="12">
        <f>(((L182/60)/60)/24)+DATE(1970,1,1)</f>
        <v>40259.208333333336</v>
      </c>
      <c r="N182">
        <v>1269666000</v>
      </c>
      <c r="O182" s="12">
        <f>(((N182/60)/60)/24)+DATE(1970,1,1)</f>
        <v>40264.208333333336</v>
      </c>
      <c r="P182" t="b">
        <v>0</v>
      </c>
      <c r="Q182" t="b">
        <v>0</v>
      </c>
      <c r="R182" t="s">
        <v>65</v>
      </c>
      <c r="S182" t="str">
        <f>IF(ISNUMBER(SEARCH("food", R182)), "Food", IF(ISNUMBER(SEARCH("music",R182)),"Music",IF(ISNUMBER(SEARCH("film", R182)), "Film &amp; Video", IF(ISNUMBER(SEARCH("games", R182)), "Games", IF(ISNUMBER(SEARCH("theater", R182)), "Theater",IF(ISNUMBER(SEARCH("technology", R182)), "Technology", IF(ISNUMBER(SEARCH("journalism", R182)), "Journalism", IF(ISNUMBER(SEARCH("photography", R182)), "Photography", IF(ISNUMBER(SEARCH("publishing", R182)), "Publishing")))))))))</f>
        <v>Technology</v>
      </c>
      <c r="T182" t="str">
        <f>IF(ISNUMBER(SEARCH("food", R182)), "Food Trucks",
IF(ISNUMBER(SEARCH("electric",R182)),"Electric Music",
IF(ISNUMBER(SEARCH("indie",R182)),"Indie Rock",
IF(ISNUMBER(SEARCH("jazz",R182)),"Jazz",
IF(ISNUMBER(SEARCH("metal",R182)),"Metal",
IF(ISNUMBER(SEARCH("rock",R182)),"Rock",
IF(ISNUMBER(SEARCH("world",R182)),"World Music",
IF(ISNUMBER(SEARCH("animation", R182)), "Animation",
IF(ISNUMBER(SEARCH("documentary", R182)), "Documentary",
IF(ISNUMBER(SEARCH("drama", R182)), "Drama",
IF(ISNUMBER(SEARCH("science", R182)), "Science Ficton",
IF(ISNUMBER(SEARCH("shorts", R182)), "Shorts",
IF(ISNUMBER(SEARCH("television", R182)), "Television",
IF(ISNUMBER(SEARCH("mobile", R182)), "Mobile Games",
IF(ISNUMBER(SEARCH("video games", R182)), "Video Games",
IF(ISNUMBER(SEARCH("theater", R182)), "Plays",
IF(ISNUMBER(SEARCH("wearables", R182)), "Wearables",
IF(ISNUMBER(SEARCH("web", R182)), "Web",
IF(ISNUMBER(SEARCH("journalism", R182)), "Audio",
IF(ISNUMBER(SEARCH("photography", R182)), "Photography Books",
IF(ISNUMBER(SEARCH("publishing/fiction", R182)), "Ficton",
IF(ISNUMBER(SEARCH("nonfiction", R182)), "Nonfiction",
IF(ISNUMBER(SEARCH("podcasts", R182)), "Radio &amp; Podcasts",
IF(ISNUMBER(SEARCH("translations", R182)), "translations"))))))))))))))))))))))))</f>
        <v>Wearables</v>
      </c>
    </row>
    <row r="183" spans="1:20" x14ac:dyDescent="0.25">
      <c r="A183">
        <v>181</v>
      </c>
      <c r="B183" t="s">
        <v>414</v>
      </c>
      <c r="C183" s="3" t="s">
        <v>415</v>
      </c>
      <c r="D183">
        <v>8600</v>
      </c>
      <c r="E183">
        <v>5315</v>
      </c>
      <c r="F183" s="6">
        <f>E183/D183*100</f>
        <v>61.802325581395344</v>
      </c>
      <c r="G183" t="s">
        <v>14</v>
      </c>
      <c r="H183">
        <v>136</v>
      </c>
      <c r="I183" s="8">
        <f>IFERROR(E183/H183,"0")</f>
        <v>39.080882352941174</v>
      </c>
      <c r="J183" t="s">
        <v>21</v>
      </c>
      <c r="K183" t="s">
        <v>22</v>
      </c>
      <c r="L183">
        <v>1507093200</v>
      </c>
      <c r="M183" s="12">
        <f>(((L183/60)/60)/24)+DATE(1970,1,1)</f>
        <v>43012.208333333328</v>
      </c>
      <c r="N183">
        <v>1508648400</v>
      </c>
      <c r="O183" s="12">
        <f>(((N183/60)/60)/24)+DATE(1970,1,1)</f>
        <v>43030.208333333328</v>
      </c>
      <c r="P183" t="b">
        <v>0</v>
      </c>
      <c r="Q183" t="b">
        <v>0</v>
      </c>
      <c r="R183" t="s">
        <v>28</v>
      </c>
      <c r="S183" t="str">
        <f>IF(ISNUMBER(SEARCH("food", R183)), "Food", IF(ISNUMBER(SEARCH("music",R183)),"Music",IF(ISNUMBER(SEARCH("film", R183)), "Film &amp; Video", IF(ISNUMBER(SEARCH("games", R183)), "Games", IF(ISNUMBER(SEARCH("theater", R183)), "Theater",IF(ISNUMBER(SEARCH("technology", R183)), "Technology", IF(ISNUMBER(SEARCH("journalism", R183)), "Journalism", IF(ISNUMBER(SEARCH("photography", R183)), "Photography", IF(ISNUMBER(SEARCH("publishing", R183)), "Publishing")))))))))</f>
        <v>Technology</v>
      </c>
      <c r="T183" t="str">
        <f>IF(ISNUMBER(SEARCH("food", R183)), "Food Trucks",
IF(ISNUMBER(SEARCH("electric",R183)),"Electric Music",
IF(ISNUMBER(SEARCH("indie",R183)),"Indie Rock",
IF(ISNUMBER(SEARCH("jazz",R183)),"Jazz",
IF(ISNUMBER(SEARCH("metal",R183)),"Metal",
IF(ISNUMBER(SEARCH("rock",R183)),"Rock",
IF(ISNUMBER(SEARCH("world",R183)),"World Music",
IF(ISNUMBER(SEARCH("animation", R183)), "Animation",
IF(ISNUMBER(SEARCH("documentary", R183)), "Documentary",
IF(ISNUMBER(SEARCH("drama", R183)), "Drama",
IF(ISNUMBER(SEARCH("science", R183)), "Science Ficton",
IF(ISNUMBER(SEARCH("shorts", R183)), "Shorts",
IF(ISNUMBER(SEARCH("television", R183)), "Television",
IF(ISNUMBER(SEARCH("mobile", R183)), "Mobile Games",
IF(ISNUMBER(SEARCH("video games", R183)), "Video Games",
IF(ISNUMBER(SEARCH("theater", R183)), "Plays",
IF(ISNUMBER(SEARCH("wearables", R183)), "Wearables",
IF(ISNUMBER(SEARCH("web", R183)), "Web",
IF(ISNUMBER(SEARCH("journalism", R183)), "Audio",
IF(ISNUMBER(SEARCH("photography", R183)), "Photography Books",
IF(ISNUMBER(SEARCH("publishing/fiction", R183)), "Ficton",
IF(ISNUMBER(SEARCH("nonfiction", R183)), "Nonfiction",
IF(ISNUMBER(SEARCH("podcasts", R183)), "Radio &amp; Podcasts",
IF(ISNUMBER(SEARCH("translations", R183)), "translations"))))))))))))))))))))))))</f>
        <v>Web</v>
      </c>
    </row>
    <row r="184" spans="1:20" ht="31.5" x14ac:dyDescent="0.25">
      <c r="A184">
        <v>182</v>
      </c>
      <c r="B184" t="s">
        <v>416</v>
      </c>
      <c r="C184" s="3" t="s">
        <v>417</v>
      </c>
      <c r="D184">
        <v>27100</v>
      </c>
      <c r="E184">
        <v>195750</v>
      </c>
      <c r="F184" s="6">
        <f>E184/D184*100</f>
        <v>722.32472324723244</v>
      </c>
      <c r="G184" t="s">
        <v>20</v>
      </c>
      <c r="H184">
        <v>3318</v>
      </c>
      <c r="I184" s="8">
        <f>IFERROR(E184/H184,"0")</f>
        <v>58.996383363471971</v>
      </c>
      <c r="J184" t="s">
        <v>36</v>
      </c>
      <c r="K184" t="s">
        <v>37</v>
      </c>
      <c r="L184">
        <v>1560574800</v>
      </c>
      <c r="M184" s="12">
        <f>(((L184/60)/60)/24)+DATE(1970,1,1)</f>
        <v>43631.208333333328</v>
      </c>
      <c r="N184">
        <v>1561957200</v>
      </c>
      <c r="O184" s="12">
        <f>(((N184/60)/60)/24)+DATE(1970,1,1)</f>
        <v>43647.208333333328</v>
      </c>
      <c r="P184" t="b">
        <v>0</v>
      </c>
      <c r="Q184" t="b">
        <v>0</v>
      </c>
      <c r="R184" t="s">
        <v>33</v>
      </c>
      <c r="S184" t="str">
        <f>IF(ISNUMBER(SEARCH("food", R184)), "Food", IF(ISNUMBER(SEARCH("music",R184)),"Music",IF(ISNUMBER(SEARCH("film", R184)), "Film &amp; Video", IF(ISNUMBER(SEARCH("games", R184)), "Games", IF(ISNUMBER(SEARCH("theater", R184)), "Theater",IF(ISNUMBER(SEARCH("technology", R184)), "Technology", IF(ISNUMBER(SEARCH("journalism", R184)), "Journalism", IF(ISNUMBER(SEARCH("photography", R184)), "Photography", IF(ISNUMBER(SEARCH("publishing", R184)), "Publishing")))))))))</f>
        <v>Theater</v>
      </c>
      <c r="T184" t="str">
        <f>IF(ISNUMBER(SEARCH("food", R184)), "Food Trucks",
IF(ISNUMBER(SEARCH("electric",R184)),"Electric Music",
IF(ISNUMBER(SEARCH("indie",R184)),"Indie Rock",
IF(ISNUMBER(SEARCH("jazz",R184)),"Jazz",
IF(ISNUMBER(SEARCH("metal",R184)),"Metal",
IF(ISNUMBER(SEARCH("rock",R184)),"Rock",
IF(ISNUMBER(SEARCH("world",R184)),"World Music",
IF(ISNUMBER(SEARCH("animation", R184)), "Animation",
IF(ISNUMBER(SEARCH("documentary", R184)), "Documentary",
IF(ISNUMBER(SEARCH("drama", R184)), "Drama",
IF(ISNUMBER(SEARCH("science", R184)), "Science Ficton",
IF(ISNUMBER(SEARCH("shorts", R184)), "Shorts",
IF(ISNUMBER(SEARCH("television", R184)), "Television",
IF(ISNUMBER(SEARCH("mobile", R184)), "Mobile Games",
IF(ISNUMBER(SEARCH("video games", R184)), "Video Games",
IF(ISNUMBER(SEARCH("theater", R184)), "Plays",
IF(ISNUMBER(SEARCH("wearables", R184)), "Wearables",
IF(ISNUMBER(SEARCH("web", R184)), "Web",
IF(ISNUMBER(SEARCH("journalism", R184)), "Audio",
IF(ISNUMBER(SEARCH("photography", R184)), "Photography Books",
IF(ISNUMBER(SEARCH("publishing/fiction", R184)), "Ficton",
IF(ISNUMBER(SEARCH("nonfiction", R184)), "Nonfiction",
IF(ISNUMBER(SEARCH("podcasts", R184)), "Radio &amp; Podcasts",
IF(ISNUMBER(SEARCH("translations", R184)), "translations"))))))))))))))))))))))))</f>
        <v>Plays</v>
      </c>
    </row>
    <row r="185" spans="1:20" ht="31.5" x14ac:dyDescent="0.25">
      <c r="A185">
        <v>183</v>
      </c>
      <c r="B185" t="s">
        <v>418</v>
      </c>
      <c r="C185" s="3" t="s">
        <v>419</v>
      </c>
      <c r="D185">
        <v>5100</v>
      </c>
      <c r="E185">
        <v>3525</v>
      </c>
      <c r="F185" s="6">
        <f>E185/D185*100</f>
        <v>69.117647058823522</v>
      </c>
      <c r="G185" t="s">
        <v>14</v>
      </c>
      <c r="H185">
        <v>86</v>
      </c>
      <c r="I185" s="8">
        <f>IFERROR(E185/H185,"0")</f>
        <v>40.988372093023258</v>
      </c>
      <c r="J185" t="s">
        <v>15</v>
      </c>
      <c r="K185" t="s">
        <v>16</v>
      </c>
      <c r="L185">
        <v>1284008400</v>
      </c>
      <c r="M185" s="12">
        <f>(((L185/60)/60)/24)+DATE(1970,1,1)</f>
        <v>40430.208333333336</v>
      </c>
      <c r="N185">
        <v>1285131600</v>
      </c>
      <c r="O185" s="12">
        <f>(((N185/60)/60)/24)+DATE(1970,1,1)</f>
        <v>40443.208333333336</v>
      </c>
      <c r="P185" t="b">
        <v>0</v>
      </c>
      <c r="Q185" t="b">
        <v>0</v>
      </c>
      <c r="R185" t="s">
        <v>23</v>
      </c>
      <c r="S185" t="str">
        <f>IF(ISNUMBER(SEARCH("food", R185)), "Food", IF(ISNUMBER(SEARCH("music",R185)),"Music",IF(ISNUMBER(SEARCH("film", R185)), "Film &amp; Video", IF(ISNUMBER(SEARCH("games", R185)), "Games", IF(ISNUMBER(SEARCH("theater", R185)), "Theater",IF(ISNUMBER(SEARCH("technology", R185)), "Technology", IF(ISNUMBER(SEARCH("journalism", R185)), "Journalism", IF(ISNUMBER(SEARCH("photography", R185)), "Photography", IF(ISNUMBER(SEARCH("publishing", R185)), "Publishing")))))))))</f>
        <v>Music</v>
      </c>
      <c r="T185" t="str">
        <f>IF(ISNUMBER(SEARCH("food", R185)), "Food Trucks",
IF(ISNUMBER(SEARCH("electric",R185)),"Electric Music",
IF(ISNUMBER(SEARCH("indie",R185)),"Indie Rock",
IF(ISNUMBER(SEARCH("jazz",R185)),"Jazz",
IF(ISNUMBER(SEARCH("metal",R185)),"Metal",
IF(ISNUMBER(SEARCH("rock",R185)),"Rock",
IF(ISNUMBER(SEARCH("world",R185)),"World Music",
IF(ISNUMBER(SEARCH("animation", R185)), "Animation",
IF(ISNUMBER(SEARCH("documentary", R185)), "Documentary",
IF(ISNUMBER(SEARCH("drama", R185)), "Drama",
IF(ISNUMBER(SEARCH("science", R185)), "Science Ficton",
IF(ISNUMBER(SEARCH("shorts", R185)), "Shorts",
IF(ISNUMBER(SEARCH("television", R185)), "Television",
IF(ISNUMBER(SEARCH("mobile", R185)), "Mobile Games",
IF(ISNUMBER(SEARCH("video games", R185)), "Video Games",
IF(ISNUMBER(SEARCH("theater", R185)), "Plays",
IF(ISNUMBER(SEARCH("wearables", R185)), "Wearables",
IF(ISNUMBER(SEARCH("web", R185)), "Web",
IF(ISNUMBER(SEARCH("journalism", R185)), "Audio",
IF(ISNUMBER(SEARCH("photography", R185)), "Photography Books",
IF(ISNUMBER(SEARCH("publishing/fiction", R185)), "Ficton",
IF(ISNUMBER(SEARCH("nonfiction", R185)), "Nonfiction",
IF(ISNUMBER(SEARCH("podcasts", R185)), "Radio &amp; Podcasts",
IF(ISNUMBER(SEARCH("translations", R185)), "translations"))))))))))))))))))))))))</f>
        <v>Rock</v>
      </c>
    </row>
    <row r="186" spans="1:20" x14ac:dyDescent="0.25">
      <c r="A186">
        <v>184</v>
      </c>
      <c r="B186" t="s">
        <v>420</v>
      </c>
      <c r="C186" s="3" t="s">
        <v>421</v>
      </c>
      <c r="D186">
        <v>3600</v>
      </c>
      <c r="E186">
        <v>10550</v>
      </c>
      <c r="F186" s="6">
        <f>E186/D186*100</f>
        <v>293.05555555555554</v>
      </c>
      <c r="G186" t="s">
        <v>20</v>
      </c>
      <c r="H186">
        <v>340</v>
      </c>
      <c r="I186" s="8">
        <f>IFERROR(E186/H186,"0")</f>
        <v>31.029411764705884</v>
      </c>
      <c r="J186" t="s">
        <v>21</v>
      </c>
      <c r="K186" t="s">
        <v>22</v>
      </c>
      <c r="L186">
        <v>1556859600</v>
      </c>
      <c r="M186" s="12">
        <f>(((L186/60)/60)/24)+DATE(1970,1,1)</f>
        <v>43588.208333333328</v>
      </c>
      <c r="N186">
        <v>1556946000</v>
      </c>
      <c r="O186" s="12">
        <f>(((N186/60)/60)/24)+DATE(1970,1,1)</f>
        <v>43589.208333333328</v>
      </c>
      <c r="P186" t="b">
        <v>0</v>
      </c>
      <c r="Q186" t="b">
        <v>0</v>
      </c>
      <c r="R186" t="s">
        <v>33</v>
      </c>
      <c r="S186" t="str">
        <f>IF(ISNUMBER(SEARCH("food", R186)), "Food", IF(ISNUMBER(SEARCH("music",R186)),"Music",IF(ISNUMBER(SEARCH("film", R186)), "Film &amp; Video", IF(ISNUMBER(SEARCH("games", R186)), "Games", IF(ISNUMBER(SEARCH("theater", R186)), "Theater",IF(ISNUMBER(SEARCH("technology", R186)), "Technology", IF(ISNUMBER(SEARCH("journalism", R186)), "Journalism", IF(ISNUMBER(SEARCH("photography", R186)), "Photography", IF(ISNUMBER(SEARCH("publishing", R186)), "Publishing")))))))))</f>
        <v>Theater</v>
      </c>
      <c r="T186" t="str">
        <f>IF(ISNUMBER(SEARCH("food", R186)), "Food Trucks",
IF(ISNUMBER(SEARCH("electric",R186)),"Electric Music",
IF(ISNUMBER(SEARCH("indie",R186)),"Indie Rock",
IF(ISNUMBER(SEARCH("jazz",R186)),"Jazz",
IF(ISNUMBER(SEARCH("metal",R186)),"Metal",
IF(ISNUMBER(SEARCH("rock",R186)),"Rock",
IF(ISNUMBER(SEARCH("world",R186)),"World Music",
IF(ISNUMBER(SEARCH("animation", R186)), "Animation",
IF(ISNUMBER(SEARCH("documentary", R186)), "Documentary",
IF(ISNUMBER(SEARCH("drama", R186)), "Drama",
IF(ISNUMBER(SEARCH("science", R186)), "Science Ficton",
IF(ISNUMBER(SEARCH("shorts", R186)), "Shorts",
IF(ISNUMBER(SEARCH("television", R186)), "Television",
IF(ISNUMBER(SEARCH("mobile", R186)), "Mobile Games",
IF(ISNUMBER(SEARCH("video games", R186)), "Video Games",
IF(ISNUMBER(SEARCH("theater", R186)), "Plays",
IF(ISNUMBER(SEARCH("wearables", R186)), "Wearables",
IF(ISNUMBER(SEARCH("web", R186)), "Web",
IF(ISNUMBER(SEARCH("journalism", R186)), "Audio",
IF(ISNUMBER(SEARCH("photography", R186)), "Photography Books",
IF(ISNUMBER(SEARCH("publishing/fiction", R186)), "Ficton",
IF(ISNUMBER(SEARCH("nonfiction", R186)), "Nonfiction",
IF(ISNUMBER(SEARCH("podcasts", R186)), "Radio &amp; Podcasts",
IF(ISNUMBER(SEARCH("translations", R186)), "translations"))))))))))))))))))))))))</f>
        <v>Plays</v>
      </c>
    </row>
    <row r="187" spans="1:20" x14ac:dyDescent="0.25">
      <c r="A187">
        <v>185</v>
      </c>
      <c r="B187" t="s">
        <v>422</v>
      </c>
      <c r="C187" s="3" t="s">
        <v>423</v>
      </c>
      <c r="D187">
        <v>1000</v>
      </c>
      <c r="E187">
        <v>718</v>
      </c>
      <c r="F187" s="6">
        <f>E187/D187*100</f>
        <v>71.8</v>
      </c>
      <c r="G187" t="s">
        <v>14</v>
      </c>
      <c r="H187">
        <v>19</v>
      </c>
      <c r="I187" s="8">
        <f>IFERROR(E187/H187,"0")</f>
        <v>37.789473684210527</v>
      </c>
      <c r="J187" t="s">
        <v>21</v>
      </c>
      <c r="K187" t="s">
        <v>22</v>
      </c>
      <c r="L187">
        <v>1526187600</v>
      </c>
      <c r="M187" s="12">
        <f>(((L187/60)/60)/24)+DATE(1970,1,1)</f>
        <v>43233.208333333328</v>
      </c>
      <c r="N187">
        <v>1527138000</v>
      </c>
      <c r="O187" s="12">
        <f>(((N187/60)/60)/24)+DATE(1970,1,1)</f>
        <v>43244.208333333328</v>
      </c>
      <c r="P187" t="b">
        <v>0</v>
      </c>
      <c r="Q187" t="b">
        <v>0</v>
      </c>
      <c r="R187" t="s">
        <v>269</v>
      </c>
      <c r="S187" t="str">
        <f>IF(ISNUMBER(SEARCH("food", R187)), "Food", IF(ISNUMBER(SEARCH("music",R187)),"Music",IF(ISNUMBER(SEARCH("film", R187)), "Film &amp; Video", IF(ISNUMBER(SEARCH("games", R187)), "Games", IF(ISNUMBER(SEARCH("theater", R187)), "Theater",IF(ISNUMBER(SEARCH("technology", R187)), "Technology", IF(ISNUMBER(SEARCH("journalism", R187)), "Journalism", IF(ISNUMBER(SEARCH("photography", R187)), "Photography", IF(ISNUMBER(SEARCH("publishing", R187)), "Publishing")))))))))</f>
        <v>Film &amp; Video</v>
      </c>
      <c r="T187" t="str">
        <f>IF(ISNUMBER(SEARCH("food", R187)), "Food Trucks",
IF(ISNUMBER(SEARCH("electric",R187)),"Electric Music",
IF(ISNUMBER(SEARCH("indie",R187)),"Indie Rock",
IF(ISNUMBER(SEARCH("jazz",R187)),"Jazz",
IF(ISNUMBER(SEARCH("metal",R187)),"Metal",
IF(ISNUMBER(SEARCH("rock",R187)),"Rock",
IF(ISNUMBER(SEARCH("world",R187)),"World Music",
IF(ISNUMBER(SEARCH("animation", R187)), "Animation",
IF(ISNUMBER(SEARCH("documentary", R187)), "Documentary",
IF(ISNUMBER(SEARCH("drama", R187)), "Drama",
IF(ISNUMBER(SEARCH("science", R187)), "Science Ficton",
IF(ISNUMBER(SEARCH("shorts", R187)), "Shorts",
IF(ISNUMBER(SEARCH("television", R187)), "Television",
IF(ISNUMBER(SEARCH("mobile", R187)), "Mobile Games",
IF(ISNUMBER(SEARCH("video games", R187)), "Video Games",
IF(ISNUMBER(SEARCH("theater", R187)), "Plays",
IF(ISNUMBER(SEARCH("wearables", R187)), "Wearables",
IF(ISNUMBER(SEARCH("web", R187)), "Web",
IF(ISNUMBER(SEARCH("journalism", R187)), "Audio",
IF(ISNUMBER(SEARCH("photography", R187)), "Photography Books",
IF(ISNUMBER(SEARCH("publishing/fiction", R187)), "Ficton",
IF(ISNUMBER(SEARCH("nonfiction", R187)), "Nonfiction",
IF(ISNUMBER(SEARCH("podcasts", R187)), "Radio &amp; Podcasts",
IF(ISNUMBER(SEARCH("translations", R187)), "translations"))))))))))))))))))))))))</f>
        <v>Television</v>
      </c>
    </row>
    <row r="188" spans="1:20" x14ac:dyDescent="0.25">
      <c r="A188">
        <v>186</v>
      </c>
      <c r="B188" t="s">
        <v>424</v>
      </c>
      <c r="C188" s="3" t="s">
        <v>425</v>
      </c>
      <c r="D188">
        <v>88800</v>
      </c>
      <c r="E188">
        <v>28358</v>
      </c>
      <c r="F188" s="6">
        <f>E188/D188*100</f>
        <v>31.934684684684683</v>
      </c>
      <c r="G188" t="s">
        <v>14</v>
      </c>
      <c r="H188">
        <v>886</v>
      </c>
      <c r="I188" s="8">
        <f>IFERROR(E188/H188,"0")</f>
        <v>32.006772009029348</v>
      </c>
      <c r="J188" t="s">
        <v>21</v>
      </c>
      <c r="K188" t="s">
        <v>22</v>
      </c>
      <c r="L188">
        <v>1400821200</v>
      </c>
      <c r="M188" s="12">
        <f>(((L188/60)/60)/24)+DATE(1970,1,1)</f>
        <v>41782.208333333336</v>
      </c>
      <c r="N188">
        <v>1402117200</v>
      </c>
      <c r="O188" s="12">
        <f>(((N188/60)/60)/24)+DATE(1970,1,1)</f>
        <v>41797.208333333336</v>
      </c>
      <c r="P188" t="b">
        <v>0</v>
      </c>
      <c r="Q188" t="b">
        <v>0</v>
      </c>
      <c r="R188" t="s">
        <v>33</v>
      </c>
      <c r="S188" t="str">
        <f>IF(ISNUMBER(SEARCH("food", R188)), "Food", IF(ISNUMBER(SEARCH("music",R188)),"Music",IF(ISNUMBER(SEARCH("film", R188)), "Film &amp; Video", IF(ISNUMBER(SEARCH("games", R188)), "Games", IF(ISNUMBER(SEARCH("theater", R188)), "Theater",IF(ISNUMBER(SEARCH("technology", R188)), "Technology", IF(ISNUMBER(SEARCH("journalism", R188)), "Journalism", IF(ISNUMBER(SEARCH("photography", R188)), "Photography", IF(ISNUMBER(SEARCH("publishing", R188)), "Publishing")))))))))</f>
        <v>Theater</v>
      </c>
      <c r="T188" t="str">
        <f>IF(ISNUMBER(SEARCH("food", R188)), "Food Trucks",
IF(ISNUMBER(SEARCH("electric",R188)),"Electric Music",
IF(ISNUMBER(SEARCH("indie",R188)),"Indie Rock",
IF(ISNUMBER(SEARCH("jazz",R188)),"Jazz",
IF(ISNUMBER(SEARCH("metal",R188)),"Metal",
IF(ISNUMBER(SEARCH("rock",R188)),"Rock",
IF(ISNUMBER(SEARCH("world",R188)),"World Music",
IF(ISNUMBER(SEARCH("animation", R188)), "Animation",
IF(ISNUMBER(SEARCH("documentary", R188)), "Documentary",
IF(ISNUMBER(SEARCH("drama", R188)), "Drama",
IF(ISNUMBER(SEARCH("science", R188)), "Science Ficton",
IF(ISNUMBER(SEARCH("shorts", R188)), "Shorts",
IF(ISNUMBER(SEARCH("television", R188)), "Television",
IF(ISNUMBER(SEARCH("mobile", R188)), "Mobile Games",
IF(ISNUMBER(SEARCH("video games", R188)), "Video Games",
IF(ISNUMBER(SEARCH("theater", R188)), "Plays",
IF(ISNUMBER(SEARCH("wearables", R188)), "Wearables",
IF(ISNUMBER(SEARCH("web", R188)), "Web",
IF(ISNUMBER(SEARCH("journalism", R188)), "Audio",
IF(ISNUMBER(SEARCH("photography", R188)), "Photography Books",
IF(ISNUMBER(SEARCH("publishing/fiction", R188)), "Ficton",
IF(ISNUMBER(SEARCH("nonfiction", R188)), "Nonfiction",
IF(ISNUMBER(SEARCH("podcasts", R188)), "Radio &amp; Podcasts",
IF(ISNUMBER(SEARCH("translations", R188)), "translations"))))))))))))))))))))))))</f>
        <v>Plays</v>
      </c>
    </row>
    <row r="189" spans="1:20" x14ac:dyDescent="0.25">
      <c r="A189">
        <v>187</v>
      </c>
      <c r="B189" t="s">
        <v>426</v>
      </c>
      <c r="C189" s="3" t="s">
        <v>427</v>
      </c>
      <c r="D189">
        <v>60200</v>
      </c>
      <c r="E189">
        <v>138384</v>
      </c>
      <c r="F189" s="6">
        <f>E189/D189*100</f>
        <v>229.87375415282392</v>
      </c>
      <c r="G189" t="s">
        <v>20</v>
      </c>
      <c r="H189">
        <v>1442</v>
      </c>
      <c r="I189" s="8">
        <f>IFERROR(E189/H189,"0")</f>
        <v>95.966712898751737</v>
      </c>
      <c r="J189" t="s">
        <v>15</v>
      </c>
      <c r="K189" t="s">
        <v>16</v>
      </c>
      <c r="L189">
        <v>1361599200</v>
      </c>
      <c r="M189" s="12">
        <f>(((L189/60)/60)/24)+DATE(1970,1,1)</f>
        <v>41328.25</v>
      </c>
      <c r="N189">
        <v>1364014800</v>
      </c>
      <c r="O189" s="12">
        <f>(((N189/60)/60)/24)+DATE(1970,1,1)</f>
        <v>41356.208333333336</v>
      </c>
      <c r="P189" t="b">
        <v>0</v>
      </c>
      <c r="Q189" t="b">
        <v>1</v>
      </c>
      <c r="R189" t="s">
        <v>100</v>
      </c>
      <c r="S189" t="str">
        <f>IF(ISNUMBER(SEARCH("food", R189)), "Food", IF(ISNUMBER(SEARCH("music",R189)),"Music",IF(ISNUMBER(SEARCH("film", R189)), "Film &amp; Video", IF(ISNUMBER(SEARCH("games", R189)), "Games", IF(ISNUMBER(SEARCH("theater", R189)), "Theater",IF(ISNUMBER(SEARCH("technology", R189)), "Technology", IF(ISNUMBER(SEARCH("journalism", R189)), "Journalism", IF(ISNUMBER(SEARCH("photography", R189)), "Photography", IF(ISNUMBER(SEARCH("publishing", R189)), "Publishing")))))))))</f>
        <v>Film &amp; Video</v>
      </c>
      <c r="T189" t="str">
        <f>IF(ISNUMBER(SEARCH("food", R189)), "Food Trucks",
IF(ISNUMBER(SEARCH("electric",R189)),"Electric Music",
IF(ISNUMBER(SEARCH("indie",R189)),"Indie Rock",
IF(ISNUMBER(SEARCH("jazz",R189)),"Jazz",
IF(ISNUMBER(SEARCH("metal",R189)),"Metal",
IF(ISNUMBER(SEARCH("rock",R189)),"Rock",
IF(ISNUMBER(SEARCH("world",R189)),"World Music",
IF(ISNUMBER(SEARCH("animation", R189)), "Animation",
IF(ISNUMBER(SEARCH("documentary", R189)), "Documentary",
IF(ISNUMBER(SEARCH("drama", R189)), "Drama",
IF(ISNUMBER(SEARCH("science", R189)), "Science Ficton",
IF(ISNUMBER(SEARCH("shorts", R189)), "Shorts",
IF(ISNUMBER(SEARCH("television", R189)), "Television",
IF(ISNUMBER(SEARCH("mobile", R189)), "Mobile Games",
IF(ISNUMBER(SEARCH("video games", R189)), "Video Games",
IF(ISNUMBER(SEARCH("theater", R189)), "Plays",
IF(ISNUMBER(SEARCH("wearables", R189)), "Wearables",
IF(ISNUMBER(SEARCH("web", R189)), "Web",
IF(ISNUMBER(SEARCH("journalism", R189)), "Audio",
IF(ISNUMBER(SEARCH("photography", R189)), "Photography Books",
IF(ISNUMBER(SEARCH("publishing/fiction", R189)), "Ficton",
IF(ISNUMBER(SEARCH("nonfiction", R189)), "Nonfiction",
IF(ISNUMBER(SEARCH("podcasts", R189)), "Radio &amp; Podcasts",
IF(ISNUMBER(SEARCH("translations", R189)), "translations"))))))))))))))))))))))))</f>
        <v>Shorts</v>
      </c>
    </row>
    <row r="190" spans="1:20" x14ac:dyDescent="0.25">
      <c r="A190">
        <v>188</v>
      </c>
      <c r="B190" t="s">
        <v>428</v>
      </c>
      <c r="C190" s="3" t="s">
        <v>429</v>
      </c>
      <c r="D190">
        <v>8200</v>
      </c>
      <c r="E190">
        <v>2625</v>
      </c>
      <c r="F190" s="6">
        <f>E190/D190*100</f>
        <v>32.012195121951223</v>
      </c>
      <c r="G190" t="s">
        <v>14</v>
      </c>
      <c r="H190">
        <v>35</v>
      </c>
      <c r="I190" s="8">
        <f>IFERROR(E190/H190,"0")</f>
        <v>75</v>
      </c>
      <c r="J190" t="s">
        <v>107</v>
      </c>
      <c r="K190" t="s">
        <v>108</v>
      </c>
      <c r="L190">
        <v>1417500000</v>
      </c>
      <c r="M190" s="12">
        <f>(((L190/60)/60)/24)+DATE(1970,1,1)</f>
        <v>41975.25</v>
      </c>
      <c r="N190">
        <v>1417586400</v>
      </c>
      <c r="O190" s="12">
        <f>(((N190/60)/60)/24)+DATE(1970,1,1)</f>
        <v>41976.25</v>
      </c>
      <c r="P190" t="b">
        <v>0</v>
      </c>
      <c r="Q190" t="b">
        <v>0</v>
      </c>
      <c r="R190" t="s">
        <v>33</v>
      </c>
      <c r="S190" t="str">
        <f>IF(ISNUMBER(SEARCH("food", R190)), "Food", IF(ISNUMBER(SEARCH("music",R190)),"Music",IF(ISNUMBER(SEARCH("film", R190)), "Film &amp; Video", IF(ISNUMBER(SEARCH("games", R190)), "Games", IF(ISNUMBER(SEARCH("theater", R190)), "Theater",IF(ISNUMBER(SEARCH("technology", R190)), "Technology", IF(ISNUMBER(SEARCH("journalism", R190)), "Journalism", IF(ISNUMBER(SEARCH("photography", R190)), "Photography", IF(ISNUMBER(SEARCH("publishing", R190)), "Publishing")))))))))</f>
        <v>Theater</v>
      </c>
      <c r="T190" t="str">
        <f>IF(ISNUMBER(SEARCH("food", R190)), "Food Trucks",
IF(ISNUMBER(SEARCH("electric",R190)),"Electric Music",
IF(ISNUMBER(SEARCH("indie",R190)),"Indie Rock",
IF(ISNUMBER(SEARCH("jazz",R190)),"Jazz",
IF(ISNUMBER(SEARCH("metal",R190)),"Metal",
IF(ISNUMBER(SEARCH("rock",R190)),"Rock",
IF(ISNUMBER(SEARCH("world",R190)),"World Music",
IF(ISNUMBER(SEARCH("animation", R190)), "Animation",
IF(ISNUMBER(SEARCH("documentary", R190)), "Documentary",
IF(ISNUMBER(SEARCH("drama", R190)), "Drama",
IF(ISNUMBER(SEARCH("science", R190)), "Science Ficton",
IF(ISNUMBER(SEARCH("shorts", R190)), "Shorts",
IF(ISNUMBER(SEARCH("television", R190)), "Television",
IF(ISNUMBER(SEARCH("mobile", R190)), "Mobile Games",
IF(ISNUMBER(SEARCH("video games", R190)), "Video Games",
IF(ISNUMBER(SEARCH("theater", R190)), "Plays",
IF(ISNUMBER(SEARCH("wearables", R190)), "Wearables",
IF(ISNUMBER(SEARCH("web", R190)), "Web",
IF(ISNUMBER(SEARCH("journalism", R190)), "Audio",
IF(ISNUMBER(SEARCH("photography", R190)), "Photography Books",
IF(ISNUMBER(SEARCH("publishing/fiction", R190)), "Ficton",
IF(ISNUMBER(SEARCH("nonfiction", R190)), "Nonfiction",
IF(ISNUMBER(SEARCH("podcasts", R190)), "Radio &amp; Podcasts",
IF(ISNUMBER(SEARCH("translations", R190)), "translations"))))))))))))))))))))))))</f>
        <v>Plays</v>
      </c>
    </row>
    <row r="191" spans="1:20" x14ac:dyDescent="0.25">
      <c r="A191">
        <v>189</v>
      </c>
      <c r="B191" t="s">
        <v>430</v>
      </c>
      <c r="C191" s="3" t="s">
        <v>431</v>
      </c>
      <c r="D191">
        <v>191300</v>
      </c>
      <c r="E191">
        <v>45004</v>
      </c>
      <c r="F191" s="6">
        <f>E191/D191*100</f>
        <v>23.525352848928385</v>
      </c>
      <c r="G191" t="s">
        <v>74</v>
      </c>
      <c r="H191">
        <v>441</v>
      </c>
      <c r="I191" s="8">
        <f>IFERROR(E191/H191,"0")</f>
        <v>102.0498866213152</v>
      </c>
      <c r="J191" t="s">
        <v>21</v>
      </c>
      <c r="K191" t="s">
        <v>22</v>
      </c>
      <c r="L191">
        <v>1457071200</v>
      </c>
      <c r="M191" s="12">
        <f>(((L191/60)/60)/24)+DATE(1970,1,1)</f>
        <v>42433.25</v>
      </c>
      <c r="N191">
        <v>1457071200</v>
      </c>
      <c r="O191" s="12">
        <f>(((N191/60)/60)/24)+DATE(1970,1,1)</f>
        <v>42433.25</v>
      </c>
      <c r="P191" t="b">
        <v>0</v>
      </c>
      <c r="Q191" t="b">
        <v>0</v>
      </c>
      <c r="R191" t="s">
        <v>33</v>
      </c>
      <c r="S191" t="str">
        <f>IF(ISNUMBER(SEARCH("food", R191)), "Food", IF(ISNUMBER(SEARCH("music",R191)),"Music",IF(ISNUMBER(SEARCH("film", R191)), "Film &amp; Video", IF(ISNUMBER(SEARCH("games", R191)), "Games", IF(ISNUMBER(SEARCH("theater", R191)), "Theater",IF(ISNUMBER(SEARCH("technology", R191)), "Technology", IF(ISNUMBER(SEARCH("journalism", R191)), "Journalism", IF(ISNUMBER(SEARCH("photography", R191)), "Photography", IF(ISNUMBER(SEARCH("publishing", R191)), "Publishing")))))))))</f>
        <v>Theater</v>
      </c>
      <c r="T191" t="str">
        <f>IF(ISNUMBER(SEARCH("food", R191)), "Food Trucks",
IF(ISNUMBER(SEARCH("electric",R191)),"Electric Music",
IF(ISNUMBER(SEARCH("indie",R191)),"Indie Rock",
IF(ISNUMBER(SEARCH("jazz",R191)),"Jazz",
IF(ISNUMBER(SEARCH("metal",R191)),"Metal",
IF(ISNUMBER(SEARCH("rock",R191)),"Rock",
IF(ISNUMBER(SEARCH("world",R191)),"World Music",
IF(ISNUMBER(SEARCH("animation", R191)), "Animation",
IF(ISNUMBER(SEARCH("documentary", R191)), "Documentary",
IF(ISNUMBER(SEARCH("drama", R191)), "Drama",
IF(ISNUMBER(SEARCH("science", R191)), "Science Ficton",
IF(ISNUMBER(SEARCH("shorts", R191)), "Shorts",
IF(ISNUMBER(SEARCH("television", R191)), "Television",
IF(ISNUMBER(SEARCH("mobile", R191)), "Mobile Games",
IF(ISNUMBER(SEARCH("video games", R191)), "Video Games",
IF(ISNUMBER(SEARCH("theater", R191)), "Plays",
IF(ISNUMBER(SEARCH("wearables", R191)), "Wearables",
IF(ISNUMBER(SEARCH("web", R191)), "Web",
IF(ISNUMBER(SEARCH("journalism", R191)), "Audio",
IF(ISNUMBER(SEARCH("photography", R191)), "Photography Books",
IF(ISNUMBER(SEARCH("publishing/fiction", R191)), "Ficton",
IF(ISNUMBER(SEARCH("nonfiction", R191)), "Nonfiction",
IF(ISNUMBER(SEARCH("podcasts", R191)), "Radio &amp; Podcasts",
IF(ISNUMBER(SEARCH("translations", R191)), "translations"))))))))))))))))))))))))</f>
        <v>Plays</v>
      </c>
    </row>
    <row r="192" spans="1:20" x14ac:dyDescent="0.25">
      <c r="A192">
        <v>190</v>
      </c>
      <c r="B192" t="s">
        <v>432</v>
      </c>
      <c r="C192" s="3" t="s">
        <v>433</v>
      </c>
      <c r="D192">
        <v>3700</v>
      </c>
      <c r="E192">
        <v>2538</v>
      </c>
      <c r="F192" s="6">
        <f>E192/D192*100</f>
        <v>68.594594594594597</v>
      </c>
      <c r="G192" t="s">
        <v>14</v>
      </c>
      <c r="H192">
        <v>24</v>
      </c>
      <c r="I192" s="8">
        <f>IFERROR(E192/H192,"0")</f>
        <v>105.75</v>
      </c>
      <c r="J192" t="s">
        <v>21</v>
      </c>
      <c r="K192" t="s">
        <v>22</v>
      </c>
      <c r="L192">
        <v>1370322000</v>
      </c>
      <c r="M192" s="12">
        <f>(((L192/60)/60)/24)+DATE(1970,1,1)</f>
        <v>41429.208333333336</v>
      </c>
      <c r="N192">
        <v>1370408400</v>
      </c>
      <c r="O192" s="12">
        <f>(((N192/60)/60)/24)+DATE(1970,1,1)</f>
        <v>41430.208333333336</v>
      </c>
      <c r="P192" t="b">
        <v>0</v>
      </c>
      <c r="Q192" t="b">
        <v>1</v>
      </c>
      <c r="R192" t="s">
        <v>33</v>
      </c>
      <c r="S192" t="str">
        <f>IF(ISNUMBER(SEARCH("food", R192)), "Food", IF(ISNUMBER(SEARCH("music",R192)),"Music",IF(ISNUMBER(SEARCH("film", R192)), "Film &amp; Video", IF(ISNUMBER(SEARCH("games", R192)), "Games", IF(ISNUMBER(SEARCH("theater", R192)), "Theater",IF(ISNUMBER(SEARCH("technology", R192)), "Technology", IF(ISNUMBER(SEARCH("journalism", R192)), "Journalism", IF(ISNUMBER(SEARCH("photography", R192)), "Photography", IF(ISNUMBER(SEARCH("publishing", R192)), "Publishing")))))))))</f>
        <v>Theater</v>
      </c>
      <c r="T192" t="str">
        <f>IF(ISNUMBER(SEARCH("food", R192)), "Food Trucks",
IF(ISNUMBER(SEARCH("electric",R192)),"Electric Music",
IF(ISNUMBER(SEARCH("indie",R192)),"Indie Rock",
IF(ISNUMBER(SEARCH("jazz",R192)),"Jazz",
IF(ISNUMBER(SEARCH("metal",R192)),"Metal",
IF(ISNUMBER(SEARCH("rock",R192)),"Rock",
IF(ISNUMBER(SEARCH("world",R192)),"World Music",
IF(ISNUMBER(SEARCH("animation", R192)), "Animation",
IF(ISNUMBER(SEARCH("documentary", R192)), "Documentary",
IF(ISNUMBER(SEARCH("drama", R192)), "Drama",
IF(ISNUMBER(SEARCH("science", R192)), "Science Ficton",
IF(ISNUMBER(SEARCH("shorts", R192)), "Shorts",
IF(ISNUMBER(SEARCH("television", R192)), "Television",
IF(ISNUMBER(SEARCH("mobile", R192)), "Mobile Games",
IF(ISNUMBER(SEARCH("video games", R192)), "Video Games",
IF(ISNUMBER(SEARCH("theater", R192)), "Plays",
IF(ISNUMBER(SEARCH("wearables", R192)), "Wearables",
IF(ISNUMBER(SEARCH("web", R192)), "Web",
IF(ISNUMBER(SEARCH("journalism", R192)), "Audio",
IF(ISNUMBER(SEARCH("photography", R192)), "Photography Books",
IF(ISNUMBER(SEARCH("publishing/fiction", R192)), "Ficton",
IF(ISNUMBER(SEARCH("nonfiction", R192)), "Nonfiction",
IF(ISNUMBER(SEARCH("podcasts", R192)), "Radio &amp; Podcasts",
IF(ISNUMBER(SEARCH("translations", R192)), "translations"))))))))))))))))))))))))</f>
        <v>Plays</v>
      </c>
    </row>
    <row r="193" spans="1:20" x14ac:dyDescent="0.25">
      <c r="A193">
        <v>191</v>
      </c>
      <c r="B193" t="s">
        <v>434</v>
      </c>
      <c r="C193" s="3" t="s">
        <v>435</v>
      </c>
      <c r="D193">
        <v>8400</v>
      </c>
      <c r="E193">
        <v>3188</v>
      </c>
      <c r="F193" s="6">
        <f>E193/D193*100</f>
        <v>37.952380952380956</v>
      </c>
      <c r="G193" t="s">
        <v>14</v>
      </c>
      <c r="H193">
        <v>86</v>
      </c>
      <c r="I193" s="8">
        <f>IFERROR(E193/H193,"0")</f>
        <v>37.069767441860463</v>
      </c>
      <c r="J193" t="s">
        <v>107</v>
      </c>
      <c r="K193" t="s">
        <v>108</v>
      </c>
      <c r="L193">
        <v>1552366800</v>
      </c>
      <c r="M193" s="12">
        <f>(((L193/60)/60)/24)+DATE(1970,1,1)</f>
        <v>43536.208333333328</v>
      </c>
      <c r="N193">
        <v>1552626000</v>
      </c>
      <c r="O193" s="12">
        <f>(((N193/60)/60)/24)+DATE(1970,1,1)</f>
        <v>43539.208333333328</v>
      </c>
      <c r="P193" t="b">
        <v>0</v>
      </c>
      <c r="Q193" t="b">
        <v>0</v>
      </c>
      <c r="R193" t="s">
        <v>33</v>
      </c>
      <c r="S193" t="str">
        <f>IF(ISNUMBER(SEARCH("food", R193)), "Food", IF(ISNUMBER(SEARCH("music",R193)),"Music",IF(ISNUMBER(SEARCH("film", R193)), "Film &amp; Video", IF(ISNUMBER(SEARCH("games", R193)), "Games", IF(ISNUMBER(SEARCH("theater", R193)), "Theater",IF(ISNUMBER(SEARCH("technology", R193)), "Technology", IF(ISNUMBER(SEARCH("journalism", R193)), "Journalism", IF(ISNUMBER(SEARCH("photography", R193)), "Photography", IF(ISNUMBER(SEARCH("publishing", R193)), "Publishing")))))))))</f>
        <v>Theater</v>
      </c>
      <c r="T193" t="str">
        <f>IF(ISNUMBER(SEARCH("food", R193)), "Food Trucks",
IF(ISNUMBER(SEARCH("electric",R193)),"Electric Music",
IF(ISNUMBER(SEARCH("indie",R193)),"Indie Rock",
IF(ISNUMBER(SEARCH("jazz",R193)),"Jazz",
IF(ISNUMBER(SEARCH("metal",R193)),"Metal",
IF(ISNUMBER(SEARCH("rock",R193)),"Rock",
IF(ISNUMBER(SEARCH("world",R193)),"World Music",
IF(ISNUMBER(SEARCH("animation", R193)), "Animation",
IF(ISNUMBER(SEARCH("documentary", R193)), "Documentary",
IF(ISNUMBER(SEARCH("drama", R193)), "Drama",
IF(ISNUMBER(SEARCH("science", R193)), "Science Ficton",
IF(ISNUMBER(SEARCH("shorts", R193)), "Shorts",
IF(ISNUMBER(SEARCH("television", R193)), "Television",
IF(ISNUMBER(SEARCH("mobile", R193)), "Mobile Games",
IF(ISNUMBER(SEARCH("video games", R193)), "Video Games",
IF(ISNUMBER(SEARCH("theater", R193)), "Plays",
IF(ISNUMBER(SEARCH("wearables", R193)), "Wearables",
IF(ISNUMBER(SEARCH("web", R193)), "Web",
IF(ISNUMBER(SEARCH("journalism", R193)), "Audio",
IF(ISNUMBER(SEARCH("photography", R193)), "Photography Books",
IF(ISNUMBER(SEARCH("publishing/fiction", R193)), "Ficton",
IF(ISNUMBER(SEARCH("nonfiction", R193)), "Nonfiction",
IF(ISNUMBER(SEARCH("podcasts", R193)), "Radio &amp; Podcasts",
IF(ISNUMBER(SEARCH("translations", R193)), "translations"))))))))))))))))))))))))</f>
        <v>Plays</v>
      </c>
    </row>
    <row r="194" spans="1:20" x14ac:dyDescent="0.25">
      <c r="A194">
        <v>192</v>
      </c>
      <c r="B194" t="s">
        <v>436</v>
      </c>
      <c r="C194" s="3" t="s">
        <v>437</v>
      </c>
      <c r="D194">
        <v>42600</v>
      </c>
      <c r="E194">
        <v>8517</v>
      </c>
      <c r="F194" s="6">
        <f>E194/D194*100</f>
        <v>19.992957746478872</v>
      </c>
      <c r="G194" t="s">
        <v>14</v>
      </c>
      <c r="H194">
        <v>243</v>
      </c>
      <c r="I194" s="8">
        <f>IFERROR(E194/H194,"0")</f>
        <v>35.049382716049379</v>
      </c>
      <c r="J194" t="s">
        <v>21</v>
      </c>
      <c r="K194" t="s">
        <v>22</v>
      </c>
      <c r="L194">
        <v>1403845200</v>
      </c>
      <c r="M194" s="12">
        <f>(((L194/60)/60)/24)+DATE(1970,1,1)</f>
        <v>41817.208333333336</v>
      </c>
      <c r="N194">
        <v>1404190800</v>
      </c>
      <c r="O194" s="12">
        <f>(((N194/60)/60)/24)+DATE(1970,1,1)</f>
        <v>41821.208333333336</v>
      </c>
      <c r="P194" t="b">
        <v>0</v>
      </c>
      <c r="Q194" t="b">
        <v>0</v>
      </c>
      <c r="R194" t="s">
        <v>23</v>
      </c>
      <c r="S194" t="str">
        <f>IF(ISNUMBER(SEARCH("food", R194)), "Food", IF(ISNUMBER(SEARCH("music",R194)),"Music",IF(ISNUMBER(SEARCH("film", R194)), "Film &amp; Video", IF(ISNUMBER(SEARCH("games", R194)), "Games", IF(ISNUMBER(SEARCH("theater", R194)), "Theater",IF(ISNUMBER(SEARCH("technology", R194)), "Technology", IF(ISNUMBER(SEARCH("journalism", R194)), "Journalism", IF(ISNUMBER(SEARCH("photography", R194)), "Photography", IF(ISNUMBER(SEARCH("publishing", R194)), "Publishing")))))))))</f>
        <v>Music</v>
      </c>
      <c r="T194" t="str">
        <f>IF(ISNUMBER(SEARCH("food", R194)), "Food Trucks",
IF(ISNUMBER(SEARCH("electric",R194)),"Electric Music",
IF(ISNUMBER(SEARCH("indie",R194)),"Indie Rock",
IF(ISNUMBER(SEARCH("jazz",R194)),"Jazz",
IF(ISNUMBER(SEARCH("metal",R194)),"Metal",
IF(ISNUMBER(SEARCH("rock",R194)),"Rock",
IF(ISNUMBER(SEARCH("world",R194)),"World Music",
IF(ISNUMBER(SEARCH("animation", R194)), "Animation",
IF(ISNUMBER(SEARCH("documentary", R194)), "Documentary",
IF(ISNUMBER(SEARCH("drama", R194)), "Drama",
IF(ISNUMBER(SEARCH("science", R194)), "Science Ficton",
IF(ISNUMBER(SEARCH("shorts", R194)), "Shorts",
IF(ISNUMBER(SEARCH("television", R194)), "Television",
IF(ISNUMBER(SEARCH("mobile", R194)), "Mobile Games",
IF(ISNUMBER(SEARCH("video games", R194)), "Video Games",
IF(ISNUMBER(SEARCH("theater", R194)), "Plays",
IF(ISNUMBER(SEARCH("wearables", R194)), "Wearables",
IF(ISNUMBER(SEARCH("web", R194)), "Web",
IF(ISNUMBER(SEARCH("journalism", R194)), "Audio",
IF(ISNUMBER(SEARCH("photography", R194)), "Photography Books",
IF(ISNUMBER(SEARCH("publishing/fiction", R194)), "Ficton",
IF(ISNUMBER(SEARCH("nonfiction", R194)), "Nonfiction",
IF(ISNUMBER(SEARCH("podcasts", R194)), "Radio &amp; Podcasts",
IF(ISNUMBER(SEARCH("translations", R194)), "translations"))))))))))))))))))))))))</f>
        <v>Rock</v>
      </c>
    </row>
    <row r="195" spans="1:20" x14ac:dyDescent="0.25">
      <c r="A195">
        <v>193</v>
      </c>
      <c r="B195" t="s">
        <v>438</v>
      </c>
      <c r="C195" s="3" t="s">
        <v>439</v>
      </c>
      <c r="D195">
        <v>6600</v>
      </c>
      <c r="E195">
        <v>3012</v>
      </c>
      <c r="F195" s="6">
        <f>E195/D195*100</f>
        <v>45.636363636363633</v>
      </c>
      <c r="G195" t="s">
        <v>14</v>
      </c>
      <c r="H195">
        <v>65</v>
      </c>
      <c r="I195" s="8">
        <f>IFERROR(E195/H195,"0")</f>
        <v>46.338461538461537</v>
      </c>
      <c r="J195" t="s">
        <v>21</v>
      </c>
      <c r="K195" t="s">
        <v>22</v>
      </c>
      <c r="L195">
        <v>1523163600</v>
      </c>
      <c r="M195" s="12">
        <f>(((L195/60)/60)/24)+DATE(1970,1,1)</f>
        <v>43198.208333333328</v>
      </c>
      <c r="N195">
        <v>1523509200</v>
      </c>
      <c r="O195" s="12">
        <f>(((N195/60)/60)/24)+DATE(1970,1,1)</f>
        <v>43202.208333333328</v>
      </c>
      <c r="P195" t="b">
        <v>1</v>
      </c>
      <c r="Q195" t="b">
        <v>0</v>
      </c>
      <c r="R195" t="s">
        <v>60</v>
      </c>
      <c r="S195" t="str">
        <f>IF(ISNUMBER(SEARCH("food", R195)), "Food", IF(ISNUMBER(SEARCH("music",R195)),"Music",IF(ISNUMBER(SEARCH("film", R195)), "Film &amp; Video", IF(ISNUMBER(SEARCH("games", R195)), "Games", IF(ISNUMBER(SEARCH("theater", R195)), "Theater",IF(ISNUMBER(SEARCH("technology", R195)), "Technology", IF(ISNUMBER(SEARCH("journalism", R195)), "Journalism", IF(ISNUMBER(SEARCH("photography", R195)), "Photography", IF(ISNUMBER(SEARCH("publishing", R195)), "Publishing")))))))))</f>
        <v>Music</v>
      </c>
      <c r="T195" t="str">
        <f>IF(ISNUMBER(SEARCH("food", R195)), "Food Trucks",
IF(ISNUMBER(SEARCH("electric",R195)),"Electric Music",
IF(ISNUMBER(SEARCH("indie",R195)),"Indie Rock",
IF(ISNUMBER(SEARCH("jazz",R195)),"Jazz",
IF(ISNUMBER(SEARCH("metal",R195)),"Metal",
IF(ISNUMBER(SEARCH("rock",R195)),"Rock",
IF(ISNUMBER(SEARCH("world",R195)),"World Music",
IF(ISNUMBER(SEARCH("animation", R195)), "Animation",
IF(ISNUMBER(SEARCH("documentary", R195)), "Documentary",
IF(ISNUMBER(SEARCH("drama", R195)), "Drama",
IF(ISNUMBER(SEARCH("science", R195)), "Science Ficton",
IF(ISNUMBER(SEARCH("shorts", R195)), "Shorts",
IF(ISNUMBER(SEARCH("television", R195)), "Television",
IF(ISNUMBER(SEARCH("mobile", R195)), "Mobile Games",
IF(ISNUMBER(SEARCH("video games", R195)), "Video Games",
IF(ISNUMBER(SEARCH("theater", R195)), "Plays",
IF(ISNUMBER(SEARCH("wearables", R195)), "Wearables",
IF(ISNUMBER(SEARCH("web", R195)), "Web",
IF(ISNUMBER(SEARCH("journalism", R195)), "Audio",
IF(ISNUMBER(SEARCH("photography", R195)), "Photography Books",
IF(ISNUMBER(SEARCH("publishing/fiction", R195)), "Ficton",
IF(ISNUMBER(SEARCH("nonfiction", R195)), "Nonfiction",
IF(ISNUMBER(SEARCH("podcasts", R195)), "Radio &amp; Podcasts",
IF(ISNUMBER(SEARCH("translations", R195)), "translations"))))))))))))))))))))))))</f>
        <v>Indie Rock</v>
      </c>
    </row>
    <row r="196" spans="1:20" x14ac:dyDescent="0.25">
      <c r="A196">
        <v>194</v>
      </c>
      <c r="B196" t="s">
        <v>440</v>
      </c>
      <c r="C196" s="3" t="s">
        <v>441</v>
      </c>
      <c r="D196">
        <v>7100</v>
      </c>
      <c r="E196">
        <v>8716</v>
      </c>
      <c r="F196" s="6">
        <f>E196/D196*100</f>
        <v>122.7605633802817</v>
      </c>
      <c r="G196" t="s">
        <v>20</v>
      </c>
      <c r="H196">
        <v>126</v>
      </c>
      <c r="I196" s="8">
        <f>IFERROR(E196/H196,"0")</f>
        <v>69.174603174603178</v>
      </c>
      <c r="J196" t="s">
        <v>21</v>
      </c>
      <c r="K196" t="s">
        <v>22</v>
      </c>
      <c r="L196">
        <v>1442206800</v>
      </c>
      <c r="M196" s="12">
        <f>(((L196/60)/60)/24)+DATE(1970,1,1)</f>
        <v>42261.208333333328</v>
      </c>
      <c r="N196">
        <v>1443589200</v>
      </c>
      <c r="O196" s="12">
        <f>(((N196/60)/60)/24)+DATE(1970,1,1)</f>
        <v>42277.208333333328</v>
      </c>
      <c r="P196" t="b">
        <v>0</v>
      </c>
      <c r="Q196" t="b">
        <v>0</v>
      </c>
      <c r="R196" t="s">
        <v>148</v>
      </c>
      <c r="S196" t="str">
        <f>IF(ISNUMBER(SEARCH("food", R196)), "Food", IF(ISNUMBER(SEARCH("music",R196)),"Music",IF(ISNUMBER(SEARCH("film", R196)), "Film &amp; Video", IF(ISNUMBER(SEARCH("games", R196)), "Games", IF(ISNUMBER(SEARCH("theater", R196)), "Theater",IF(ISNUMBER(SEARCH("technology", R196)), "Technology", IF(ISNUMBER(SEARCH("journalism", R196)), "Journalism", IF(ISNUMBER(SEARCH("photography", R196)), "Photography", IF(ISNUMBER(SEARCH("publishing", R196)), "Publishing")))))))))</f>
        <v>Music</v>
      </c>
      <c r="T196" t="str">
        <f>IF(ISNUMBER(SEARCH("food", R196)), "Food Trucks",
IF(ISNUMBER(SEARCH("electric",R196)),"Electric Music",
IF(ISNUMBER(SEARCH("indie",R196)),"Indie Rock",
IF(ISNUMBER(SEARCH("jazz",R196)),"Jazz",
IF(ISNUMBER(SEARCH("metal",R196)),"Metal",
IF(ISNUMBER(SEARCH("rock",R196)),"Rock",
IF(ISNUMBER(SEARCH("world",R196)),"World Music",
IF(ISNUMBER(SEARCH("animation", R196)), "Animation",
IF(ISNUMBER(SEARCH("documentary", R196)), "Documentary",
IF(ISNUMBER(SEARCH("drama", R196)), "Drama",
IF(ISNUMBER(SEARCH("science", R196)), "Science Ficton",
IF(ISNUMBER(SEARCH("shorts", R196)), "Shorts",
IF(ISNUMBER(SEARCH("television", R196)), "Television",
IF(ISNUMBER(SEARCH("mobile", R196)), "Mobile Games",
IF(ISNUMBER(SEARCH("video games", R196)), "Video Games",
IF(ISNUMBER(SEARCH("theater", R196)), "Plays",
IF(ISNUMBER(SEARCH("wearables", R196)), "Wearables",
IF(ISNUMBER(SEARCH("web", R196)), "Web",
IF(ISNUMBER(SEARCH("journalism", R196)), "Audio",
IF(ISNUMBER(SEARCH("photography", R196)), "Photography Books",
IF(ISNUMBER(SEARCH("publishing/fiction", R196)), "Ficton",
IF(ISNUMBER(SEARCH("nonfiction", R196)), "Nonfiction",
IF(ISNUMBER(SEARCH("podcasts", R196)), "Radio &amp; Podcasts",
IF(ISNUMBER(SEARCH("translations", R196)), "translations"))))))))))))))))))))))))</f>
        <v>Metal</v>
      </c>
    </row>
    <row r="197" spans="1:20" x14ac:dyDescent="0.25">
      <c r="A197">
        <v>195</v>
      </c>
      <c r="B197" t="s">
        <v>442</v>
      </c>
      <c r="C197" s="3" t="s">
        <v>443</v>
      </c>
      <c r="D197">
        <v>15800</v>
      </c>
      <c r="E197">
        <v>57157</v>
      </c>
      <c r="F197" s="6">
        <f>E197/D197*100</f>
        <v>361.75316455696202</v>
      </c>
      <c r="G197" t="s">
        <v>20</v>
      </c>
      <c r="H197">
        <v>524</v>
      </c>
      <c r="I197" s="8">
        <f>IFERROR(E197/H197,"0")</f>
        <v>109.07824427480917</v>
      </c>
      <c r="J197" t="s">
        <v>21</v>
      </c>
      <c r="K197" t="s">
        <v>22</v>
      </c>
      <c r="L197">
        <v>1532840400</v>
      </c>
      <c r="M197" s="12">
        <f>(((L197/60)/60)/24)+DATE(1970,1,1)</f>
        <v>43310.208333333328</v>
      </c>
      <c r="N197">
        <v>1533445200</v>
      </c>
      <c r="O197" s="12">
        <f>(((N197/60)/60)/24)+DATE(1970,1,1)</f>
        <v>43317.208333333328</v>
      </c>
      <c r="P197" t="b">
        <v>0</v>
      </c>
      <c r="Q197" t="b">
        <v>0</v>
      </c>
      <c r="R197" t="s">
        <v>50</v>
      </c>
      <c r="S197" t="str">
        <f>IF(ISNUMBER(SEARCH("food", R197)), "Food", IF(ISNUMBER(SEARCH("music",R197)),"Music",IF(ISNUMBER(SEARCH("film", R197)), "Film &amp; Video", IF(ISNUMBER(SEARCH("games", R197)), "Games", IF(ISNUMBER(SEARCH("theater", R197)), "Theater",IF(ISNUMBER(SEARCH("technology", R197)), "Technology", IF(ISNUMBER(SEARCH("journalism", R197)), "Journalism", IF(ISNUMBER(SEARCH("photography", R197)), "Photography", IF(ISNUMBER(SEARCH("publishing", R197)), "Publishing")))))))))</f>
        <v>Music</v>
      </c>
      <c r="T197" t="str">
        <f>IF(ISNUMBER(SEARCH("food", R197)), "Food Trucks",
IF(ISNUMBER(SEARCH("electric",R197)),"Electric Music",
IF(ISNUMBER(SEARCH("indie",R197)),"Indie Rock",
IF(ISNUMBER(SEARCH("jazz",R197)),"Jazz",
IF(ISNUMBER(SEARCH("metal",R197)),"Metal",
IF(ISNUMBER(SEARCH("rock",R197)),"Rock",
IF(ISNUMBER(SEARCH("world",R197)),"World Music",
IF(ISNUMBER(SEARCH("animation", R197)), "Animation",
IF(ISNUMBER(SEARCH("documentary", R197)), "Documentary",
IF(ISNUMBER(SEARCH("drama", R197)), "Drama",
IF(ISNUMBER(SEARCH("science", R197)), "Science Ficton",
IF(ISNUMBER(SEARCH("shorts", R197)), "Shorts",
IF(ISNUMBER(SEARCH("television", R197)), "Television",
IF(ISNUMBER(SEARCH("mobile", R197)), "Mobile Games",
IF(ISNUMBER(SEARCH("video games", R197)), "Video Games",
IF(ISNUMBER(SEARCH("theater", R197)), "Plays",
IF(ISNUMBER(SEARCH("wearables", R197)), "Wearables",
IF(ISNUMBER(SEARCH("web", R197)), "Web",
IF(ISNUMBER(SEARCH("journalism", R197)), "Audio",
IF(ISNUMBER(SEARCH("photography", R197)), "Photography Books",
IF(ISNUMBER(SEARCH("publishing/fiction", R197)), "Ficton",
IF(ISNUMBER(SEARCH("nonfiction", R197)), "Nonfiction",
IF(ISNUMBER(SEARCH("podcasts", R197)), "Radio &amp; Podcasts",
IF(ISNUMBER(SEARCH("translations", R197)), "translations"))))))))))))))))))))))))</f>
        <v>Electric Music</v>
      </c>
    </row>
    <row r="198" spans="1:20" x14ac:dyDescent="0.25">
      <c r="A198">
        <v>196</v>
      </c>
      <c r="B198" t="s">
        <v>444</v>
      </c>
      <c r="C198" s="3" t="s">
        <v>445</v>
      </c>
      <c r="D198">
        <v>8200</v>
      </c>
      <c r="E198">
        <v>5178</v>
      </c>
      <c r="F198" s="6">
        <f>E198/D198*100</f>
        <v>63.146341463414636</v>
      </c>
      <c r="G198" t="s">
        <v>14</v>
      </c>
      <c r="H198">
        <v>100</v>
      </c>
      <c r="I198" s="8">
        <f>IFERROR(E198/H198,"0")</f>
        <v>51.78</v>
      </c>
      <c r="J198" t="s">
        <v>36</v>
      </c>
      <c r="K198" t="s">
        <v>37</v>
      </c>
      <c r="L198">
        <v>1472878800</v>
      </c>
      <c r="M198" s="12">
        <f>(((L198/60)/60)/24)+DATE(1970,1,1)</f>
        <v>42616.208333333328</v>
      </c>
      <c r="N198">
        <v>1474520400</v>
      </c>
      <c r="O198" s="12">
        <f>(((N198/60)/60)/24)+DATE(1970,1,1)</f>
        <v>42635.208333333328</v>
      </c>
      <c r="P198" t="b">
        <v>0</v>
      </c>
      <c r="Q198" t="b">
        <v>0</v>
      </c>
      <c r="R198" t="s">
        <v>65</v>
      </c>
      <c r="S198" t="str">
        <f>IF(ISNUMBER(SEARCH("food", R198)), "Food", IF(ISNUMBER(SEARCH("music",R198)),"Music",IF(ISNUMBER(SEARCH("film", R198)), "Film &amp; Video", IF(ISNUMBER(SEARCH("games", R198)), "Games", IF(ISNUMBER(SEARCH("theater", R198)), "Theater",IF(ISNUMBER(SEARCH("technology", R198)), "Technology", IF(ISNUMBER(SEARCH("journalism", R198)), "Journalism", IF(ISNUMBER(SEARCH("photography", R198)), "Photography", IF(ISNUMBER(SEARCH("publishing", R198)), "Publishing")))))))))</f>
        <v>Technology</v>
      </c>
      <c r="T198" t="str">
        <f>IF(ISNUMBER(SEARCH("food", R198)), "Food Trucks",
IF(ISNUMBER(SEARCH("electric",R198)),"Electric Music",
IF(ISNUMBER(SEARCH("indie",R198)),"Indie Rock",
IF(ISNUMBER(SEARCH("jazz",R198)),"Jazz",
IF(ISNUMBER(SEARCH("metal",R198)),"Metal",
IF(ISNUMBER(SEARCH("rock",R198)),"Rock",
IF(ISNUMBER(SEARCH("world",R198)),"World Music",
IF(ISNUMBER(SEARCH("animation", R198)), "Animation",
IF(ISNUMBER(SEARCH("documentary", R198)), "Documentary",
IF(ISNUMBER(SEARCH("drama", R198)), "Drama",
IF(ISNUMBER(SEARCH("science", R198)), "Science Ficton",
IF(ISNUMBER(SEARCH("shorts", R198)), "Shorts",
IF(ISNUMBER(SEARCH("television", R198)), "Television",
IF(ISNUMBER(SEARCH("mobile", R198)), "Mobile Games",
IF(ISNUMBER(SEARCH("video games", R198)), "Video Games",
IF(ISNUMBER(SEARCH("theater", R198)), "Plays",
IF(ISNUMBER(SEARCH("wearables", R198)), "Wearables",
IF(ISNUMBER(SEARCH("web", R198)), "Web",
IF(ISNUMBER(SEARCH("journalism", R198)), "Audio",
IF(ISNUMBER(SEARCH("photography", R198)), "Photography Books",
IF(ISNUMBER(SEARCH("publishing/fiction", R198)), "Ficton",
IF(ISNUMBER(SEARCH("nonfiction", R198)), "Nonfiction",
IF(ISNUMBER(SEARCH("podcasts", R198)), "Radio &amp; Podcasts",
IF(ISNUMBER(SEARCH("translations", R198)), "translations"))))))))))))))))))))))))</f>
        <v>Wearables</v>
      </c>
    </row>
    <row r="199" spans="1:20" x14ac:dyDescent="0.25">
      <c r="A199">
        <v>197</v>
      </c>
      <c r="B199" t="s">
        <v>446</v>
      </c>
      <c r="C199" s="3" t="s">
        <v>447</v>
      </c>
      <c r="D199">
        <v>54700</v>
      </c>
      <c r="E199">
        <v>163118</v>
      </c>
      <c r="F199" s="6">
        <f>E199/D199*100</f>
        <v>298.20475319926874</v>
      </c>
      <c r="G199" t="s">
        <v>20</v>
      </c>
      <c r="H199">
        <v>1989</v>
      </c>
      <c r="I199" s="8">
        <f>IFERROR(E199/H199,"0")</f>
        <v>82.010055304172951</v>
      </c>
      <c r="J199" t="s">
        <v>21</v>
      </c>
      <c r="K199" t="s">
        <v>22</v>
      </c>
      <c r="L199">
        <v>1498194000</v>
      </c>
      <c r="M199" s="12">
        <f>(((L199/60)/60)/24)+DATE(1970,1,1)</f>
        <v>42909.208333333328</v>
      </c>
      <c r="N199">
        <v>1499403600</v>
      </c>
      <c r="O199" s="12">
        <f>(((N199/60)/60)/24)+DATE(1970,1,1)</f>
        <v>42923.208333333328</v>
      </c>
      <c r="P199" t="b">
        <v>0</v>
      </c>
      <c r="Q199" t="b">
        <v>0</v>
      </c>
      <c r="R199" t="s">
        <v>53</v>
      </c>
      <c r="S199" t="str">
        <f>IF(ISNUMBER(SEARCH("food", R199)), "Food", IF(ISNUMBER(SEARCH("music",R199)),"Music",IF(ISNUMBER(SEARCH("film", R199)), "Film &amp; Video", IF(ISNUMBER(SEARCH("games", R199)), "Games", IF(ISNUMBER(SEARCH("theater", R199)), "Theater",IF(ISNUMBER(SEARCH("technology", R199)), "Technology", IF(ISNUMBER(SEARCH("journalism", R199)), "Journalism", IF(ISNUMBER(SEARCH("photography", R199)), "Photography", IF(ISNUMBER(SEARCH("publishing", R199)), "Publishing")))))))))</f>
        <v>Film &amp; Video</v>
      </c>
      <c r="T199" t="str">
        <f>IF(ISNUMBER(SEARCH("food", R199)), "Food Trucks",
IF(ISNUMBER(SEARCH("electric",R199)),"Electric Music",
IF(ISNUMBER(SEARCH("indie",R199)),"Indie Rock",
IF(ISNUMBER(SEARCH("jazz",R199)),"Jazz",
IF(ISNUMBER(SEARCH("metal",R199)),"Metal",
IF(ISNUMBER(SEARCH("rock",R199)),"Rock",
IF(ISNUMBER(SEARCH("world",R199)),"World Music",
IF(ISNUMBER(SEARCH("animation", R199)), "Animation",
IF(ISNUMBER(SEARCH("documentary", R199)), "Documentary",
IF(ISNUMBER(SEARCH("drama", R199)), "Drama",
IF(ISNUMBER(SEARCH("science", R199)), "Science Ficton",
IF(ISNUMBER(SEARCH("shorts", R199)), "Shorts",
IF(ISNUMBER(SEARCH("television", R199)), "Television",
IF(ISNUMBER(SEARCH("mobile", R199)), "Mobile Games",
IF(ISNUMBER(SEARCH("video games", R199)), "Video Games",
IF(ISNUMBER(SEARCH("theater", R199)), "Plays",
IF(ISNUMBER(SEARCH("wearables", R199)), "Wearables",
IF(ISNUMBER(SEARCH("web", R199)), "Web",
IF(ISNUMBER(SEARCH("journalism", R199)), "Audio",
IF(ISNUMBER(SEARCH("photography", R199)), "Photography Books",
IF(ISNUMBER(SEARCH("publishing/fiction", R199)), "Ficton",
IF(ISNUMBER(SEARCH("nonfiction", R199)), "Nonfiction",
IF(ISNUMBER(SEARCH("podcasts", R199)), "Radio &amp; Podcasts",
IF(ISNUMBER(SEARCH("translations", R199)), "translations"))))))))))))))))))))))))</f>
        <v>Drama</v>
      </c>
    </row>
    <row r="200" spans="1:20" x14ac:dyDescent="0.25">
      <c r="A200">
        <v>198</v>
      </c>
      <c r="B200" t="s">
        <v>448</v>
      </c>
      <c r="C200" s="3" t="s">
        <v>449</v>
      </c>
      <c r="D200">
        <v>63200</v>
      </c>
      <c r="E200">
        <v>6041</v>
      </c>
      <c r="F200" s="6">
        <f>E200/D200*100</f>
        <v>9.5585443037974684</v>
      </c>
      <c r="G200" t="s">
        <v>14</v>
      </c>
      <c r="H200">
        <v>168</v>
      </c>
      <c r="I200" s="8">
        <f>IFERROR(E200/H200,"0")</f>
        <v>35.958333333333336</v>
      </c>
      <c r="J200" t="s">
        <v>21</v>
      </c>
      <c r="K200" t="s">
        <v>22</v>
      </c>
      <c r="L200">
        <v>1281070800</v>
      </c>
      <c r="M200" s="12">
        <f>(((L200/60)/60)/24)+DATE(1970,1,1)</f>
        <v>40396.208333333336</v>
      </c>
      <c r="N200">
        <v>1283576400</v>
      </c>
      <c r="O200" s="12">
        <f>(((N200/60)/60)/24)+DATE(1970,1,1)</f>
        <v>40425.208333333336</v>
      </c>
      <c r="P200" t="b">
        <v>0</v>
      </c>
      <c r="Q200" t="b">
        <v>0</v>
      </c>
      <c r="R200" t="s">
        <v>50</v>
      </c>
      <c r="S200" t="str">
        <f>IF(ISNUMBER(SEARCH("food", R200)), "Food", IF(ISNUMBER(SEARCH("music",R200)),"Music",IF(ISNUMBER(SEARCH("film", R200)), "Film &amp; Video", IF(ISNUMBER(SEARCH("games", R200)), "Games", IF(ISNUMBER(SEARCH("theater", R200)), "Theater",IF(ISNUMBER(SEARCH("technology", R200)), "Technology", IF(ISNUMBER(SEARCH("journalism", R200)), "Journalism", IF(ISNUMBER(SEARCH("photography", R200)), "Photography", IF(ISNUMBER(SEARCH("publishing", R200)), "Publishing")))))))))</f>
        <v>Music</v>
      </c>
      <c r="T200" t="str">
        <f>IF(ISNUMBER(SEARCH("food", R200)), "Food Trucks",
IF(ISNUMBER(SEARCH("electric",R200)),"Electric Music",
IF(ISNUMBER(SEARCH("indie",R200)),"Indie Rock",
IF(ISNUMBER(SEARCH("jazz",R200)),"Jazz",
IF(ISNUMBER(SEARCH("metal",R200)),"Metal",
IF(ISNUMBER(SEARCH("rock",R200)),"Rock",
IF(ISNUMBER(SEARCH("world",R200)),"World Music",
IF(ISNUMBER(SEARCH("animation", R200)), "Animation",
IF(ISNUMBER(SEARCH("documentary", R200)), "Documentary",
IF(ISNUMBER(SEARCH("drama", R200)), "Drama",
IF(ISNUMBER(SEARCH("science", R200)), "Science Ficton",
IF(ISNUMBER(SEARCH("shorts", R200)), "Shorts",
IF(ISNUMBER(SEARCH("television", R200)), "Television",
IF(ISNUMBER(SEARCH("mobile", R200)), "Mobile Games",
IF(ISNUMBER(SEARCH("video games", R200)), "Video Games",
IF(ISNUMBER(SEARCH("theater", R200)), "Plays",
IF(ISNUMBER(SEARCH("wearables", R200)), "Wearables",
IF(ISNUMBER(SEARCH("web", R200)), "Web",
IF(ISNUMBER(SEARCH("journalism", R200)), "Audio",
IF(ISNUMBER(SEARCH("photography", R200)), "Photography Books",
IF(ISNUMBER(SEARCH("publishing/fiction", R200)), "Ficton",
IF(ISNUMBER(SEARCH("nonfiction", R200)), "Nonfiction",
IF(ISNUMBER(SEARCH("podcasts", R200)), "Radio &amp; Podcasts",
IF(ISNUMBER(SEARCH("translations", R200)), "translations"))))))))))))))))))))))))</f>
        <v>Electric Music</v>
      </c>
    </row>
    <row r="201" spans="1:20" x14ac:dyDescent="0.25">
      <c r="A201">
        <v>199</v>
      </c>
      <c r="B201" t="s">
        <v>450</v>
      </c>
      <c r="C201" s="3" t="s">
        <v>451</v>
      </c>
      <c r="D201">
        <v>1800</v>
      </c>
      <c r="E201">
        <v>968</v>
      </c>
      <c r="F201" s="6">
        <f>E201/D201*100</f>
        <v>53.777777777777779</v>
      </c>
      <c r="G201" t="s">
        <v>14</v>
      </c>
      <c r="H201">
        <v>13</v>
      </c>
      <c r="I201" s="8">
        <f>IFERROR(E201/H201,"0")</f>
        <v>74.461538461538467</v>
      </c>
      <c r="J201" t="s">
        <v>21</v>
      </c>
      <c r="K201" t="s">
        <v>22</v>
      </c>
      <c r="L201">
        <v>1436245200</v>
      </c>
      <c r="M201" s="12">
        <f>(((L201/60)/60)/24)+DATE(1970,1,1)</f>
        <v>42192.208333333328</v>
      </c>
      <c r="N201">
        <v>1436590800</v>
      </c>
      <c r="O201" s="12">
        <f>(((N201/60)/60)/24)+DATE(1970,1,1)</f>
        <v>42196.208333333328</v>
      </c>
      <c r="P201" t="b">
        <v>0</v>
      </c>
      <c r="Q201" t="b">
        <v>0</v>
      </c>
      <c r="R201" t="s">
        <v>23</v>
      </c>
      <c r="S201" t="str">
        <f>IF(ISNUMBER(SEARCH("food", R201)), "Food", IF(ISNUMBER(SEARCH("music",R201)),"Music",IF(ISNUMBER(SEARCH("film", R201)), "Film &amp; Video", IF(ISNUMBER(SEARCH("games", R201)), "Games", IF(ISNUMBER(SEARCH("theater", R201)), "Theater",IF(ISNUMBER(SEARCH("technology", R201)), "Technology", IF(ISNUMBER(SEARCH("journalism", R201)), "Journalism", IF(ISNUMBER(SEARCH("photography", R201)), "Photography", IF(ISNUMBER(SEARCH("publishing", R201)), "Publishing")))))))))</f>
        <v>Music</v>
      </c>
      <c r="T201" t="str">
        <f>IF(ISNUMBER(SEARCH("food", R201)), "Food Trucks",
IF(ISNUMBER(SEARCH("electric",R201)),"Electric Music",
IF(ISNUMBER(SEARCH("indie",R201)),"Indie Rock",
IF(ISNUMBER(SEARCH("jazz",R201)),"Jazz",
IF(ISNUMBER(SEARCH("metal",R201)),"Metal",
IF(ISNUMBER(SEARCH("rock",R201)),"Rock",
IF(ISNUMBER(SEARCH("world",R201)),"World Music",
IF(ISNUMBER(SEARCH("animation", R201)), "Animation",
IF(ISNUMBER(SEARCH("documentary", R201)), "Documentary",
IF(ISNUMBER(SEARCH("drama", R201)), "Drama",
IF(ISNUMBER(SEARCH("science", R201)), "Science Ficton",
IF(ISNUMBER(SEARCH("shorts", R201)), "Shorts",
IF(ISNUMBER(SEARCH("television", R201)), "Television",
IF(ISNUMBER(SEARCH("mobile", R201)), "Mobile Games",
IF(ISNUMBER(SEARCH("video games", R201)), "Video Games",
IF(ISNUMBER(SEARCH("theater", R201)), "Plays",
IF(ISNUMBER(SEARCH("wearables", R201)), "Wearables",
IF(ISNUMBER(SEARCH("web", R201)), "Web",
IF(ISNUMBER(SEARCH("journalism", R201)), "Audio",
IF(ISNUMBER(SEARCH("photography", R201)), "Photography Books",
IF(ISNUMBER(SEARCH("publishing/fiction", R201)), "Ficton",
IF(ISNUMBER(SEARCH("nonfiction", R201)), "Nonfiction",
IF(ISNUMBER(SEARCH("podcasts", R201)), "Radio &amp; Podcasts",
IF(ISNUMBER(SEARCH("translations", R201)), "translations"))))))))))))))))))))))))</f>
        <v>Rock</v>
      </c>
    </row>
    <row r="202" spans="1:20" x14ac:dyDescent="0.25">
      <c r="A202">
        <v>200</v>
      </c>
      <c r="B202" t="s">
        <v>452</v>
      </c>
      <c r="C202" s="3" t="s">
        <v>453</v>
      </c>
      <c r="D202">
        <v>100</v>
      </c>
      <c r="E202">
        <v>2</v>
      </c>
      <c r="F202" s="6">
        <f>E202/D202*100</f>
        <v>2</v>
      </c>
      <c r="G202" t="s">
        <v>14</v>
      </c>
      <c r="H202">
        <v>1</v>
      </c>
      <c r="I202" s="8">
        <f>IFERROR(E202/H202,"0")</f>
        <v>2</v>
      </c>
      <c r="J202" t="s">
        <v>15</v>
      </c>
      <c r="K202" t="s">
        <v>16</v>
      </c>
      <c r="L202">
        <v>1269493200</v>
      </c>
      <c r="M202" s="12">
        <f>(((L202/60)/60)/24)+DATE(1970,1,1)</f>
        <v>40262.208333333336</v>
      </c>
      <c r="N202">
        <v>1270443600</v>
      </c>
      <c r="O202" s="12">
        <f>(((N202/60)/60)/24)+DATE(1970,1,1)</f>
        <v>40273.208333333336</v>
      </c>
      <c r="P202" t="b">
        <v>0</v>
      </c>
      <c r="Q202" t="b">
        <v>0</v>
      </c>
      <c r="R202" t="s">
        <v>33</v>
      </c>
      <c r="S202" t="str">
        <f>IF(ISNUMBER(SEARCH("food", R202)), "Food", IF(ISNUMBER(SEARCH("music",R202)),"Music",IF(ISNUMBER(SEARCH("film", R202)), "Film &amp; Video", IF(ISNUMBER(SEARCH("games", R202)), "Games", IF(ISNUMBER(SEARCH("theater", R202)), "Theater",IF(ISNUMBER(SEARCH("technology", R202)), "Technology", IF(ISNUMBER(SEARCH("journalism", R202)), "Journalism", IF(ISNUMBER(SEARCH("photography", R202)), "Photography", IF(ISNUMBER(SEARCH("publishing", R202)), "Publishing")))))))))</f>
        <v>Theater</v>
      </c>
      <c r="T202" t="str">
        <f>IF(ISNUMBER(SEARCH("food", R202)), "Food Trucks",
IF(ISNUMBER(SEARCH("electric",R202)),"Electric Music",
IF(ISNUMBER(SEARCH("indie",R202)),"Indie Rock",
IF(ISNUMBER(SEARCH("jazz",R202)),"Jazz",
IF(ISNUMBER(SEARCH("metal",R202)),"Metal",
IF(ISNUMBER(SEARCH("rock",R202)),"Rock",
IF(ISNUMBER(SEARCH("world",R202)),"World Music",
IF(ISNUMBER(SEARCH("animation", R202)), "Animation",
IF(ISNUMBER(SEARCH("documentary", R202)), "Documentary",
IF(ISNUMBER(SEARCH("drama", R202)), "Drama",
IF(ISNUMBER(SEARCH("science", R202)), "Science Ficton",
IF(ISNUMBER(SEARCH("shorts", R202)), "Shorts",
IF(ISNUMBER(SEARCH("television", R202)), "Television",
IF(ISNUMBER(SEARCH("mobile", R202)), "Mobile Games",
IF(ISNUMBER(SEARCH("video games", R202)), "Video Games",
IF(ISNUMBER(SEARCH("theater", R202)), "Plays",
IF(ISNUMBER(SEARCH("wearables", R202)), "Wearables",
IF(ISNUMBER(SEARCH("web", R202)), "Web",
IF(ISNUMBER(SEARCH("journalism", R202)), "Audio",
IF(ISNUMBER(SEARCH("photography", R202)), "Photography Books",
IF(ISNUMBER(SEARCH("publishing/fiction", R202)), "Ficton",
IF(ISNUMBER(SEARCH("nonfiction", R202)), "Nonfiction",
IF(ISNUMBER(SEARCH("podcasts", R202)), "Radio &amp; Podcasts",
IF(ISNUMBER(SEARCH("translations", R202)), "translations"))))))))))))))))))))))))</f>
        <v>Plays</v>
      </c>
    </row>
    <row r="203" spans="1:20" x14ac:dyDescent="0.25">
      <c r="A203">
        <v>201</v>
      </c>
      <c r="B203" t="s">
        <v>454</v>
      </c>
      <c r="C203" s="3" t="s">
        <v>455</v>
      </c>
      <c r="D203">
        <v>2100</v>
      </c>
      <c r="E203">
        <v>14305</v>
      </c>
      <c r="F203" s="6">
        <f>E203/D203*100</f>
        <v>681.19047619047615</v>
      </c>
      <c r="G203" t="s">
        <v>20</v>
      </c>
      <c r="H203">
        <v>157</v>
      </c>
      <c r="I203" s="8">
        <f>IFERROR(E203/H203,"0")</f>
        <v>91.114649681528661</v>
      </c>
      <c r="J203" t="s">
        <v>21</v>
      </c>
      <c r="K203" t="s">
        <v>22</v>
      </c>
      <c r="L203">
        <v>1406264400</v>
      </c>
      <c r="M203" s="12">
        <f>(((L203/60)/60)/24)+DATE(1970,1,1)</f>
        <v>41845.208333333336</v>
      </c>
      <c r="N203">
        <v>1407819600</v>
      </c>
      <c r="O203" s="12">
        <f>(((N203/60)/60)/24)+DATE(1970,1,1)</f>
        <v>41863.208333333336</v>
      </c>
      <c r="P203" t="b">
        <v>0</v>
      </c>
      <c r="Q203" t="b">
        <v>0</v>
      </c>
      <c r="R203" t="s">
        <v>28</v>
      </c>
      <c r="S203" t="str">
        <f>IF(ISNUMBER(SEARCH("food", R203)), "Food", IF(ISNUMBER(SEARCH("music",R203)),"Music",IF(ISNUMBER(SEARCH("film", R203)), "Film &amp; Video", IF(ISNUMBER(SEARCH("games", R203)), "Games", IF(ISNUMBER(SEARCH("theater", R203)), "Theater",IF(ISNUMBER(SEARCH("technology", R203)), "Technology", IF(ISNUMBER(SEARCH("journalism", R203)), "Journalism", IF(ISNUMBER(SEARCH("photography", R203)), "Photography", IF(ISNUMBER(SEARCH("publishing", R203)), "Publishing")))))))))</f>
        <v>Technology</v>
      </c>
      <c r="T203" t="str">
        <f>IF(ISNUMBER(SEARCH("food", R203)), "Food Trucks",
IF(ISNUMBER(SEARCH("electric",R203)),"Electric Music",
IF(ISNUMBER(SEARCH("indie",R203)),"Indie Rock",
IF(ISNUMBER(SEARCH("jazz",R203)),"Jazz",
IF(ISNUMBER(SEARCH("metal",R203)),"Metal",
IF(ISNUMBER(SEARCH("rock",R203)),"Rock",
IF(ISNUMBER(SEARCH("world",R203)),"World Music",
IF(ISNUMBER(SEARCH("animation", R203)), "Animation",
IF(ISNUMBER(SEARCH("documentary", R203)), "Documentary",
IF(ISNUMBER(SEARCH("drama", R203)), "Drama",
IF(ISNUMBER(SEARCH("science", R203)), "Science Ficton",
IF(ISNUMBER(SEARCH("shorts", R203)), "Shorts",
IF(ISNUMBER(SEARCH("television", R203)), "Television",
IF(ISNUMBER(SEARCH("mobile", R203)), "Mobile Games",
IF(ISNUMBER(SEARCH("video games", R203)), "Video Games",
IF(ISNUMBER(SEARCH("theater", R203)), "Plays",
IF(ISNUMBER(SEARCH("wearables", R203)), "Wearables",
IF(ISNUMBER(SEARCH("web", R203)), "Web",
IF(ISNUMBER(SEARCH("journalism", R203)), "Audio",
IF(ISNUMBER(SEARCH("photography", R203)), "Photography Books",
IF(ISNUMBER(SEARCH("publishing/fiction", R203)), "Ficton",
IF(ISNUMBER(SEARCH("nonfiction", R203)), "Nonfiction",
IF(ISNUMBER(SEARCH("podcasts", R203)), "Radio &amp; Podcasts",
IF(ISNUMBER(SEARCH("translations", R203)), "translations"))))))))))))))))))))))))</f>
        <v>Web</v>
      </c>
    </row>
    <row r="204" spans="1:20" x14ac:dyDescent="0.25">
      <c r="A204">
        <v>202</v>
      </c>
      <c r="B204" t="s">
        <v>456</v>
      </c>
      <c r="C204" s="3" t="s">
        <v>457</v>
      </c>
      <c r="D204">
        <v>8300</v>
      </c>
      <c r="E204">
        <v>6543</v>
      </c>
      <c r="F204" s="6">
        <f>E204/D204*100</f>
        <v>78.831325301204828</v>
      </c>
      <c r="G204" t="s">
        <v>74</v>
      </c>
      <c r="H204">
        <v>82</v>
      </c>
      <c r="I204" s="8">
        <f>IFERROR(E204/H204,"0")</f>
        <v>79.792682926829272</v>
      </c>
      <c r="J204" t="s">
        <v>21</v>
      </c>
      <c r="K204" t="s">
        <v>22</v>
      </c>
      <c r="L204">
        <v>1317531600</v>
      </c>
      <c r="M204" s="12">
        <f>(((L204/60)/60)/24)+DATE(1970,1,1)</f>
        <v>40818.208333333336</v>
      </c>
      <c r="N204">
        <v>1317877200</v>
      </c>
      <c r="O204" s="12">
        <f>(((N204/60)/60)/24)+DATE(1970,1,1)</f>
        <v>40822.208333333336</v>
      </c>
      <c r="P204" t="b">
        <v>0</v>
      </c>
      <c r="Q204" t="b">
        <v>0</v>
      </c>
      <c r="R204" t="s">
        <v>17</v>
      </c>
      <c r="S204" t="str">
        <f>IF(ISNUMBER(SEARCH("food", R204)), "Food", IF(ISNUMBER(SEARCH("music",R204)),"Music",IF(ISNUMBER(SEARCH("film", R204)), "Film &amp; Video", IF(ISNUMBER(SEARCH("games", R204)), "Games", IF(ISNUMBER(SEARCH("theater", R204)), "Theater",IF(ISNUMBER(SEARCH("technology", R204)), "Technology", IF(ISNUMBER(SEARCH("journalism", R204)), "Journalism", IF(ISNUMBER(SEARCH("photography", R204)), "Photography", IF(ISNUMBER(SEARCH("publishing", R204)), "Publishing")))))))))</f>
        <v>Food</v>
      </c>
      <c r="T204" t="str">
        <f>IF(ISNUMBER(SEARCH("food", R204)), "Food Trucks",
IF(ISNUMBER(SEARCH("electric",R204)),"Electric Music",
IF(ISNUMBER(SEARCH("indie",R204)),"Indie Rock",
IF(ISNUMBER(SEARCH("jazz",R204)),"Jazz",
IF(ISNUMBER(SEARCH("metal",R204)),"Metal",
IF(ISNUMBER(SEARCH("rock",R204)),"Rock",
IF(ISNUMBER(SEARCH("world",R204)),"World Music",
IF(ISNUMBER(SEARCH("animation", R204)), "Animation",
IF(ISNUMBER(SEARCH("documentary", R204)), "Documentary",
IF(ISNUMBER(SEARCH("drama", R204)), "Drama",
IF(ISNUMBER(SEARCH("science", R204)), "Science Ficton",
IF(ISNUMBER(SEARCH("shorts", R204)), "Shorts",
IF(ISNUMBER(SEARCH("television", R204)), "Television",
IF(ISNUMBER(SEARCH("mobile", R204)), "Mobile Games",
IF(ISNUMBER(SEARCH("video games", R204)), "Video Games",
IF(ISNUMBER(SEARCH("theater", R204)), "Plays",
IF(ISNUMBER(SEARCH("wearables", R204)), "Wearables",
IF(ISNUMBER(SEARCH("web", R204)), "Web",
IF(ISNUMBER(SEARCH("journalism", R204)), "Audio",
IF(ISNUMBER(SEARCH("photography", R204)), "Photography Books",
IF(ISNUMBER(SEARCH("publishing/fiction", R204)), "Ficton",
IF(ISNUMBER(SEARCH("nonfiction", R204)), "Nonfiction",
IF(ISNUMBER(SEARCH("podcasts", R204)), "Radio &amp; Podcasts",
IF(ISNUMBER(SEARCH("translations", R204)), "translations"))))))))))))))))))))))))</f>
        <v>Food Trucks</v>
      </c>
    </row>
    <row r="205" spans="1:20" ht="31.5" x14ac:dyDescent="0.25">
      <c r="A205">
        <v>203</v>
      </c>
      <c r="B205" t="s">
        <v>458</v>
      </c>
      <c r="C205" s="3" t="s">
        <v>459</v>
      </c>
      <c r="D205">
        <v>143900</v>
      </c>
      <c r="E205">
        <v>193413</v>
      </c>
      <c r="F205" s="6">
        <f>E205/D205*100</f>
        <v>134.40792216817235</v>
      </c>
      <c r="G205" t="s">
        <v>20</v>
      </c>
      <c r="H205">
        <v>4498</v>
      </c>
      <c r="I205" s="8">
        <f>IFERROR(E205/H205,"0")</f>
        <v>42.999777678968428</v>
      </c>
      <c r="J205" t="s">
        <v>26</v>
      </c>
      <c r="K205" t="s">
        <v>27</v>
      </c>
      <c r="L205">
        <v>1484632800</v>
      </c>
      <c r="M205" s="12">
        <f>(((L205/60)/60)/24)+DATE(1970,1,1)</f>
        <v>42752.25</v>
      </c>
      <c r="N205">
        <v>1484805600</v>
      </c>
      <c r="O205" s="12">
        <f>(((N205/60)/60)/24)+DATE(1970,1,1)</f>
        <v>42754.25</v>
      </c>
      <c r="P205" t="b">
        <v>0</v>
      </c>
      <c r="Q205" t="b">
        <v>0</v>
      </c>
      <c r="R205" t="s">
        <v>33</v>
      </c>
      <c r="S205" t="str">
        <f>IF(ISNUMBER(SEARCH("food", R205)), "Food", IF(ISNUMBER(SEARCH("music",R205)),"Music",IF(ISNUMBER(SEARCH("film", R205)), "Film &amp; Video", IF(ISNUMBER(SEARCH("games", R205)), "Games", IF(ISNUMBER(SEARCH("theater", R205)), "Theater",IF(ISNUMBER(SEARCH("technology", R205)), "Technology", IF(ISNUMBER(SEARCH("journalism", R205)), "Journalism", IF(ISNUMBER(SEARCH("photography", R205)), "Photography", IF(ISNUMBER(SEARCH("publishing", R205)), "Publishing")))))))))</f>
        <v>Theater</v>
      </c>
      <c r="T205" t="str">
        <f>IF(ISNUMBER(SEARCH("food", R205)), "Food Trucks",
IF(ISNUMBER(SEARCH("electric",R205)),"Electric Music",
IF(ISNUMBER(SEARCH("indie",R205)),"Indie Rock",
IF(ISNUMBER(SEARCH("jazz",R205)),"Jazz",
IF(ISNUMBER(SEARCH("metal",R205)),"Metal",
IF(ISNUMBER(SEARCH("rock",R205)),"Rock",
IF(ISNUMBER(SEARCH("world",R205)),"World Music",
IF(ISNUMBER(SEARCH("animation", R205)), "Animation",
IF(ISNUMBER(SEARCH("documentary", R205)), "Documentary",
IF(ISNUMBER(SEARCH("drama", R205)), "Drama",
IF(ISNUMBER(SEARCH("science", R205)), "Science Ficton",
IF(ISNUMBER(SEARCH("shorts", R205)), "Shorts",
IF(ISNUMBER(SEARCH("television", R205)), "Television",
IF(ISNUMBER(SEARCH("mobile", R205)), "Mobile Games",
IF(ISNUMBER(SEARCH("video games", R205)), "Video Games",
IF(ISNUMBER(SEARCH("theater", R205)), "Plays",
IF(ISNUMBER(SEARCH("wearables", R205)), "Wearables",
IF(ISNUMBER(SEARCH("web", R205)), "Web",
IF(ISNUMBER(SEARCH("journalism", R205)), "Audio",
IF(ISNUMBER(SEARCH("photography", R205)), "Photography Books",
IF(ISNUMBER(SEARCH("publishing/fiction", R205)), "Ficton",
IF(ISNUMBER(SEARCH("nonfiction", R205)), "Nonfiction",
IF(ISNUMBER(SEARCH("podcasts", R205)), "Radio &amp; Podcasts",
IF(ISNUMBER(SEARCH("translations", R205)), "translations"))))))))))))))))))))))))</f>
        <v>Plays</v>
      </c>
    </row>
    <row r="206" spans="1:20" x14ac:dyDescent="0.25">
      <c r="A206">
        <v>204</v>
      </c>
      <c r="B206" t="s">
        <v>460</v>
      </c>
      <c r="C206" s="3" t="s">
        <v>461</v>
      </c>
      <c r="D206">
        <v>75000</v>
      </c>
      <c r="E206">
        <v>2529</v>
      </c>
      <c r="F206" s="6">
        <f>E206/D206*100</f>
        <v>3.3719999999999999</v>
      </c>
      <c r="G206" t="s">
        <v>14</v>
      </c>
      <c r="H206">
        <v>40</v>
      </c>
      <c r="I206" s="8">
        <f>IFERROR(E206/H206,"0")</f>
        <v>63.225000000000001</v>
      </c>
      <c r="J206" t="s">
        <v>21</v>
      </c>
      <c r="K206" t="s">
        <v>22</v>
      </c>
      <c r="L206">
        <v>1301806800</v>
      </c>
      <c r="M206" s="12">
        <f>(((L206/60)/60)/24)+DATE(1970,1,1)</f>
        <v>40636.208333333336</v>
      </c>
      <c r="N206">
        <v>1302670800</v>
      </c>
      <c r="O206" s="12">
        <f>(((N206/60)/60)/24)+DATE(1970,1,1)</f>
        <v>40646.208333333336</v>
      </c>
      <c r="P206" t="b">
        <v>0</v>
      </c>
      <c r="Q206" t="b">
        <v>0</v>
      </c>
      <c r="R206" t="s">
        <v>159</v>
      </c>
      <c r="S206" t="str">
        <f>IF(ISNUMBER(SEARCH("food", R206)), "Food", IF(ISNUMBER(SEARCH("music",R206)),"Music",IF(ISNUMBER(SEARCH("film", R206)), "Film &amp; Video", IF(ISNUMBER(SEARCH("games", R206)), "Games", IF(ISNUMBER(SEARCH("theater", R206)), "Theater",IF(ISNUMBER(SEARCH("technology", R206)), "Technology", IF(ISNUMBER(SEARCH("journalism", R206)), "Journalism", IF(ISNUMBER(SEARCH("photography", R206)), "Photography", IF(ISNUMBER(SEARCH("publishing", R206)), "Publishing")))))))))</f>
        <v>Music</v>
      </c>
      <c r="T206" t="str">
        <f>IF(ISNUMBER(SEARCH("food", R206)), "Food Trucks",
IF(ISNUMBER(SEARCH("electric",R206)),"Electric Music",
IF(ISNUMBER(SEARCH("indie",R206)),"Indie Rock",
IF(ISNUMBER(SEARCH("jazz",R206)),"Jazz",
IF(ISNUMBER(SEARCH("metal",R206)),"Metal",
IF(ISNUMBER(SEARCH("rock",R206)),"Rock",
IF(ISNUMBER(SEARCH("world",R206)),"World Music",
IF(ISNUMBER(SEARCH("animation", R206)), "Animation",
IF(ISNUMBER(SEARCH("documentary", R206)), "Documentary",
IF(ISNUMBER(SEARCH("drama", R206)), "Drama",
IF(ISNUMBER(SEARCH("science", R206)), "Science Ficton",
IF(ISNUMBER(SEARCH("shorts", R206)), "Shorts",
IF(ISNUMBER(SEARCH("television", R206)), "Television",
IF(ISNUMBER(SEARCH("mobile", R206)), "Mobile Games",
IF(ISNUMBER(SEARCH("video games", R206)), "Video Games",
IF(ISNUMBER(SEARCH("theater", R206)), "Plays",
IF(ISNUMBER(SEARCH("wearables", R206)), "Wearables",
IF(ISNUMBER(SEARCH("web", R206)), "Web",
IF(ISNUMBER(SEARCH("journalism", R206)), "Audio",
IF(ISNUMBER(SEARCH("photography", R206)), "Photography Books",
IF(ISNUMBER(SEARCH("publishing/fiction", R206)), "Ficton",
IF(ISNUMBER(SEARCH("nonfiction", R206)), "Nonfiction",
IF(ISNUMBER(SEARCH("podcasts", R206)), "Radio &amp; Podcasts",
IF(ISNUMBER(SEARCH("translations", R206)), "translations"))))))))))))))))))))))))</f>
        <v>Jazz</v>
      </c>
    </row>
    <row r="207" spans="1:20" x14ac:dyDescent="0.25">
      <c r="A207">
        <v>205</v>
      </c>
      <c r="B207" t="s">
        <v>462</v>
      </c>
      <c r="C207" s="3" t="s">
        <v>463</v>
      </c>
      <c r="D207">
        <v>1300</v>
      </c>
      <c r="E207">
        <v>5614</v>
      </c>
      <c r="F207" s="6">
        <f>E207/D207*100</f>
        <v>431.84615384615387</v>
      </c>
      <c r="G207" t="s">
        <v>20</v>
      </c>
      <c r="H207">
        <v>80</v>
      </c>
      <c r="I207" s="8">
        <f>IFERROR(E207/H207,"0")</f>
        <v>70.174999999999997</v>
      </c>
      <c r="J207" t="s">
        <v>21</v>
      </c>
      <c r="K207" t="s">
        <v>22</v>
      </c>
      <c r="L207">
        <v>1539752400</v>
      </c>
      <c r="M207" s="12">
        <f>(((L207/60)/60)/24)+DATE(1970,1,1)</f>
        <v>43390.208333333328</v>
      </c>
      <c r="N207">
        <v>1540789200</v>
      </c>
      <c r="O207" s="12">
        <f>(((N207/60)/60)/24)+DATE(1970,1,1)</f>
        <v>43402.208333333328</v>
      </c>
      <c r="P207" t="b">
        <v>1</v>
      </c>
      <c r="Q207" t="b">
        <v>0</v>
      </c>
      <c r="R207" t="s">
        <v>33</v>
      </c>
      <c r="S207" t="str">
        <f>IF(ISNUMBER(SEARCH("food", R207)), "Food", IF(ISNUMBER(SEARCH("music",R207)),"Music",IF(ISNUMBER(SEARCH("film", R207)), "Film &amp; Video", IF(ISNUMBER(SEARCH("games", R207)), "Games", IF(ISNUMBER(SEARCH("theater", R207)), "Theater",IF(ISNUMBER(SEARCH("technology", R207)), "Technology", IF(ISNUMBER(SEARCH("journalism", R207)), "Journalism", IF(ISNUMBER(SEARCH("photography", R207)), "Photography", IF(ISNUMBER(SEARCH("publishing", R207)), "Publishing")))))))))</f>
        <v>Theater</v>
      </c>
      <c r="T207" t="str">
        <f>IF(ISNUMBER(SEARCH("food", R207)), "Food Trucks",
IF(ISNUMBER(SEARCH("electric",R207)),"Electric Music",
IF(ISNUMBER(SEARCH("indie",R207)),"Indie Rock",
IF(ISNUMBER(SEARCH("jazz",R207)),"Jazz",
IF(ISNUMBER(SEARCH("metal",R207)),"Metal",
IF(ISNUMBER(SEARCH("rock",R207)),"Rock",
IF(ISNUMBER(SEARCH("world",R207)),"World Music",
IF(ISNUMBER(SEARCH("animation", R207)), "Animation",
IF(ISNUMBER(SEARCH("documentary", R207)), "Documentary",
IF(ISNUMBER(SEARCH("drama", R207)), "Drama",
IF(ISNUMBER(SEARCH("science", R207)), "Science Ficton",
IF(ISNUMBER(SEARCH("shorts", R207)), "Shorts",
IF(ISNUMBER(SEARCH("television", R207)), "Television",
IF(ISNUMBER(SEARCH("mobile", R207)), "Mobile Games",
IF(ISNUMBER(SEARCH("video games", R207)), "Video Games",
IF(ISNUMBER(SEARCH("theater", R207)), "Plays",
IF(ISNUMBER(SEARCH("wearables", R207)), "Wearables",
IF(ISNUMBER(SEARCH("web", R207)), "Web",
IF(ISNUMBER(SEARCH("journalism", R207)), "Audio",
IF(ISNUMBER(SEARCH("photography", R207)), "Photography Books",
IF(ISNUMBER(SEARCH("publishing/fiction", R207)), "Ficton",
IF(ISNUMBER(SEARCH("nonfiction", R207)), "Nonfiction",
IF(ISNUMBER(SEARCH("podcasts", R207)), "Radio &amp; Podcasts",
IF(ISNUMBER(SEARCH("translations", R207)), "translations"))))))))))))))))))))))))</f>
        <v>Plays</v>
      </c>
    </row>
    <row r="208" spans="1:20" x14ac:dyDescent="0.25">
      <c r="A208">
        <v>206</v>
      </c>
      <c r="B208" t="s">
        <v>464</v>
      </c>
      <c r="C208" s="3" t="s">
        <v>465</v>
      </c>
      <c r="D208">
        <v>9000</v>
      </c>
      <c r="E208">
        <v>3496</v>
      </c>
      <c r="F208" s="6">
        <f>E208/D208*100</f>
        <v>38.844444444444441</v>
      </c>
      <c r="G208" t="s">
        <v>74</v>
      </c>
      <c r="H208">
        <v>57</v>
      </c>
      <c r="I208" s="8">
        <f>IFERROR(E208/H208,"0")</f>
        <v>61.333333333333336</v>
      </c>
      <c r="J208" t="s">
        <v>21</v>
      </c>
      <c r="K208" t="s">
        <v>22</v>
      </c>
      <c r="L208">
        <v>1267250400</v>
      </c>
      <c r="M208" s="12">
        <f>(((L208/60)/60)/24)+DATE(1970,1,1)</f>
        <v>40236.25</v>
      </c>
      <c r="N208">
        <v>1268028000</v>
      </c>
      <c r="O208" s="12">
        <f>(((N208/60)/60)/24)+DATE(1970,1,1)</f>
        <v>40245.25</v>
      </c>
      <c r="P208" t="b">
        <v>0</v>
      </c>
      <c r="Q208" t="b">
        <v>0</v>
      </c>
      <c r="R208" t="s">
        <v>119</v>
      </c>
      <c r="S208" t="str">
        <f>IF(ISNUMBER(SEARCH("food", R208)), "Food", IF(ISNUMBER(SEARCH("music",R208)),"Music",IF(ISNUMBER(SEARCH("film", R208)), "Film &amp; Video", IF(ISNUMBER(SEARCH("games", R208)), "Games", IF(ISNUMBER(SEARCH("theater", R208)), "Theater",IF(ISNUMBER(SEARCH("technology", R208)), "Technology", IF(ISNUMBER(SEARCH("journalism", R208)), "Journalism", IF(ISNUMBER(SEARCH("photography", R208)), "Photography", IF(ISNUMBER(SEARCH("publishing", R208)), "Publishing")))))))))</f>
        <v>Publishing</v>
      </c>
      <c r="T208" t="str">
        <f>IF(ISNUMBER(SEARCH("food", R208)), "Food Trucks",
IF(ISNUMBER(SEARCH("electric",R208)),"Electric Music",
IF(ISNUMBER(SEARCH("indie",R208)),"Indie Rock",
IF(ISNUMBER(SEARCH("jazz",R208)),"Jazz",
IF(ISNUMBER(SEARCH("metal",R208)),"Metal",
IF(ISNUMBER(SEARCH("rock",R208)),"Rock",
IF(ISNUMBER(SEARCH("world",R208)),"World Music",
IF(ISNUMBER(SEARCH("animation", R208)), "Animation",
IF(ISNUMBER(SEARCH("documentary", R208)), "Documentary",
IF(ISNUMBER(SEARCH("drama", R208)), "Drama",
IF(ISNUMBER(SEARCH("science", R208)), "Science Ficton",
IF(ISNUMBER(SEARCH("shorts", R208)), "Shorts",
IF(ISNUMBER(SEARCH("television", R208)), "Television",
IF(ISNUMBER(SEARCH("mobile", R208)), "Mobile Games",
IF(ISNUMBER(SEARCH("video games", R208)), "Video Games",
IF(ISNUMBER(SEARCH("theater", R208)), "Plays",
IF(ISNUMBER(SEARCH("wearables", R208)), "Wearables",
IF(ISNUMBER(SEARCH("web", R208)), "Web",
IF(ISNUMBER(SEARCH("journalism", R208)), "Audio",
IF(ISNUMBER(SEARCH("photography", R208)), "Photography Books",
IF(ISNUMBER(SEARCH("publishing/fiction", R208)), "Ficton",
IF(ISNUMBER(SEARCH("nonfiction", R208)), "Nonfiction",
IF(ISNUMBER(SEARCH("podcasts", R208)), "Radio &amp; Podcasts",
IF(ISNUMBER(SEARCH("translations", R208)), "translations"))))))))))))))))))))))))</f>
        <v>Ficton</v>
      </c>
    </row>
    <row r="209" spans="1:20" ht="31.5" x14ac:dyDescent="0.25">
      <c r="A209">
        <v>207</v>
      </c>
      <c r="B209" t="s">
        <v>466</v>
      </c>
      <c r="C209" s="3" t="s">
        <v>467</v>
      </c>
      <c r="D209">
        <v>1000</v>
      </c>
      <c r="E209">
        <v>4257</v>
      </c>
      <c r="F209" s="6">
        <f>E209/D209*100</f>
        <v>425.7</v>
      </c>
      <c r="G209" t="s">
        <v>20</v>
      </c>
      <c r="H209">
        <v>43</v>
      </c>
      <c r="I209" s="8">
        <f>IFERROR(E209/H209,"0")</f>
        <v>99</v>
      </c>
      <c r="J209" t="s">
        <v>21</v>
      </c>
      <c r="K209" t="s">
        <v>22</v>
      </c>
      <c r="L209">
        <v>1535432400</v>
      </c>
      <c r="M209" s="12">
        <f>(((L209/60)/60)/24)+DATE(1970,1,1)</f>
        <v>43340.208333333328</v>
      </c>
      <c r="N209">
        <v>1537160400</v>
      </c>
      <c r="O209" s="12">
        <f>(((N209/60)/60)/24)+DATE(1970,1,1)</f>
        <v>43360.208333333328</v>
      </c>
      <c r="P209" t="b">
        <v>0</v>
      </c>
      <c r="Q209" t="b">
        <v>1</v>
      </c>
      <c r="R209" t="s">
        <v>23</v>
      </c>
      <c r="S209" t="str">
        <f>IF(ISNUMBER(SEARCH("food", R209)), "Food", IF(ISNUMBER(SEARCH("music",R209)),"Music",IF(ISNUMBER(SEARCH("film", R209)), "Film &amp; Video", IF(ISNUMBER(SEARCH("games", R209)), "Games", IF(ISNUMBER(SEARCH("theater", R209)), "Theater",IF(ISNUMBER(SEARCH("technology", R209)), "Technology", IF(ISNUMBER(SEARCH("journalism", R209)), "Journalism", IF(ISNUMBER(SEARCH("photography", R209)), "Photography", IF(ISNUMBER(SEARCH("publishing", R209)), "Publishing")))))))))</f>
        <v>Music</v>
      </c>
      <c r="T209" t="str">
        <f>IF(ISNUMBER(SEARCH("food", R209)), "Food Trucks",
IF(ISNUMBER(SEARCH("electric",R209)),"Electric Music",
IF(ISNUMBER(SEARCH("indie",R209)),"Indie Rock",
IF(ISNUMBER(SEARCH("jazz",R209)),"Jazz",
IF(ISNUMBER(SEARCH("metal",R209)),"Metal",
IF(ISNUMBER(SEARCH("rock",R209)),"Rock",
IF(ISNUMBER(SEARCH("world",R209)),"World Music",
IF(ISNUMBER(SEARCH("animation", R209)), "Animation",
IF(ISNUMBER(SEARCH("documentary", R209)), "Documentary",
IF(ISNUMBER(SEARCH("drama", R209)), "Drama",
IF(ISNUMBER(SEARCH("science", R209)), "Science Ficton",
IF(ISNUMBER(SEARCH("shorts", R209)), "Shorts",
IF(ISNUMBER(SEARCH("television", R209)), "Television",
IF(ISNUMBER(SEARCH("mobile", R209)), "Mobile Games",
IF(ISNUMBER(SEARCH("video games", R209)), "Video Games",
IF(ISNUMBER(SEARCH("theater", R209)), "Plays",
IF(ISNUMBER(SEARCH("wearables", R209)), "Wearables",
IF(ISNUMBER(SEARCH("web", R209)), "Web",
IF(ISNUMBER(SEARCH("journalism", R209)), "Audio",
IF(ISNUMBER(SEARCH("photography", R209)), "Photography Books",
IF(ISNUMBER(SEARCH("publishing/fiction", R209)), "Ficton",
IF(ISNUMBER(SEARCH("nonfiction", R209)), "Nonfiction",
IF(ISNUMBER(SEARCH("podcasts", R209)), "Radio &amp; Podcasts",
IF(ISNUMBER(SEARCH("translations", R209)), "translations"))))))))))))))))))))))))</f>
        <v>Rock</v>
      </c>
    </row>
    <row r="210" spans="1:20" x14ac:dyDescent="0.25">
      <c r="A210">
        <v>208</v>
      </c>
      <c r="B210" t="s">
        <v>468</v>
      </c>
      <c r="C210" s="3" t="s">
        <v>469</v>
      </c>
      <c r="D210">
        <v>196900</v>
      </c>
      <c r="E210">
        <v>199110</v>
      </c>
      <c r="F210" s="6">
        <f>E210/D210*100</f>
        <v>101.12239715591672</v>
      </c>
      <c r="G210" t="s">
        <v>20</v>
      </c>
      <c r="H210">
        <v>2053</v>
      </c>
      <c r="I210" s="8">
        <f>IFERROR(E210/H210,"0")</f>
        <v>96.984900146127615</v>
      </c>
      <c r="J210" t="s">
        <v>21</v>
      </c>
      <c r="K210" t="s">
        <v>22</v>
      </c>
      <c r="L210">
        <v>1510207200</v>
      </c>
      <c r="M210" s="12">
        <f>(((L210/60)/60)/24)+DATE(1970,1,1)</f>
        <v>43048.25</v>
      </c>
      <c r="N210">
        <v>1512280800</v>
      </c>
      <c r="O210" s="12">
        <f>(((N210/60)/60)/24)+DATE(1970,1,1)</f>
        <v>43072.25</v>
      </c>
      <c r="P210" t="b">
        <v>0</v>
      </c>
      <c r="Q210" t="b">
        <v>0</v>
      </c>
      <c r="R210" t="s">
        <v>42</v>
      </c>
      <c r="S210" t="str">
        <f>IF(ISNUMBER(SEARCH("food", R210)), "Food", IF(ISNUMBER(SEARCH("music",R210)),"Music",IF(ISNUMBER(SEARCH("film", R210)), "Film &amp; Video", IF(ISNUMBER(SEARCH("games", R210)), "Games", IF(ISNUMBER(SEARCH("theater", R210)), "Theater",IF(ISNUMBER(SEARCH("technology", R210)), "Technology", IF(ISNUMBER(SEARCH("journalism", R210)), "Journalism", IF(ISNUMBER(SEARCH("photography", R210)), "Photography", IF(ISNUMBER(SEARCH("publishing", R210)), "Publishing")))))))))</f>
        <v>Film &amp; Video</v>
      </c>
      <c r="T210" t="str">
        <f>IF(ISNUMBER(SEARCH("food", R210)), "Food Trucks",
IF(ISNUMBER(SEARCH("electric",R210)),"Electric Music",
IF(ISNUMBER(SEARCH("indie",R210)),"Indie Rock",
IF(ISNUMBER(SEARCH("jazz",R210)),"Jazz",
IF(ISNUMBER(SEARCH("metal",R210)),"Metal",
IF(ISNUMBER(SEARCH("rock",R210)),"Rock",
IF(ISNUMBER(SEARCH("world",R210)),"World Music",
IF(ISNUMBER(SEARCH("animation", R210)), "Animation",
IF(ISNUMBER(SEARCH("documentary", R210)), "Documentary",
IF(ISNUMBER(SEARCH("drama", R210)), "Drama",
IF(ISNUMBER(SEARCH("science", R210)), "Science Ficton",
IF(ISNUMBER(SEARCH("shorts", R210)), "Shorts",
IF(ISNUMBER(SEARCH("television", R210)), "Television",
IF(ISNUMBER(SEARCH("mobile", R210)), "Mobile Games",
IF(ISNUMBER(SEARCH("video games", R210)), "Video Games",
IF(ISNUMBER(SEARCH("theater", R210)), "Plays",
IF(ISNUMBER(SEARCH("wearables", R210)), "Wearables",
IF(ISNUMBER(SEARCH("web", R210)), "Web",
IF(ISNUMBER(SEARCH("journalism", R210)), "Audio",
IF(ISNUMBER(SEARCH("photography", R210)), "Photography Books",
IF(ISNUMBER(SEARCH("publishing/fiction", R210)), "Ficton",
IF(ISNUMBER(SEARCH("nonfiction", R210)), "Nonfiction",
IF(ISNUMBER(SEARCH("podcasts", R210)), "Radio &amp; Podcasts",
IF(ISNUMBER(SEARCH("translations", R210)), "translations"))))))))))))))))))))))))</f>
        <v>Documentary</v>
      </c>
    </row>
    <row r="211" spans="1:20" x14ac:dyDescent="0.25">
      <c r="A211">
        <v>209</v>
      </c>
      <c r="B211" t="s">
        <v>470</v>
      </c>
      <c r="C211" s="3" t="s">
        <v>471</v>
      </c>
      <c r="D211">
        <v>194500</v>
      </c>
      <c r="E211">
        <v>41212</v>
      </c>
      <c r="F211" s="6">
        <f>E211/D211*100</f>
        <v>21.188688946015425</v>
      </c>
      <c r="G211" t="s">
        <v>47</v>
      </c>
      <c r="H211">
        <v>808</v>
      </c>
      <c r="I211" s="8">
        <f>IFERROR(E211/H211,"0")</f>
        <v>51.004950495049506</v>
      </c>
      <c r="J211" t="s">
        <v>26</v>
      </c>
      <c r="K211" t="s">
        <v>27</v>
      </c>
      <c r="L211">
        <v>1462510800</v>
      </c>
      <c r="M211" s="12">
        <f>(((L211/60)/60)/24)+DATE(1970,1,1)</f>
        <v>42496.208333333328</v>
      </c>
      <c r="N211">
        <v>1463115600</v>
      </c>
      <c r="O211" s="12">
        <f>(((N211/60)/60)/24)+DATE(1970,1,1)</f>
        <v>42503.208333333328</v>
      </c>
      <c r="P211" t="b">
        <v>0</v>
      </c>
      <c r="Q211" t="b">
        <v>0</v>
      </c>
      <c r="R211" t="s">
        <v>42</v>
      </c>
      <c r="S211" t="str">
        <f>IF(ISNUMBER(SEARCH("food", R211)), "Food", IF(ISNUMBER(SEARCH("music",R211)),"Music",IF(ISNUMBER(SEARCH("film", R211)), "Film &amp; Video", IF(ISNUMBER(SEARCH("games", R211)), "Games", IF(ISNUMBER(SEARCH("theater", R211)), "Theater",IF(ISNUMBER(SEARCH("technology", R211)), "Technology", IF(ISNUMBER(SEARCH("journalism", R211)), "Journalism", IF(ISNUMBER(SEARCH("photography", R211)), "Photography", IF(ISNUMBER(SEARCH("publishing", R211)), "Publishing")))))))))</f>
        <v>Film &amp; Video</v>
      </c>
      <c r="T211" t="str">
        <f>IF(ISNUMBER(SEARCH("food", R211)), "Food Trucks",
IF(ISNUMBER(SEARCH("electric",R211)),"Electric Music",
IF(ISNUMBER(SEARCH("indie",R211)),"Indie Rock",
IF(ISNUMBER(SEARCH("jazz",R211)),"Jazz",
IF(ISNUMBER(SEARCH("metal",R211)),"Metal",
IF(ISNUMBER(SEARCH("rock",R211)),"Rock",
IF(ISNUMBER(SEARCH("world",R211)),"World Music",
IF(ISNUMBER(SEARCH("animation", R211)), "Animation",
IF(ISNUMBER(SEARCH("documentary", R211)), "Documentary",
IF(ISNUMBER(SEARCH("drama", R211)), "Drama",
IF(ISNUMBER(SEARCH("science", R211)), "Science Ficton",
IF(ISNUMBER(SEARCH("shorts", R211)), "Shorts",
IF(ISNUMBER(SEARCH("television", R211)), "Television",
IF(ISNUMBER(SEARCH("mobile", R211)), "Mobile Games",
IF(ISNUMBER(SEARCH("video games", R211)), "Video Games",
IF(ISNUMBER(SEARCH("theater", R211)), "Plays",
IF(ISNUMBER(SEARCH("wearables", R211)), "Wearables",
IF(ISNUMBER(SEARCH("web", R211)), "Web",
IF(ISNUMBER(SEARCH("journalism", R211)), "Audio",
IF(ISNUMBER(SEARCH("photography", R211)), "Photography Books",
IF(ISNUMBER(SEARCH("publishing/fiction", R211)), "Ficton",
IF(ISNUMBER(SEARCH("nonfiction", R211)), "Nonfiction",
IF(ISNUMBER(SEARCH("podcasts", R211)), "Radio &amp; Podcasts",
IF(ISNUMBER(SEARCH("translations", R211)), "translations"))))))))))))))))))))))))</f>
        <v>Documentary</v>
      </c>
    </row>
    <row r="212" spans="1:20" x14ac:dyDescent="0.25">
      <c r="A212">
        <v>210</v>
      </c>
      <c r="B212" t="s">
        <v>472</v>
      </c>
      <c r="C212" s="3" t="s">
        <v>473</v>
      </c>
      <c r="D212">
        <v>9400</v>
      </c>
      <c r="E212">
        <v>6338</v>
      </c>
      <c r="F212" s="6">
        <f>E212/D212*100</f>
        <v>67.425531914893625</v>
      </c>
      <c r="G212" t="s">
        <v>14</v>
      </c>
      <c r="H212">
        <v>226</v>
      </c>
      <c r="I212" s="8">
        <f>IFERROR(E212/H212,"0")</f>
        <v>28.044247787610619</v>
      </c>
      <c r="J212" t="s">
        <v>36</v>
      </c>
      <c r="K212" t="s">
        <v>37</v>
      </c>
      <c r="L212">
        <v>1488520800</v>
      </c>
      <c r="M212" s="12">
        <f>(((L212/60)/60)/24)+DATE(1970,1,1)</f>
        <v>42797.25</v>
      </c>
      <c r="N212">
        <v>1490850000</v>
      </c>
      <c r="O212" s="12">
        <f>(((N212/60)/60)/24)+DATE(1970,1,1)</f>
        <v>42824.208333333328</v>
      </c>
      <c r="P212" t="b">
        <v>0</v>
      </c>
      <c r="Q212" t="b">
        <v>0</v>
      </c>
      <c r="R212" t="s">
        <v>474</v>
      </c>
      <c r="S212" t="str">
        <f>IF(ISNUMBER(SEARCH("food", R212)), "Food", IF(ISNUMBER(SEARCH("music",R212)),"Music",IF(ISNUMBER(SEARCH("film", R212)), "Film &amp; Video", IF(ISNUMBER(SEARCH("games", R212)), "Games", IF(ISNUMBER(SEARCH("theater", R212)), "Theater",IF(ISNUMBER(SEARCH("technology", R212)), "Technology", IF(ISNUMBER(SEARCH("journalism", R212)), "Journalism", IF(ISNUMBER(SEARCH("photography", R212)), "Photography", IF(ISNUMBER(SEARCH("publishing", R212)), "Publishing")))))))))</f>
        <v>Film &amp; Video</v>
      </c>
      <c r="T212" t="str">
        <f>IF(ISNUMBER(SEARCH("food", R212)), "Food Trucks",
IF(ISNUMBER(SEARCH("electric",R212)),"Electric Music",
IF(ISNUMBER(SEARCH("indie",R212)),"Indie Rock",
IF(ISNUMBER(SEARCH("jazz",R212)),"Jazz",
IF(ISNUMBER(SEARCH("metal",R212)),"Metal",
IF(ISNUMBER(SEARCH("rock",R212)),"Rock",
IF(ISNUMBER(SEARCH("world",R212)),"World Music",
IF(ISNUMBER(SEARCH("animation", R212)), "Animation",
IF(ISNUMBER(SEARCH("documentary", R212)), "Documentary",
IF(ISNUMBER(SEARCH("drama", R212)), "Drama",
IF(ISNUMBER(SEARCH("science", R212)), "Science Ficton",
IF(ISNUMBER(SEARCH("shorts", R212)), "Shorts",
IF(ISNUMBER(SEARCH("television", R212)), "Television",
IF(ISNUMBER(SEARCH("mobile", R212)), "Mobile Games",
IF(ISNUMBER(SEARCH("video games", R212)), "Video Games",
IF(ISNUMBER(SEARCH("theater", R212)), "Plays",
IF(ISNUMBER(SEARCH("wearables", R212)), "Wearables",
IF(ISNUMBER(SEARCH("web", R212)), "Web",
IF(ISNUMBER(SEARCH("journalism", R212)), "Audio",
IF(ISNUMBER(SEARCH("photography", R212)), "Photography Books",
IF(ISNUMBER(SEARCH("publishing/fiction", R212)), "Ficton",
IF(ISNUMBER(SEARCH("nonfiction", R212)), "Nonfiction",
IF(ISNUMBER(SEARCH("podcasts", R212)), "Radio &amp; Podcasts",
IF(ISNUMBER(SEARCH("translations", R212)), "translations"))))))))))))))))))))))))</f>
        <v>Science Ficton</v>
      </c>
    </row>
    <row r="213" spans="1:20" ht="31.5" x14ac:dyDescent="0.25">
      <c r="A213">
        <v>211</v>
      </c>
      <c r="B213" t="s">
        <v>475</v>
      </c>
      <c r="C213" s="3" t="s">
        <v>476</v>
      </c>
      <c r="D213">
        <v>104400</v>
      </c>
      <c r="E213">
        <v>99100</v>
      </c>
      <c r="F213" s="6">
        <f>E213/D213*100</f>
        <v>94.923371647509583</v>
      </c>
      <c r="G213" t="s">
        <v>14</v>
      </c>
      <c r="H213">
        <v>1625</v>
      </c>
      <c r="I213" s="8">
        <f>IFERROR(E213/H213,"0")</f>
        <v>60.984615384615381</v>
      </c>
      <c r="J213" t="s">
        <v>21</v>
      </c>
      <c r="K213" t="s">
        <v>22</v>
      </c>
      <c r="L213">
        <v>1377579600</v>
      </c>
      <c r="M213" s="12">
        <f>(((L213/60)/60)/24)+DATE(1970,1,1)</f>
        <v>41513.208333333336</v>
      </c>
      <c r="N213">
        <v>1379653200</v>
      </c>
      <c r="O213" s="12">
        <f>(((N213/60)/60)/24)+DATE(1970,1,1)</f>
        <v>41537.208333333336</v>
      </c>
      <c r="P213" t="b">
        <v>0</v>
      </c>
      <c r="Q213" t="b">
        <v>0</v>
      </c>
      <c r="R213" t="s">
        <v>33</v>
      </c>
      <c r="S213" t="str">
        <f>IF(ISNUMBER(SEARCH("food", R213)), "Food", IF(ISNUMBER(SEARCH("music",R213)),"Music",IF(ISNUMBER(SEARCH("film", R213)), "Film &amp; Video", IF(ISNUMBER(SEARCH("games", R213)), "Games", IF(ISNUMBER(SEARCH("theater", R213)), "Theater",IF(ISNUMBER(SEARCH("technology", R213)), "Technology", IF(ISNUMBER(SEARCH("journalism", R213)), "Journalism", IF(ISNUMBER(SEARCH("photography", R213)), "Photography", IF(ISNUMBER(SEARCH("publishing", R213)), "Publishing")))))))))</f>
        <v>Theater</v>
      </c>
      <c r="T213" t="str">
        <f>IF(ISNUMBER(SEARCH("food", R213)), "Food Trucks",
IF(ISNUMBER(SEARCH("electric",R213)),"Electric Music",
IF(ISNUMBER(SEARCH("indie",R213)),"Indie Rock",
IF(ISNUMBER(SEARCH("jazz",R213)),"Jazz",
IF(ISNUMBER(SEARCH("metal",R213)),"Metal",
IF(ISNUMBER(SEARCH("rock",R213)),"Rock",
IF(ISNUMBER(SEARCH("world",R213)),"World Music",
IF(ISNUMBER(SEARCH("animation", R213)), "Animation",
IF(ISNUMBER(SEARCH("documentary", R213)), "Documentary",
IF(ISNUMBER(SEARCH("drama", R213)), "Drama",
IF(ISNUMBER(SEARCH("science", R213)), "Science Ficton",
IF(ISNUMBER(SEARCH("shorts", R213)), "Shorts",
IF(ISNUMBER(SEARCH("television", R213)), "Television",
IF(ISNUMBER(SEARCH("mobile", R213)), "Mobile Games",
IF(ISNUMBER(SEARCH("video games", R213)), "Video Games",
IF(ISNUMBER(SEARCH("theater", R213)), "Plays",
IF(ISNUMBER(SEARCH("wearables", R213)), "Wearables",
IF(ISNUMBER(SEARCH("web", R213)), "Web",
IF(ISNUMBER(SEARCH("journalism", R213)), "Audio",
IF(ISNUMBER(SEARCH("photography", R213)), "Photography Books",
IF(ISNUMBER(SEARCH("publishing/fiction", R213)), "Ficton",
IF(ISNUMBER(SEARCH("nonfiction", R213)), "Nonfiction",
IF(ISNUMBER(SEARCH("podcasts", R213)), "Radio &amp; Podcasts",
IF(ISNUMBER(SEARCH("translations", R213)), "translations"))))))))))))))))))))))))</f>
        <v>Plays</v>
      </c>
    </row>
    <row r="214" spans="1:20" x14ac:dyDescent="0.25">
      <c r="A214">
        <v>212</v>
      </c>
      <c r="B214" t="s">
        <v>477</v>
      </c>
      <c r="C214" s="3" t="s">
        <v>478</v>
      </c>
      <c r="D214">
        <v>8100</v>
      </c>
      <c r="E214">
        <v>12300</v>
      </c>
      <c r="F214" s="6">
        <f>E214/D214*100</f>
        <v>151.85185185185185</v>
      </c>
      <c r="G214" t="s">
        <v>20</v>
      </c>
      <c r="H214">
        <v>168</v>
      </c>
      <c r="I214" s="8">
        <f>IFERROR(E214/H214,"0")</f>
        <v>73.214285714285708</v>
      </c>
      <c r="J214" t="s">
        <v>21</v>
      </c>
      <c r="K214" t="s">
        <v>22</v>
      </c>
      <c r="L214">
        <v>1576389600</v>
      </c>
      <c r="M214" s="12">
        <f>(((L214/60)/60)/24)+DATE(1970,1,1)</f>
        <v>43814.25</v>
      </c>
      <c r="N214">
        <v>1580364000</v>
      </c>
      <c r="O214" s="12">
        <f>(((N214/60)/60)/24)+DATE(1970,1,1)</f>
        <v>43860.25</v>
      </c>
      <c r="P214" t="b">
        <v>0</v>
      </c>
      <c r="Q214" t="b">
        <v>0</v>
      </c>
      <c r="R214" t="s">
        <v>33</v>
      </c>
      <c r="S214" t="str">
        <f>IF(ISNUMBER(SEARCH("food", R214)), "Food", IF(ISNUMBER(SEARCH("music",R214)),"Music",IF(ISNUMBER(SEARCH("film", R214)), "Film &amp; Video", IF(ISNUMBER(SEARCH("games", R214)), "Games", IF(ISNUMBER(SEARCH("theater", R214)), "Theater",IF(ISNUMBER(SEARCH("technology", R214)), "Technology", IF(ISNUMBER(SEARCH("journalism", R214)), "Journalism", IF(ISNUMBER(SEARCH("photography", R214)), "Photography", IF(ISNUMBER(SEARCH("publishing", R214)), "Publishing")))))))))</f>
        <v>Theater</v>
      </c>
      <c r="T214" t="str">
        <f>IF(ISNUMBER(SEARCH("food", R214)), "Food Trucks",
IF(ISNUMBER(SEARCH("electric",R214)),"Electric Music",
IF(ISNUMBER(SEARCH("indie",R214)),"Indie Rock",
IF(ISNUMBER(SEARCH("jazz",R214)),"Jazz",
IF(ISNUMBER(SEARCH("metal",R214)),"Metal",
IF(ISNUMBER(SEARCH("rock",R214)),"Rock",
IF(ISNUMBER(SEARCH("world",R214)),"World Music",
IF(ISNUMBER(SEARCH("animation", R214)), "Animation",
IF(ISNUMBER(SEARCH("documentary", R214)), "Documentary",
IF(ISNUMBER(SEARCH("drama", R214)), "Drama",
IF(ISNUMBER(SEARCH("science", R214)), "Science Ficton",
IF(ISNUMBER(SEARCH("shorts", R214)), "Shorts",
IF(ISNUMBER(SEARCH("television", R214)), "Television",
IF(ISNUMBER(SEARCH("mobile", R214)), "Mobile Games",
IF(ISNUMBER(SEARCH("video games", R214)), "Video Games",
IF(ISNUMBER(SEARCH("theater", R214)), "Plays",
IF(ISNUMBER(SEARCH("wearables", R214)), "Wearables",
IF(ISNUMBER(SEARCH("web", R214)), "Web",
IF(ISNUMBER(SEARCH("journalism", R214)), "Audio",
IF(ISNUMBER(SEARCH("photography", R214)), "Photography Books",
IF(ISNUMBER(SEARCH("publishing/fiction", R214)), "Ficton",
IF(ISNUMBER(SEARCH("nonfiction", R214)), "Nonfiction",
IF(ISNUMBER(SEARCH("podcasts", R214)), "Radio &amp; Podcasts",
IF(ISNUMBER(SEARCH("translations", R214)), "translations"))))))))))))))))))))))))</f>
        <v>Plays</v>
      </c>
    </row>
    <row r="215" spans="1:20" ht="31.5" x14ac:dyDescent="0.25">
      <c r="A215">
        <v>213</v>
      </c>
      <c r="B215" t="s">
        <v>479</v>
      </c>
      <c r="C215" s="3" t="s">
        <v>480</v>
      </c>
      <c r="D215">
        <v>87900</v>
      </c>
      <c r="E215">
        <v>171549</v>
      </c>
      <c r="F215" s="6">
        <f>E215/D215*100</f>
        <v>195.16382252559728</v>
      </c>
      <c r="G215" t="s">
        <v>20</v>
      </c>
      <c r="H215">
        <v>4289</v>
      </c>
      <c r="I215" s="8">
        <f>IFERROR(E215/H215,"0")</f>
        <v>39.997435299603637</v>
      </c>
      <c r="J215" t="s">
        <v>21</v>
      </c>
      <c r="K215" t="s">
        <v>22</v>
      </c>
      <c r="L215">
        <v>1289019600</v>
      </c>
      <c r="M215" s="12">
        <f>(((L215/60)/60)/24)+DATE(1970,1,1)</f>
        <v>40488.208333333336</v>
      </c>
      <c r="N215">
        <v>1289714400</v>
      </c>
      <c r="O215" s="12">
        <f>(((N215/60)/60)/24)+DATE(1970,1,1)</f>
        <v>40496.25</v>
      </c>
      <c r="P215" t="b">
        <v>0</v>
      </c>
      <c r="Q215" t="b">
        <v>1</v>
      </c>
      <c r="R215" t="s">
        <v>60</v>
      </c>
      <c r="S215" t="str">
        <f>IF(ISNUMBER(SEARCH("food", R215)), "Food", IF(ISNUMBER(SEARCH("music",R215)),"Music",IF(ISNUMBER(SEARCH("film", R215)), "Film &amp; Video", IF(ISNUMBER(SEARCH("games", R215)), "Games", IF(ISNUMBER(SEARCH("theater", R215)), "Theater",IF(ISNUMBER(SEARCH("technology", R215)), "Technology", IF(ISNUMBER(SEARCH("journalism", R215)), "Journalism", IF(ISNUMBER(SEARCH("photography", R215)), "Photography", IF(ISNUMBER(SEARCH("publishing", R215)), "Publishing")))))))))</f>
        <v>Music</v>
      </c>
      <c r="T215" t="str">
        <f>IF(ISNUMBER(SEARCH("food", R215)), "Food Trucks",
IF(ISNUMBER(SEARCH("electric",R215)),"Electric Music",
IF(ISNUMBER(SEARCH("indie",R215)),"Indie Rock",
IF(ISNUMBER(SEARCH("jazz",R215)),"Jazz",
IF(ISNUMBER(SEARCH("metal",R215)),"Metal",
IF(ISNUMBER(SEARCH("rock",R215)),"Rock",
IF(ISNUMBER(SEARCH("world",R215)),"World Music",
IF(ISNUMBER(SEARCH("animation", R215)), "Animation",
IF(ISNUMBER(SEARCH("documentary", R215)), "Documentary",
IF(ISNUMBER(SEARCH("drama", R215)), "Drama",
IF(ISNUMBER(SEARCH("science", R215)), "Science Ficton",
IF(ISNUMBER(SEARCH("shorts", R215)), "Shorts",
IF(ISNUMBER(SEARCH("television", R215)), "Television",
IF(ISNUMBER(SEARCH("mobile", R215)), "Mobile Games",
IF(ISNUMBER(SEARCH("video games", R215)), "Video Games",
IF(ISNUMBER(SEARCH("theater", R215)), "Plays",
IF(ISNUMBER(SEARCH("wearables", R215)), "Wearables",
IF(ISNUMBER(SEARCH("web", R215)), "Web",
IF(ISNUMBER(SEARCH("journalism", R215)), "Audio",
IF(ISNUMBER(SEARCH("photography", R215)), "Photography Books",
IF(ISNUMBER(SEARCH("publishing/fiction", R215)), "Ficton",
IF(ISNUMBER(SEARCH("nonfiction", R215)), "Nonfiction",
IF(ISNUMBER(SEARCH("podcasts", R215)), "Radio &amp; Podcasts",
IF(ISNUMBER(SEARCH("translations", R215)), "translations"))))))))))))))))))))))))</f>
        <v>Indie Rock</v>
      </c>
    </row>
    <row r="216" spans="1:20" x14ac:dyDescent="0.25">
      <c r="A216">
        <v>214</v>
      </c>
      <c r="B216" t="s">
        <v>481</v>
      </c>
      <c r="C216" s="3" t="s">
        <v>482</v>
      </c>
      <c r="D216">
        <v>1400</v>
      </c>
      <c r="E216">
        <v>14324</v>
      </c>
      <c r="F216" s="6">
        <f>E216/D216*100</f>
        <v>1023.1428571428571</v>
      </c>
      <c r="G216" t="s">
        <v>20</v>
      </c>
      <c r="H216">
        <v>165</v>
      </c>
      <c r="I216" s="8">
        <f>IFERROR(E216/H216,"0")</f>
        <v>86.812121212121212</v>
      </c>
      <c r="J216" t="s">
        <v>21</v>
      </c>
      <c r="K216" t="s">
        <v>22</v>
      </c>
      <c r="L216">
        <v>1282194000</v>
      </c>
      <c r="M216" s="12">
        <f>(((L216/60)/60)/24)+DATE(1970,1,1)</f>
        <v>40409.208333333336</v>
      </c>
      <c r="N216">
        <v>1282712400</v>
      </c>
      <c r="O216" s="12">
        <f>(((N216/60)/60)/24)+DATE(1970,1,1)</f>
        <v>40415.208333333336</v>
      </c>
      <c r="P216" t="b">
        <v>0</v>
      </c>
      <c r="Q216" t="b">
        <v>0</v>
      </c>
      <c r="R216" t="s">
        <v>23</v>
      </c>
      <c r="S216" t="str">
        <f>IF(ISNUMBER(SEARCH("food", R216)), "Food", IF(ISNUMBER(SEARCH("music",R216)),"Music",IF(ISNUMBER(SEARCH("film", R216)), "Film &amp; Video", IF(ISNUMBER(SEARCH("games", R216)), "Games", IF(ISNUMBER(SEARCH("theater", R216)), "Theater",IF(ISNUMBER(SEARCH("technology", R216)), "Technology", IF(ISNUMBER(SEARCH("journalism", R216)), "Journalism", IF(ISNUMBER(SEARCH("photography", R216)), "Photography", IF(ISNUMBER(SEARCH("publishing", R216)), "Publishing")))))))))</f>
        <v>Music</v>
      </c>
      <c r="T216" t="str">
        <f>IF(ISNUMBER(SEARCH("food", R216)), "Food Trucks",
IF(ISNUMBER(SEARCH("electric",R216)),"Electric Music",
IF(ISNUMBER(SEARCH("indie",R216)),"Indie Rock",
IF(ISNUMBER(SEARCH("jazz",R216)),"Jazz",
IF(ISNUMBER(SEARCH("metal",R216)),"Metal",
IF(ISNUMBER(SEARCH("rock",R216)),"Rock",
IF(ISNUMBER(SEARCH("world",R216)),"World Music",
IF(ISNUMBER(SEARCH("animation", R216)), "Animation",
IF(ISNUMBER(SEARCH("documentary", R216)), "Documentary",
IF(ISNUMBER(SEARCH("drama", R216)), "Drama",
IF(ISNUMBER(SEARCH("science", R216)), "Science Ficton",
IF(ISNUMBER(SEARCH("shorts", R216)), "Shorts",
IF(ISNUMBER(SEARCH("television", R216)), "Television",
IF(ISNUMBER(SEARCH("mobile", R216)), "Mobile Games",
IF(ISNUMBER(SEARCH("video games", R216)), "Video Games",
IF(ISNUMBER(SEARCH("theater", R216)), "Plays",
IF(ISNUMBER(SEARCH("wearables", R216)), "Wearables",
IF(ISNUMBER(SEARCH("web", R216)), "Web",
IF(ISNUMBER(SEARCH("journalism", R216)), "Audio",
IF(ISNUMBER(SEARCH("photography", R216)), "Photography Books",
IF(ISNUMBER(SEARCH("publishing/fiction", R216)), "Ficton",
IF(ISNUMBER(SEARCH("nonfiction", R216)), "Nonfiction",
IF(ISNUMBER(SEARCH("podcasts", R216)), "Radio &amp; Podcasts",
IF(ISNUMBER(SEARCH("translations", R216)), "translations"))))))))))))))))))))))))</f>
        <v>Rock</v>
      </c>
    </row>
    <row r="217" spans="1:20" x14ac:dyDescent="0.25">
      <c r="A217">
        <v>215</v>
      </c>
      <c r="B217" t="s">
        <v>483</v>
      </c>
      <c r="C217" s="3" t="s">
        <v>484</v>
      </c>
      <c r="D217">
        <v>156800</v>
      </c>
      <c r="E217">
        <v>6024</v>
      </c>
      <c r="F217" s="6">
        <f>E217/D217*100</f>
        <v>3.841836734693878</v>
      </c>
      <c r="G217" t="s">
        <v>14</v>
      </c>
      <c r="H217">
        <v>143</v>
      </c>
      <c r="I217" s="8">
        <f>IFERROR(E217/H217,"0")</f>
        <v>42.125874125874127</v>
      </c>
      <c r="J217" t="s">
        <v>21</v>
      </c>
      <c r="K217" t="s">
        <v>22</v>
      </c>
      <c r="L217">
        <v>1550037600</v>
      </c>
      <c r="M217" s="12">
        <f>(((L217/60)/60)/24)+DATE(1970,1,1)</f>
        <v>43509.25</v>
      </c>
      <c r="N217">
        <v>1550210400</v>
      </c>
      <c r="O217" s="12">
        <f>(((N217/60)/60)/24)+DATE(1970,1,1)</f>
        <v>43511.25</v>
      </c>
      <c r="P217" t="b">
        <v>0</v>
      </c>
      <c r="Q217" t="b">
        <v>0</v>
      </c>
      <c r="R217" t="s">
        <v>33</v>
      </c>
      <c r="S217" t="str">
        <f>IF(ISNUMBER(SEARCH("food", R217)), "Food", IF(ISNUMBER(SEARCH("music",R217)),"Music",IF(ISNUMBER(SEARCH("film", R217)), "Film &amp; Video", IF(ISNUMBER(SEARCH("games", R217)), "Games", IF(ISNUMBER(SEARCH("theater", R217)), "Theater",IF(ISNUMBER(SEARCH("technology", R217)), "Technology", IF(ISNUMBER(SEARCH("journalism", R217)), "Journalism", IF(ISNUMBER(SEARCH("photography", R217)), "Photography", IF(ISNUMBER(SEARCH("publishing", R217)), "Publishing")))))))))</f>
        <v>Theater</v>
      </c>
      <c r="T217" t="str">
        <f>IF(ISNUMBER(SEARCH("food", R217)), "Food Trucks",
IF(ISNUMBER(SEARCH("electric",R217)),"Electric Music",
IF(ISNUMBER(SEARCH("indie",R217)),"Indie Rock",
IF(ISNUMBER(SEARCH("jazz",R217)),"Jazz",
IF(ISNUMBER(SEARCH("metal",R217)),"Metal",
IF(ISNUMBER(SEARCH("rock",R217)),"Rock",
IF(ISNUMBER(SEARCH("world",R217)),"World Music",
IF(ISNUMBER(SEARCH("animation", R217)), "Animation",
IF(ISNUMBER(SEARCH("documentary", R217)), "Documentary",
IF(ISNUMBER(SEARCH("drama", R217)), "Drama",
IF(ISNUMBER(SEARCH("science", R217)), "Science Ficton",
IF(ISNUMBER(SEARCH("shorts", R217)), "Shorts",
IF(ISNUMBER(SEARCH("television", R217)), "Television",
IF(ISNUMBER(SEARCH("mobile", R217)), "Mobile Games",
IF(ISNUMBER(SEARCH("video games", R217)), "Video Games",
IF(ISNUMBER(SEARCH("theater", R217)), "Plays",
IF(ISNUMBER(SEARCH("wearables", R217)), "Wearables",
IF(ISNUMBER(SEARCH("web", R217)), "Web",
IF(ISNUMBER(SEARCH("journalism", R217)), "Audio",
IF(ISNUMBER(SEARCH("photography", R217)), "Photography Books",
IF(ISNUMBER(SEARCH("publishing/fiction", R217)), "Ficton",
IF(ISNUMBER(SEARCH("nonfiction", R217)), "Nonfiction",
IF(ISNUMBER(SEARCH("podcasts", R217)), "Radio &amp; Podcasts",
IF(ISNUMBER(SEARCH("translations", R217)), "translations"))))))))))))))))))))))))</f>
        <v>Plays</v>
      </c>
    </row>
    <row r="218" spans="1:20" x14ac:dyDescent="0.25">
      <c r="A218">
        <v>216</v>
      </c>
      <c r="B218" t="s">
        <v>485</v>
      </c>
      <c r="C218" s="3" t="s">
        <v>486</v>
      </c>
      <c r="D218">
        <v>121700</v>
      </c>
      <c r="E218">
        <v>188721</v>
      </c>
      <c r="F218" s="6">
        <f>E218/D218*100</f>
        <v>155.07066557107643</v>
      </c>
      <c r="G218" t="s">
        <v>20</v>
      </c>
      <c r="H218">
        <v>1815</v>
      </c>
      <c r="I218" s="8">
        <f>IFERROR(E218/H218,"0")</f>
        <v>103.97851239669421</v>
      </c>
      <c r="J218" t="s">
        <v>21</v>
      </c>
      <c r="K218" t="s">
        <v>22</v>
      </c>
      <c r="L218">
        <v>1321941600</v>
      </c>
      <c r="M218" s="12">
        <f>(((L218/60)/60)/24)+DATE(1970,1,1)</f>
        <v>40869.25</v>
      </c>
      <c r="N218">
        <v>1322114400</v>
      </c>
      <c r="O218" s="12">
        <f>(((N218/60)/60)/24)+DATE(1970,1,1)</f>
        <v>40871.25</v>
      </c>
      <c r="P218" t="b">
        <v>0</v>
      </c>
      <c r="Q218" t="b">
        <v>0</v>
      </c>
      <c r="R218" t="s">
        <v>33</v>
      </c>
      <c r="S218" t="str">
        <f>IF(ISNUMBER(SEARCH("food", R218)), "Food", IF(ISNUMBER(SEARCH("music",R218)),"Music",IF(ISNUMBER(SEARCH("film", R218)), "Film &amp; Video", IF(ISNUMBER(SEARCH("games", R218)), "Games", IF(ISNUMBER(SEARCH("theater", R218)), "Theater",IF(ISNUMBER(SEARCH("technology", R218)), "Technology", IF(ISNUMBER(SEARCH("journalism", R218)), "Journalism", IF(ISNUMBER(SEARCH("photography", R218)), "Photography", IF(ISNUMBER(SEARCH("publishing", R218)), "Publishing")))))))))</f>
        <v>Theater</v>
      </c>
      <c r="T218" t="str">
        <f>IF(ISNUMBER(SEARCH("food", R218)), "Food Trucks",
IF(ISNUMBER(SEARCH("electric",R218)),"Electric Music",
IF(ISNUMBER(SEARCH("indie",R218)),"Indie Rock",
IF(ISNUMBER(SEARCH("jazz",R218)),"Jazz",
IF(ISNUMBER(SEARCH("metal",R218)),"Metal",
IF(ISNUMBER(SEARCH("rock",R218)),"Rock",
IF(ISNUMBER(SEARCH("world",R218)),"World Music",
IF(ISNUMBER(SEARCH("animation", R218)), "Animation",
IF(ISNUMBER(SEARCH("documentary", R218)), "Documentary",
IF(ISNUMBER(SEARCH("drama", R218)), "Drama",
IF(ISNUMBER(SEARCH("science", R218)), "Science Ficton",
IF(ISNUMBER(SEARCH("shorts", R218)), "Shorts",
IF(ISNUMBER(SEARCH("television", R218)), "Television",
IF(ISNUMBER(SEARCH("mobile", R218)), "Mobile Games",
IF(ISNUMBER(SEARCH("video games", R218)), "Video Games",
IF(ISNUMBER(SEARCH("theater", R218)), "Plays",
IF(ISNUMBER(SEARCH("wearables", R218)), "Wearables",
IF(ISNUMBER(SEARCH("web", R218)), "Web",
IF(ISNUMBER(SEARCH("journalism", R218)), "Audio",
IF(ISNUMBER(SEARCH("photography", R218)), "Photography Books",
IF(ISNUMBER(SEARCH("publishing/fiction", R218)), "Ficton",
IF(ISNUMBER(SEARCH("nonfiction", R218)), "Nonfiction",
IF(ISNUMBER(SEARCH("podcasts", R218)), "Radio &amp; Podcasts",
IF(ISNUMBER(SEARCH("translations", R218)), "translations"))))))))))))))))))))))))</f>
        <v>Plays</v>
      </c>
    </row>
    <row r="219" spans="1:20" x14ac:dyDescent="0.25">
      <c r="A219">
        <v>217</v>
      </c>
      <c r="B219" t="s">
        <v>487</v>
      </c>
      <c r="C219" s="3" t="s">
        <v>488</v>
      </c>
      <c r="D219">
        <v>129400</v>
      </c>
      <c r="E219">
        <v>57911</v>
      </c>
      <c r="F219" s="6">
        <f>E219/D219*100</f>
        <v>44.753477588871718</v>
      </c>
      <c r="G219" t="s">
        <v>14</v>
      </c>
      <c r="H219">
        <v>934</v>
      </c>
      <c r="I219" s="8">
        <f>IFERROR(E219/H219,"0")</f>
        <v>62.003211991434689</v>
      </c>
      <c r="J219" t="s">
        <v>21</v>
      </c>
      <c r="K219" t="s">
        <v>22</v>
      </c>
      <c r="L219">
        <v>1556427600</v>
      </c>
      <c r="M219" s="12">
        <f>(((L219/60)/60)/24)+DATE(1970,1,1)</f>
        <v>43583.208333333328</v>
      </c>
      <c r="N219">
        <v>1557205200</v>
      </c>
      <c r="O219" s="12">
        <f>(((N219/60)/60)/24)+DATE(1970,1,1)</f>
        <v>43592.208333333328</v>
      </c>
      <c r="P219" t="b">
        <v>0</v>
      </c>
      <c r="Q219" t="b">
        <v>0</v>
      </c>
      <c r="R219" t="s">
        <v>474</v>
      </c>
      <c r="S219" t="str">
        <f>IF(ISNUMBER(SEARCH("food", R219)), "Food", IF(ISNUMBER(SEARCH("music",R219)),"Music",IF(ISNUMBER(SEARCH("film", R219)), "Film &amp; Video", IF(ISNUMBER(SEARCH("games", R219)), "Games", IF(ISNUMBER(SEARCH("theater", R219)), "Theater",IF(ISNUMBER(SEARCH("technology", R219)), "Technology", IF(ISNUMBER(SEARCH("journalism", R219)), "Journalism", IF(ISNUMBER(SEARCH("photography", R219)), "Photography", IF(ISNUMBER(SEARCH("publishing", R219)), "Publishing")))))))))</f>
        <v>Film &amp; Video</v>
      </c>
      <c r="T219" t="str">
        <f>IF(ISNUMBER(SEARCH("food", R219)), "Food Trucks",
IF(ISNUMBER(SEARCH("electric",R219)),"Electric Music",
IF(ISNUMBER(SEARCH("indie",R219)),"Indie Rock",
IF(ISNUMBER(SEARCH("jazz",R219)),"Jazz",
IF(ISNUMBER(SEARCH("metal",R219)),"Metal",
IF(ISNUMBER(SEARCH("rock",R219)),"Rock",
IF(ISNUMBER(SEARCH("world",R219)),"World Music",
IF(ISNUMBER(SEARCH("animation", R219)), "Animation",
IF(ISNUMBER(SEARCH("documentary", R219)), "Documentary",
IF(ISNUMBER(SEARCH("drama", R219)), "Drama",
IF(ISNUMBER(SEARCH("science", R219)), "Science Ficton",
IF(ISNUMBER(SEARCH("shorts", R219)), "Shorts",
IF(ISNUMBER(SEARCH("television", R219)), "Television",
IF(ISNUMBER(SEARCH("mobile", R219)), "Mobile Games",
IF(ISNUMBER(SEARCH("video games", R219)), "Video Games",
IF(ISNUMBER(SEARCH("theater", R219)), "Plays",
IF(ISNUMBER(SEARCH("wearables", R219)), "Wearables",
IF(ISNUMBER(SEARCH("web", R219)), "Web",
IF(ISNUMBER(SEARCH("journalism", R219)), "Audio",
IF(ISNUMBER(SEARCH("photography", R219)), "Photography Books",
IF(ISNUMBER(SEARCH("publishing/fiction", R219)), "Ficton",
IF(ISNUMBER(SEARCH("nonfiction", R219)), "Nonfiction",
IF(ISNUMBER(SEARCH("podcasts", R219)), "Radio &amp; Podcasts",
IF(ISNUMBER(SEARCH("translations", R219)), "translations"))))))))))))))))))))))))</f>
        <v>Science Ficton</v>
      </c>
    </row>
    <row r="220" spans="1:20" x14ac:dyDescent="0.25">
      <c r="A220">
        <v>218</v>
      </c>
      <c r="B220" t="s">
        <v>489</v>
      </c>
      <c r="C220" s="3" t="s">
        <v>490</v>
      </c>
      <c r="D220">
        <v>5700</v>
      </c>
      <c r="E220">
        <v>12309</v>
      </c>
      <c r="F220" s="6">
        <f>E220/D220*100</f>
        <v>215.94736842105263</v>
      </c>
      <c r="G220" t="s">
        <v>20</v>
      </c>
      <c r="H220">
        <v>397</v>
      </c>
      <c r="I220" s="8">
        <f>IFERROR(E220/H220,"0")</f>
        <v>31.005037783375315</v>
      </c>
      <c r="J220" t="s">
        <v>40</v>
      </c>
      <c r="K220" t="s">
        <v>41</v>
      </c>
      <c r="L220">
        <v>1320991200</v>
      </c>
      <c r="M220" s="12">
        <f>(((L220/60)/60)/24)+DATE(1970,1,1)</f>
        <v>40858.25</v>
      </c>
      <c r="N220">
        <v>1323928800</v>
      </c>
      <c r="O220" s="12">
        <f>(((N220/60)/60)/24)+DATE(1970,1,1)</f>
        <v>40892.25</v>
      </c>
      <c r="P220" t="b">
        <v>0</v>
      </c>
      <c r="Q220" t="b">
        <v>1</v>
      </c>
      <c r="R220" t="s">
        <v>100</v>
      </c>
      <c r="S220" t="str">
        <f>IF(ISNUMBER(SEARCH("food", R220)), "Food", IF(ISNUMBER(SEARCH("music",R220)),"Music",IF(ISNUMBER(SEARCH("film", R220)), "Film &amp; Video", IF(ISNUMBER(SEARCH("games", R220)), "Games", IF(ISNUMBER(SEARCH("theater", R220)), "Theater",IF(ISNUMBER(SEARCH("technology", R220)), "Technology", IF(ISNUMBER(SEARCH("journalism", R220)), "Journalism", IF(ISNUMBER(SEARCH("photography", R220)), "Photography", IF(ISNUMBER(SEARCH("publishing", R220)), "Publishing")))))))))</f>
        <v>Film &amp; Video</v>
      </c>
      <c r="T220" t="str">
        <f>IF(ISNUMBER(SEARCH("food", R220)), "Food Trucks",
IF(ISNUMBER(SEARCH("electric",R220)),"Electric Music",
IF(ISNUMBER(SEARCH("indie",R220)),"Indie Rock",
IF(ISNUMBER(SEARCH("jazz",R220)),"Jazz",
IF(ISNUMBER(SEARCH("metal",R220)),"Metal",
IF(ISNUMBER(SEARCH("rock",R220)),"Rock",
IF(ISNUMBER(SEARCH("world",R220)),"World Music",
IF(ISNUMBER(SEARCH("animation", R220)), "Animation",
IF(ISNUMBER(SEARCH("documentary", R220)), "Documentary",
IF(ISNUMBER(SEARCH("drama", R220)), "Drama",
IF(ISNUMBER(SEARCH("science", R220)), "Science Ficton",
IF(ISNUMBER(SEARCH("shorts", R220)), "Shorts",
IF(ISNUMBER(SEARCH("television", R220)), "Television",
IF(ISNUMBER(SEARCH("mobile", R220)), "Mobile Games",
IF(ISNUMBER(SEARCH("video games", R220)), "Video Games",
IF(ISNUMBER(SEARCH("theater", R220)), "Plays",
IF(ISNUMBER(SEARCH("wearables", R220)), "Wearables",
IF(ISNUMBER(SEARCH("web", R220)), "Web",
IF(ISNUMBER(SEARCH("journalism", R220)), "Audio",
IF(ISNUMBER(SEARCH("photography", R220)), "Photography Books",
IF(ISNUMBER(SEARCH("publishing/fiction", R220)), "Ficton",
IF(ISNUMBER(SEARCH("nonfiction", R220)), "Nonfiction",
IF(ISNUMBER(SEARCH("podcasts", R220)), "Radio &amp; Podcasts",
IF(ISNUMBER(SEARCH("translations", R220)), "translations"))))))))))))))))))))))))</f>
        <v>Shorts</v>
      </c>
    </row>
    <row r="221" spans="1:20" x14ac:dyDescent="0.25">
      <c r="A221">
        <v>219</v>
      </c>
      <c r="B221" t="s">
        <v>491</v>
      </c>
      <c r="C221" s="3" t="s">
        <v>492</v>
      </c>
      <c r="D221">
        <v>41700</v>
      </c>
      <c r="E221">
        <v>138497</v>
      </c>
      <c r="F221" s="6">
        <f>E221/D221*100</f>
        <v>332.12709832134288</v>
      </c>
      <c r="G221" t="s">
        <v>20</v>
      </c>
      <c r="H221">
        <v>1539</v>
      </c>
      <c r="I221" s="8">
        <f>IFERROR(E221/H221,"0")</f>
        <v>89.991552956465242</v>
      </c>
      <c r="J221" t="s">
        <v>21</v>
      </c>
      <c r="K221" t="s">
        <v>22</v>
      </c>
      <c r="L221">
        <v>1345093200</v>
      </c>
      <c r="M221" s="12">
        <f>(((L221/60)/60)/24)+DATE(1970,1,1)</f>
        <v>41137.208333333336</v>
      </c>
      <c r="N221">
        <v>1346130000</v>
      </c>
      <c r="O221" s="12">
        <f>(((N221/60)/60)/24)+DATE(1970,1,1)</f>
        <v>41149.208333333336</v>
      </c>
      <c r="P221" t="b">
        <v>0</v>
      </c>
      <c r="Q221" t="b">
        <v>0</v>
      </c>
      <c r="R221" t="s">
        <v>71</v>
      </c>
      <c r="S221" t="str">
        <f>IF(ISNUMBER(SEARCH("food", R221)), "Food", IF(ISNUMBER(SEARCH("music",R221)),"Music",IF(ISNUMBER(SEARCH("film", R221)), "Film &amp; Video", IF(ISNUMBER(SEARCH("games", R221)), "Games", IF(ISNUMBER(SEARCH("theater", R221)), "Theater",IF(ISNUMBER(SEARCH("technology", R221)), "Technology", IF(ISNUMBER(SEARCH("journalism", R221)), "Journalism", IF(ISNUMBER(SEARCH("photography", R221)), "Photography", IF(ISNUMBER(SEARCH("publishing", R221)), "Publishing")))))))))</f>
        <v>Film &amp; Video</v>
      </c>
      <c r="T221" t="str">
        <f>IF(ISNUMBER(SEARCH("food", R221)), "Food Trucks",
IF(ISNUMBER(SEARCH("electric",R221)),"Electric Music",
IF(ISNUMBER(SEARCH("indie",R221)),"Indie Rock",
IF(ISNUMBER(SEARCH("jazz",R221)),"Jazz",
IF(ISNUMBER(SEARCH("metal",R221)),"Metal",
IF(ISNUMBER(SEARCH("rock",R221)),"Rock",
IF(ISNUMBER(SEARCH("world",R221)),"World Music",
IF(ISNUMBER(SEARCH("animation", R221)), "Animation",
IF(ISNUMBER(SEARCH("documentary", R221)), "Documentary",
IF(ISNUMBER(SEARCH("drama", R221)), "Drama",
IF(ISNUMBER(SEARCH("science", R221)), "Science Ficton",
IF(ISNUMBER(SEARCH("shorts", R221)), "Shorts",
IF(ISNUMBER(SEARCH("television", R221)), "Television",
IF(ISNUMBER(SEARCH("mobile", R221)), "Mobile Games",
IF(ISNUMBER(SEARCH("video games", R221)), "Video Games",
IF(ISNUMBER(SEARCH("theater", R221)), "Plays",
IF(ISNUMBER(SEARCH("wearables", R221)), "Wearables",
IF(ISNUMBER(SEARCH("web", R221)), "Web",
IF(ISNUMBER(SEARCH("journalism", R221)), "Audio",
IF(ISNUMBER(SEARCH("photography", R221)), "Photography Books",
IF(ISNUMBER(SEARCH("publishing/fiction", R221)), "Ficton",
IF(ISNUMBER(SEARCH("nonfiction", R221)), "Nonfiction",
IF(ISNUMBER(SEARCH("podcasts", R221)), "Radio &amp; Podcasts",
IF(ISNUMBER(SEARCH("translations", R221)), "translations"))))))))))))))))))))))))</f>
        <v>Animation</v>
      </c>
    </row>
    <row r="222" spans="1:20" x14ac:dyDescent="0.25">
      <c r="A222">
        <v>220</v>
      </c>
      <c r="B222" t="s">
        <v>493</v>
      </c>
      <c r="C222" s="3" t="s">
        <v>494</v>
      </c>
      <c r="D222">
        <v>7900</v>
      </c>
      <c r="E222">
        <v>667</v>
      </c>
      <c r="F222" s="6">
        <f>E222/D222*100</f>
        <v>8.4430379746835449</v>
      </c>
      <c r="G222" t="s">
        <v>14</v>
      </c>
      <c r="H222">
        <v>17</v>
      </c>
      <c r="I222" s="8">
        <f>IFERROR(E222/H222,"0")</f>
        <v>39.235294117647058</v>
      </c>
      <c r="J222" t="s">
        <v>21</v>
      </c>
      <c r="K222" t="s">
        <v>22</v>
      </c>
      <c r="L222">
        <v>1309496400</v>
      </c>
      <c r="M222" s="12">
        <f>(((L222/60)/60)/24)+DATE(1970,1,1)</f>
        <v>40725.208333333336</v>
      </c>
      <c r="N222">
        <v>1311051600</v>
      </c>
      <c r="O222" s="12">
        <f>(((N222/60)/60)/24)+DATE(1970,1,1)</f>
        <v>40743.208333333336</v>
      </c>
      <c r="P222" t="b">
        <v>1</v>
      </c>
      <c r="Q222" t="b">
        <v>0</v>
      </c>
      <c r="R222" t="s">
        <v>33</v>
      </c>
      <c r="S222" t="str">
        <f>IF(ISNUMBER(SEARCH("food", R222)), "Food", IF(ISNUMBER(SEARCH("music",R222)),"Music",IF(ISNUMBER(SEARCH("film", R222)), "Film &amp; Video", IF(ISNUMBER(SEARCH("games", R222)), "Games", IF(ISNUMBER(SEARCH("theater", R222)), "Theater",IF(ISNUMBER(SEARCH("technology", R222)), "Technology", IF(ISNUMBER(SEARCH("journalism", R222)), "Journalism", IF(ISNUMBER(SEARCH("photography", R222)), "Photography", IF(ISNUMBER(SEARCH("publishing", R222)), "Publishing")))))))))</f>
        <v>Theater</v>
      </c>
      <c r="T222" t="str">
        <f>IF(ISNUMBER(SEARCH("food", R222)), "Food Trucks",
IF(ISNUMBER(SEARCH("electric",R222)),"Electric Music",
IF(ISNUMBER(SEARCH("indie",R222)),"Indie Rock",
IF(ISNUMBER(SEARCH("jazz",R222)),"Jazz",
IF(ISNUMBER(SEARCH("metal",R222)),"Metal",
IF(ISNUMBER(SEARCH("rock",R222)),"Rock",
IF(ISNUMBER(SEARCH("world",R222)),"World Music",
IF(ISNUMBER(SEARCH("animation", R222)), "Animation",
IF(ISNUMBER(SEARCH("documentary", R222)), "Documentary",
IF(ISNUMBER(SEARCH("drama", R222)), "Drama",
IF(ISNUMBER(SEARCH("science", R222)), "Science Ficton",
IF(ISNUMBER(SEARCH("shorts", R222)), "Shorts",
IF(ISNUMBER(SEARCH("television", R222)), "Television",
IF(ISNUMBER(SEARCH("mobile", R222)), "Mobile Games",
IF(ISNUMBER(SEARCH("video games", R222)), "Video Games",
IF(ISNUMBER(SEARCH("theater", R222)), "Plays",
IF(ISNUMBER(SEARCH("wearables", R222)), "Wearables",
IF(ISNUMBER(SEARCH("web", R222)), "Web",
IF(ISNUMBER(SEARCH("journalism", R222)), "Audio",
IF(ISNUMBER(SEARCH("photography", R222)), "Photography Books",
IF(ISNUMBER(SEARCH("publishing/fiction", R222)), "Ficton",
IF(ISNUMBER(SEARCH("nonfiction", R222)), "Nonfiction",
IF(ISNUMBER(SEARCH("podcasts", R222)), "Radio &amp; Podcasts",
IF(ISNUMBER(SEARCH("translations", R222)), "translations"))))))))))))))))))))))))</f>
        <v>Plays</v>
      </c>
    </row>
    <row r="223" spans="1:20" ht="31.5" x14ac:dyDescent="0.25">
      <c r="A223">
        <v>221</v>
      </c>
      <c r="B223" t="s">
        <v>495</v>
      </c>
      <c r="C223" s="3" t="s">
        <v>496</v>
      </c>
      <c r="D223">
        <v>121500</v>
      </c>
      <c r="E223">
        <v>119830</v>
      </c>
      <c r="F223" s="6">
        <f>E223/D223*100</f>
        <v>98.625514403292186</v>
      </c>
      <c r="G223" t="s">
        <v>14</v>
      </c>
      <c r="H223">
        <v>2179</v>
      </c>
      <c r="I223" s="8">
        <f>IFERROR(E223/H223,"0")</f>
        <v>54.993116108306566</v>
      </c>
      <c r="J223" t="s">
        <v>21</v>
      </c>
      <c r="K223" t="s">
        <v>22</v>
      </c>
      <c r="L223">
        <v>1340254800</v>
      </c>
      <c r="M223" s="12">
        <f>(((L223/60)/60)/24)+DATE(1970,1,1)</f>
        <v>41081.208333333336</v>
      </c>
      <c r="N223">
        <v>1340427600</v>
      </c>
      <c r="O223" s="12">
        <f>(((N223/60)/60)/24)+DATE(1970,1,1)</f>
        <v>41083.208333333336</v>
      </c>
      <c r="P223" t="b">
        <v>1</v>
      </c>
      <c r="Q223" t="b">
        <v>0</v>
      </c>
      <c r="R223" t="s">
        <v>17</v>
      </c>
      <c r="S223" t="str">
        <f>IF(ISNUMBER(SEARCH("food", R223)), "Food", IF(ISNUMBER(SEARCH("music",R223)),"Music",IF(ISNUMBER(SEARCH("film", R223)), "Film &amp; Video", IF(ISNUMBER(SEARCH("games", R223)), "Games", IF(ISNUMBER(SEARCH("theater", R223)), "Theater",IF(ISNUMBER(SEARCH("technology", R223)), "Technology", IF(ISNUMBER(SEARCH("journalism", R223)), "Journalism", IF(ISNUMBER(SEARCH("photography", R223)), "Photography", IF(ISNUMBER(SEARCH("publishing", R223)), "Publishing")))))))))</f>
        <v>Food</v>
      </c>
      <c r="T223" t="str">
        <f>IF(ISNUMBER(SEARCH("food", R223)), "Food Trucks",
IF(ISNUMBER(SEARCH("electric",R223)),"Electric Music",
IF(ISNUMBER(SEARCH("indie",R223)),"Indie Rock",
IF(ISNUMBER(SEARCH("jazz",R223)),"Jazz",
IF(ISNUMBER(SEARCH("metal",R223)),"Metal",
IF(ISNUMBER(SEARCH("rock",R223)),"Rock",
IF(ISNUMBER(SEARCH("world",R223)),"World Music",
IF(ISNUMBER(SEARCH("animation", R223)), "Animation",
IF(ISNUMBER(SEARCH("documentary", R223)), "Documentary",
IF(ISNUMBER(SEARCH("drama", R223)), "Drama",
IF(ISNUMBER(SEARCH("science", R223)), "Science Ficton",
IF(ISNUMBER(SEARCH("shorts", R223)), "Shorts",
IF(ISNUMBER(SEARCH("television", R223)), "Television",
IF(ISNUMBER(SEARCH("mobile", R223)), "Mobile Games",
IF(ISNUMBER(SEARCH("video games", R223)), "Video Games",
IF(ISNUMBER(SEARCH("theater", R223)), "Plays",
IF(ISNUMBER(SEARCH("wearables", R223)), "Wearables",
IF(ISNUMBER(SEARCH("web", R223)), "Web",
IF(ISNUMBER(SEARCH("journalism", R223)), "Audio",
IF(ISNUMBER(SEARCH("photography", R223)), "Photography Books",
IF(ISNUMBER(SEARCH("publishing/fiction", R223)), "Ficton",
IF(ISNUMBER(SEARCH("nonfiction", R223)), "Nonfiction",
IF(ISNUMBER(SEARCH("podcasts", R223)), "Radio &amp; Podcasts",
IF(ISNUMBER(SEARCH("translations", R223)), "translations"))))))))))))))))))))))))</f>
        <v>Food Trucks</v>
      </c>
    </row>
    <row r="224" spans="1:20" x14ac:dyDescent="0.25">
      <c r="A224">
        <v>222</v>
      </c>
      <c r="B224" t="s">
        <v>497</v>
      </c>
      <c r="C224" s="3" t="s">
        <v>498</v>
      </c>
      <c r="D224">
        <v>4800</v>
      </c>
      <c r="E224">
        <v>6623</v>
      </c>
      <c r="F224" s="6">
        <f>E224/D224*100</f>
        <v>137.97916666666669</v>
      </c>
      <c r="G224" t="s">
        <v>20</v>
      </c>
      <c r="H224">
        <v>138</v>
      </c>
      <c r="I224" s="8">
        <f>IFERROR(E224/H224,"0")</f>
        <v>47.992753623188406</v>
      </c>
      <c r="J224" t="s">
        <v>21</v>
      </c>
      <c r="K224" t="s">
        <v>22</v>
      </c>
      <c r="L224">
        <v>1412226000</v>
      </c>
      <c r="M224" s="12">
        <f>(((L224/60)/60)/24)+DATE(1970,1,1)</f>
        <v>41914.208333333336</v>
      </c>
      <c r="N224">
        <v>1412312400</v>
      </c>
      <c r="O224" s="12">
        <f>(((N224/60)/60)/24)+DATE(1970,1,1)</f>
        <v>41915.208333333336</v>
      </c>
      <c r="P224" t="b">
        <v>0</v>
      </c>
      <c r="Q224" t="b">
        <v>0</v>
      </c>
      <c r="R224" t="s">
        <v>122</v>
      </c>
      <c r="S224" t="str">
        <f>IF(ISNUMBER(SEARCH("food", R224)), "Food", IF(ISNUMBER(SEARCH("music",R224)),"Music",IF(ISNUMBER(SEARCH("film", R224)), "Film &amp; Video", IF(ISNUMBER(SEARCH("games", R224)), "Games", IF(ISNUMBER(SEARCH("theater", R224)), "Theater",IF(ISNUMBER(SEARCH("technology", R224)), "Technology", IF(ISNUMBER(SEARCH("journalism", R224)), "Journalism", IF(ISNUMBER(SEARCH("photography", R224)), "Photography", IF(ISNUMBER(SEARCH("publishing", R224)), "Publishing")))))))))</f>
        <v>Photography</v>
      </c>
      <c r="T224" t="str">
        <f>IF(ISNUMBER(SEARCH("food", R224)), "Food Trucks",
IF(ISNUMBER(SEARCH("electric",R224)),"Electric Music",
IF(ISNUMBER(SEARCH("indie",R224)),"Indie Rock",
IF(ISNUMBER(SEARCH("jazz",R224)),"Jazz",
IF(ISNUMBER(SEARCH("metal",R224)),"Metal",
IF(ISNUMBER(SEARCH("rock",R224)),"Rock",
IF(ISNUMBER(SEARCH("world",R224)),"World Music",
IF(ISNUMBER(SEARCH("animation", R224)), "Animation",
IF(ISNUMBER(SEARCH("documentary", R224)), "Documentary",
IF(ISNUMBER(SEARCH("drama", R224)), "Drama",
IF(ISNUMBER(SEARCH("science", R224)), "Science Ficton",
IF(ISNUMBER(SEARCH("shorts", R224)), "Shorts",
IF(ISNUMBER(SEARCH("television", R224)), "Television",
IF(ISNUMBER(SEARCH("mobile", R224)), "Mobile Games",
IF(ISNUMBER(SEARCH("video games", R224)), "Video Games",
IF(ISNUMBER(SEARCH("theater", R224)), "Plays",
IF(ISNUMBER(SEARCH("wearables", R224)), "Wearables",
IF(ISNUMBER(SEARCH("web", R224)), "Web",
IF(ISNUMBER(SEARCH("journalism", R224)), "Audio",
IF(ISNUMBER(SEARCH("photography", R224)), "Photography Books",
IF(ISNUMBER(SEARCH("publishing/fiction", R224)), "Ficton",
IF(ISNUMBER(SEARCH("nonfiction", R224)), "Nonfiction",
IF(ISNUMBER(SEARCH("podcasts", R224)), "Radio &amp; Podcasts",
IF(ISNUMBER(SEARCH("translations", R224)), "translations"))))))))))))))))))))))))</f>
        <v>Photography Books</v>
      </c>
    </row>
    <row r="225" spans="1:20" x14ac:dyDescent="0.25">
      <c r="A225">
        <v>223</v>
      </c>
      <c r="B225" t="s">
        <v>499</v>
      </c>
      <c r="C225" s="3" t="s">
        <v>500</v>
      </c>
      <c r="D225">
        <v>87300</v>
      </c>
      <c r="E225">
        <v>81897</v>
      </c>
      <c r="F225" s="6">
        <f>E225/D225*100</f>
        <v>93.81099656357388</v>
      </c>
      <c r="G225" t="s">
        <v>14</v>
      </c>
      <c r="H225">
        <v>931</v>
      </c>
      <c r="I225" s="8">
        <f>IFERROR(E225/H225,"0")</f>
        <v>87.966702470461868</v>
      </c>
      <c r="J225" t="s">
        <v>21</v>
      </c>
      <c r="K225" t="s">
        <v>22</v>
      </c>
      <c r="L225">
        <v>1458104400</v>
      </c>
      <c r="M225" s="12">
        <f>(((L225/60)/60)/24)+DATE(1970,1,1)</f>
        <v>42445.208333333328</v>
      </c>
      <c r="N225">
        <v>1459314000</v>
      </c>
      <c r="O225" s="12">
        <f>(((N225/60)/60)/24)+DATE(1970,1,1)</f>
        <v>42459.208333333328</v>
      </c>
      <c r="P225" t="b">
        <v>0</v>
      </c>
      <c r="Q225" t="b">
        <v>0</v>
      </c>
      <c r="R225" t="s">
        <v>33</v>
      </c>
      <c r="S225" t="str">
        <f>IF(ISNUMBER(SEARCH("food", R225)), "Food", IF(ISNUMBER(SEARCH("music",R225)),"Music",IF(ISNUMBER(SEARCH("film", R225)), "Film &amp; Video", IF(ISNUMBER(SEARCH("games", R225)), "Games", IF(ISNUMBER(SEARCH("theater", R225)), "Theater",IF(ISNUMBER(SEARCH("technology", R225)), "Technology", IF(ISNUMBER(SEARCH("journalism", R225)), "Journalism", IF(ISNUMBER(SEARCH("photography", R225)), "Photography", IF(ISNUMBER(SEARCH("publishing", R225)), "Publishing")))))))))</f>
        <v>Theater</v>
      </c>
      <c r="T225" t="str">
        <f>IF(ISNUMBER(SEARCH("food", R225)), "Food Trucks",
IF(ISNUMBER(SEARCH("electric",R225)),"Electric Music",
IF(ISNUMBER(SEARCH("indie",R225)),"Indie Rock",
IF(ISNUMBER(SEARCH("jazz",R225)),"Jazz",
IF(ISNUMBER(SEARCH("metal",R225)),"Metal",
IF(ISNUMBER(SEARCH("rock",R225)),"Rock",
IF(ISNUMBER(SEARCH("world",R225)),"World Music",
IF(ISNUMBER(SEARCH("animation", R225)), "Animation",
IF(ISNUMBER(SEARCH("documentary", R225)), "Documentary",
IF(ISNUMBER(SEARCH("drama", R225)), "Drama",
IF(ISNUMBER(SEARCH("science", R225)), "Science Ficton",
IF(ISNUMBER(SEARCH("shorts", R225)), "Shorts",
IF(ISNUMBER(SEARCH("television", R225)), "Television",
IF(ISNUMBER(SEARCH("mobile", R225)), "Mobile Games",
IF(ISNUMBER(SEARCH("video games", R225)), "Video Games",
IF(ISNUMBER(SEARCH("theater", R225)), "Plays",
IF(ISNUMBER(SEARCH("wearables", R225)), "Wearables",
IF(ISNUMBER(SEARCH("web", R225)), "Web",
IF(ISNUMBER(SEARCH("journalism", R225)), "Audio",
IF(ISNUMBER(SEARCH("photography", R225)), "Photography Books",
IF(ISNUMBER(SEARCH("publishing/fiction", R225)), "Ficton",
IF(ISNUMBER(SEARCH("nonfiction", R225)), "Nonfiction",
IF(ISNUMBER(SEARCH("podcasts", R225)), "Radio &amp; Podcasts",
IF(ISNUMBER(SEARCH("translations", R225)), "translations"))))))))))))))))))))))))</f>
        <v>Plays</v>
      </c>
    </row>
    <row r="226" spans="1:20" x14ac:dyDescent="0.25">
      <c r="A226">
        <v>224</v>
      </c>
      <c r="B226" t="s">
        <v>501</v>
      </c>
      <c r="C226" s="3" t="s">
        <v>502</v>
      </c>
      <c r="D226">
        <v>46300</v>
      </c>
      <c r="E226">
        <v>186885</v>
      </c>
      <c r="F226" s="6">
        <f>E226/D226*100</f>
        <v>403.63930885529157</v>
      </c>
      <c r="G226" t="s">
        <v>20</v>
      </c>
      <c r="H226">
        <v>3594</v>
      </c>
      <c r="I226" s="8">
        <f>IFERROR(E226/H226,"0")</f>
        <v>51.999165275459099</v>
      </c>
      <c r="J226" t="s">
        <v>21</v>
      </c>
      <c r="K226" t="s">
        <v>22</v>
      </c>
      <c r="L226">
        <v>1411534800</v>
      </c>
      <c r="M226" s="12">
        <f>(((L226/60)/60)/24)+DATE(1970,1,1)</f>
        <v>41906.208333333336</v>
      </c>
      <c r="N226">
        <v>1415426400</v>
      </c>
      <c r="O226" s="12">
        <f>(((N226/60)/60)/24)+DATE(1970,1,1)</f>
        <v>41951.25</v>
      </c>
      <c r="P226" t="b">
        <v>0</v>
      </c>
      <c r="Q226" t="b">
        <v>0</v>
      </c>
      <c r="R226" t="s">
        <v>474</v>
      </c>
      <c r="S226" t="str">
        <f>IF(ISNUMBER(SEARCH("food", R226)), "Food", IF(ISNUMBER(SEARCH("music",R226)),"Music",IF(ISNUMBER(SEARCH("film", R226)), "Film &amp; Video", IF(ISNUMBER(SEARCH("games", R226)), "Games", IF(ISNUMBER(SEARCH("theater", R226)), "Theater",IF(ISNUMBER(SEARCH("technology", R226)), "Technology", IF(ISNUMBER(SEARCH("journalism", R226)), "Journalism", IF(ISNUMBER(SEARCH("photography", R226)), "Photography", IF(ISNUMBER(SEARCH("publishing", R226)), "Publishing")))))))))</f>
        <v>Film &amp; Video</v>
      </c>
      <c r="T226" t="str">
        <f>IF(ISNUMBER(SEARCH("food", R226)), "Food Trucks",
IF(ISNUMBER(SEARCH("electric",R226)),"Electric Music",
IF(ISNUMBER(SEARCH("indie",R226)),"Indie Rock",
IF(ISNUMBER(SEARCH("jazz",R226)),"Jazz",
IF(ISNUMBER(SEARCH("metal",R226)),"Metal",
IF(ISNUMBER(SEARCH("rock",R226)),"Rock",
IF(ISNUMBER(SEARCH("world",R226)),"World Music",
IF(ISNUMBER(SEARCH("animation", R226)), "Animation",
IF(ISNUMBER(SEARCH("documentary", R226)), "Documentary",
IF(ISNUMBER(SEARCH("drama", R226)), "Drama",
IF(ISNUMBER(SEARCH("science", R226)), "Science Ficton",
IF(ISNUMBER(SEARCH("shorts", R226)), "Shorts",
IF(ISNUMBER(SEARCH("television", R226)), "Television",
IF(ISNUMBER(SEARCH("mobile", R226)), "Mobile Games",
IF(ISNUMBER(SEARCH("video games", R226)), "Video Games",
IF(ISNUMBER(SEARCH("theater", R226)), "Plays",
IF(ISNUMBER(SEARCH("wearables", R226)), "Wearables",
IF(ISNUMBER(SEARCH("web", R226)), "Web",
IF(ISNUMBER(SEARCH("journalism", R226)), "Audio",
IF(ISNUMBER(SEARCH("photography", R226)), "Photography Books",
IF(ISNUMBER(SEARCH("publishing/fiction", R226)), "Ficton",
IF(ISNUMBER(SEARCH("nonfiction", R226)), "Nonfiction",
IF(ISNUMBER(SEARCH("podcasts", R226)), "Radio &amp; Podcasts",
IF(ISNUMBER(SEARCH("translations", R226)), "translations"))))))))))))))))))))))))</f>
        <v>Science Ficton</v>
      </c>
    </row>
    <row r="227" spans="1:20" x14ac:dyDescent="0.25">
      <c r="A227">
        <v>225</v>
      </c>
      <c r="B227" t="s">
        <v>503</v>
      </c>
      <c r="C227" s="3" t="s">
        <v>504</v>
      </c>
      <c r="D227">
        <v>67800</v>
      </c>
      <c r="E227">
        <v>176398</v>
      </c>
      <c r="F227" s="6">
        <f>E227/D227*100</f>
        <v>260.1740412979351</v>
      </c>
      <c r="G227" t="s">
        <v>20</v>
      </c>
      <c r="H227">
        <v>5880</v>
      </c>
      <c r="I227" s="8">
        <f>IFERROR(E227/H227,"0")</f>
        <v>29.999659863945578</v>
      </c>
      <c r="J227" t="s">
        <v>21</v>
      </c>
      <c r="K227" t="s">
        <v>22</v>
      </c>
      <c r="L227">
        <v>1399093200</v>
      </c>
      <c r="M227" s="12">
        <f>(((L227/60)/60)/24)+DATE(1970,1,1)</f>
        <v>41762.208333333336</v>
      </c>
      <c r="N227">
        <v>1399093200</v>
      </c>
      <c r="O227" s="12">
        <f>(((N227/60)/60)/24)+DATE(1970,1,1)</f>
        <v>41762.208333333336</v>
      </c>
      <c r="P227" t="b">
        <v>1</v>
      </c>
      <c r="Q227" t="b">
        <v>0</v>
      </c>
      <c r="R227" t="s">
        <v>23</v>
      </c>
      <c r="S227" t="str">
        <f>IF(ISNUMBER(SEARCH("food", R227)), "Food", IF(ISNUMBER(SEARCH("music",R227)),"Music",IF(ISNUMBER(SEARCH("film", R227)), "Film &amp; Video", IF(ISNUMBER(SEARCH("games", R227)), "Games", IF(ISNUMBER(SEARCH("theater", R227)), "Theater",IF(ISNUMBER(SEARCH("technology", R227)), "Technology", IF(ISNUMBER(SEARCH("journalism", R227)), "Journalism", IF(ISNUMBER(SEARCH("photography", R227)), "Photography", IF(ISNUMBER(SEARCH("publishing", R227)), "Publishing")))))))))</f>
        <v>Music</v>
      </c>
      <c r="T227" t="str">
        <f>IF(ISNUMBER(SEARCH("food", R227)), "Food Trucks",
IF(ISNUMBER(SEARCH("electric",R227)),"Electric Music",
IF(ISNUMBER(SEARCH("indie",R227)),"Indie Rock",
IF(ISNUMBER(SEARCH("jazz",R227)),"Jazz",
IF(ISNUMBER(SEARCH("metal",R227)),"Metal",
IF(ISNUMBER(SEARCH("rock",R227)),"Rock",
IF(ISNUMBER(SEARCH("world",R227)),"World Music",
IF(ISNUMBER(SEARCH("animation", R227)), "Animation",
IF(ISNUMBER(SEARCH("documentary", R227)), "Documentary",
IF(ISNUMBER(SEARCH("drama", R227)), "Drama",
IF(ISNUMBER(SEARCH("science", R227)), "Science Ficton",
IF(ISNUMBER(SEARCH("shorts", R227)), "Shorts",
IF(ISNUMBER(SEARCH("television", R227)), "Television",
IF(ISNUMBER(SEARCH("mobile", R227)), "Mobile Games",
IF(ISNUMBER(SEARCH("video games", R227)), "Video Games",
IF(ISNUMBER(SEARCH("theater", R227)), "Plays",
IF(ISNUMBER(SEARCH("wearables", R227)), "Wearables",
IF(ISNUMBER(SEARCH("web", R227)), "Web",
IF(ISNUMBER(SEARCH("journalism", R227)), "Audio",
IF(ISNUMBER(SEARCH("photography", R227)), "Photography Books",
IF(ISNUMBER(SEARCH("publishing/fiction", R227)), "Ficton",
IF(ISNUMBER(SEARCH("nonfiction", R227)), "Nonfiction",
IF(ISNUMBER(SEARCH("podcasts", R227)), "Radio &amp; Podcasts",
IF(ISNUMBER(SEARCH("translations", R227)), "translations"))))))))))))))))))))))))</f>
        <v>Rock</v>
      </c>
    </row>
    <row r="228" spans="1:20" x14ac:dyDescent="0.25">
      <c r="A228">
        <v>226</v>
      </c>
      <c r="B228" t="s">
        <v>253</v>
      </c>
      <c r="C228" s="3" t="s">
        <v>505</v>
      </c>
      <c r="D228">
        <v>3000</v>
      </c>
      <c r="E228">
        <v>10999</v>
      </c>
      <c r="F228" s="6">
        <f>E228/D228*100</f>
        <v>366.63333333333333</v>
      </c>
      <c r="G228" t="s">
        <v>20</v>
      </c>
      <c r="H228">
        <v>112</v>
      </c>
      <c r="I228" s="8">
        <f>IFERROR(E228/H228,"0")</f>
        <v>98.205357142857139</v>
      </c>
      <c r="J228" t="s">
        <v>21</v>
      </c>
      <c r="K228" t="s">
        <v>22</v>
      </c>
      <c r="L228">
        <v>1270702800</v>
      </c>
      <c r="M228" s="12">
        <f>(((L228/60)/60)/24)+DATE(1970,1,1)</f>
        <v>40276.208333333336</v>
      </c>
      <c r="N228">
        <v>1273899600</v>
      </c>
      <c r="O228" s="12">
        <f>(((N228/60)/60)/24)+DATE(1970,1,1)</f>
        <v>40313.208333333336</v>
      </c>
      <c r="P228" t="b">
        <v>0</v>
      </c>
      <c r="Q228" t="b">
        <v>0</v>
      </c>
      <c r="R228" t="s">
        <v>122</v>
      </c>
      <c r="S228" t="str">
        <f>IF(ISNUMBER(SEARCH("food", R228)), "Food", IF(ISNUMBER(SEARCH("music",R228)),"Music",IF(ISNUMBER(SEARCH("film", R228)), "Film &amp; Video", IF(ISNUMBER(SEARCH("games", R228)), "Games", IF(ISNUMBER(SEARCH("theater", R228)), "Theater",IF(ISNUMBER(SEARCH("technology", R228)), "Technology", IF(ISNUMBER(SEARCH("journalism", R228)), "Journalism", IF(ISNUMBER(SEARCH("photography", R228)), "Photography", IF(ISNUMBER(SEARCH("publishing", R228)), "Publishing")))))))))</f>
        <v>Photography</v>
      </c>
      <c r="T228" t="str">
        <f>IF(ISNUMBER(SEARCH("food", R228)), "Food Trucks",
IF(ISNUMBER(SEARCH("electric",R228)),"Electric Music",
IF(ISNUMBER(SEARCH("indie",R228)),"Indie Rock",
IF(ISNUMBER(SEARCH("jazz",R228)),"Jazz",
IF(ISNUMBER(SEARCH("metal",R228)),"Metal",
IF(ISNUMBER(SEARCH("rock",R228)),"Rock",
IF(ISNUMBER(SEARCH("world",R228)),"World Music",
IF(ISNUMBER(SEARCH("animation", R228)), "Animation",
IF(ISNUMBER(SEARCH("documentary", R228)), "Documentary",
IF(ISNUMBER(SEARCH("drama", R228)), "Drama",
IF(ISNUMBER(SEARCH("science", R228)), "Science Ficton",
IF(ISNUMBER(SEARCH("shorts", R228)), "Shorts",
IF(ISNUMBER(SEARCH("television", R228)), "Television",
IF(ISNUMBER(SEARCH("mobile", R228)), "Mobile Games",
IF(ISNUMBER(SEARCH("video games", R228)), "Video Games",
IF(ISNUMBER(SEARCH("theater", R228)), "Plays",
IF(ISNUMBER(SEARCH("wearables", R228)), "Wearables",
IF(ISNUMBER(SEARCH("web", R228)), "Web",
IF(ISNUMBER(SEARCH("journalism", R228)), "Audio",
IF(ISNUMBER(SEARCH("photography", R228)), "Photography Books",
IF(ISNUMBER(SEARCH("publishing/fiction", R228)), "Ficton",
IF(ISNUMBER(SEARCH("nonfiction", R228)), "Nonfiction",
IF(ISNUMBER(SEARCH("podcasts", R228)), "Radio &amp; Podcasts",
IF(ISNUMBER(SEARCH("translations", R228)), "translations"))))))))))))))))))))))))</f>
        <v>Photography Books</v>
      </c>
    </row>
    <row r="229" spans="1:20" x14ac:dyDescent="0.25">
      <c r="A229">
        <v>227</v>
      </c>
      <c r="B229" t="s">
        <v>506</v>
      </c>
      <c r="C229" s="3" t="s">
        <v>507</v>
      </c>
      <c r="D229">
        <v>60900</v>
      </c>
      <c r="E229">
        <v>102751</v>
      </c>
      <c r="F229" s="6">
        <f>E229/D229*100</f>
        <v>168.72085385878489</v>
      </c>
      <c r="G229" t="s">
        <v>20</v>
      </c>
      <c r="H229">
        <v>943</v>
      </c>
      <c r="I229" s="8">
        <f>IFERROR(E229/H229,"0")</f>
        <v>108.96182396606575</v>
      </c>
      <c r="J229" t="s">
        <v>21</v>
      </c>
      <c r="K229" t="s">
        <v>22</v>
      </c>
      <c r="L229">
        <v>1431666000</v>
      </c>
      <c r="M229" s="12">
        <f>(((L229/60)/60)/24)+DATE(1970,1,1)</f>
        <v>42139.208333333328</v>
      </c>
      <c r="N229">
        <v>1432184400</v>
      </c>
      <c r="O229" s="12">
        <f>(((N229/60)/60)/24)+DATE(1970,1,1)</f>
        <v>42145.208333333328</v>
      </c>
      <c r="P229" t="b">
        <v>0</v>
      </c>
      <c r="Q229" t="b">
        <v>0</v>
      </c>
      <c r="R229" t="s">
        <v>292</v>
      </c>
      <c r="S229" t="str">
        <f>IF(ISNUMBER(SEARCH("food", R229)), "Food", IF(ISNUMBER(SEARCH("music",R229)),"Music",IF(ISNUMBER(SEARCH("film", R229)), "Film &amp; Video", IF(ISNUMBER(SEARCH("games", R229)), "Games", IF(ISNUMBER(SEARCH("theater", R229)), "Theater",IF(ISNUMBER(SEARCH("technology", R229)), "Technology", IF(ISNUMBER(SEARCH("journalism", R229)), "Journalism", IF(ISNUMBER(SEARCH("photography", R229)), "Photography", IF(ISNUMBER(SEARCH("publishing", R229)), "Publishing")))))))))</f>
        <v>Games</v>
      </c>
      <c r="T229" t="str">
        <f>IF(ISNUMBER(SEARCH("food", R229)), "Food Trucks",
IF(ISNUMBER(SEARCH("electric",R229)),"Electric Music",
IF(ISNUMBER(SEARCH("indie",R229)),"Indie Rock",
IF(ISNUMBER(SEARCH("jazz",R229)),"Jazz",
IF(ISNUMBER(SEARCH("metal",R229)),"Metal",
IF(ISNUMBER(SEARCH("rock",R229)),"Rock",
IF(ISNUMBER(SEARCH("world",R229)),"World Music",
IF(ISNUMBER(SEARCH("animation", R229)), "Animation",
IF(ISNUMBER(SEARCH("documentary", R229)), "Documentary",
IF(ISNUMBER(SEARCH("drama", R229)), "Drama",
IF(ISNUMBER(SEARCH("science", R229)), "Science Ficton",
IF(ISNUMBER(SEARCH("shorts", R229)), "Shorts",
IF(ISNUMBER(SEARCH("television", R229)), "Television",
IF(ISNUMBER(SEARCH("mobile", R229)), "Mobile Games",
IF(ISNUMBER(SEARCH("video games", R229)), "Video Games",
IF(ISNUMBER(SEARCH("theater", R229)), "Plays",
IF(ISNUMBER(SEARCH("wearables", R229)), "Wearables",
IF(ISNUMBER(SEARCH("web", R229)), "Web",
IF(ISNUMBER(SEARCH("journalism", R229)), "Audio",
IF(ISNUMBER(SEARCH("photography", R229)), "Photography Books",
IF(ISNUMBER(SEARCH("publishing/fiction", R229)), "Ficton",
IF(ISNUMBER(SEARCH("nonfiction", R229)), "Nonfiction",
IF(ISNUMBER(SEARCH("podcasts", R229)), "Radio &amp; Podcasts",
IF(ISNUMBER(SEARCH("translations", R229)), "translations"))))))))))))))))))))))))</f>
        <v>Mobile Games</v>
      </c>
    </row>
    <row r="230" spans="1:20" x14ac:dyDescent="0.25">
      <c r="A230">
        <v>228</v>
      </c>
      <c r="B230" t="s">
        <v>508</v>
      </c>
      <c r="C230" s="3" t="s">
        <v>509</v>
      </c>
      <c r="D230">
        <v>137900</v>
      </c>
      <c r="E230">
        <v>165352</v>
      </c>
      <c r="F230" s="6">
        <f>E230/D230*100</f>
        <v>119.90717911530093</v>
      </c>
      <c r="G230" t="s">
        <v>20</v>
      </c>
      <c r="H230">
        <v>2468</v>
      </c>
      <c r="I230" s="8">
        <f>IFERROR(E230/H230,"0")</f>
        <v>66.998379254457049</v>
      </c>
      <c r="J230" t="s">
        <v>21</v>
      </c>
      <c r="K230" t="s">
        <v>22</v>
      </c>
      <c r="L230">
        <v>1472619600</v>
      </c>
      <c r="M230" s="12">
        <f>(((L230/60)/60)/24)+DATE(1970,1,1)</f>
        <v>42613.208333333328</v>
      </c>
      <c r="N230">
        <v>1474779600</v>
      </c>
      <c r="O230" s="12">
        <f>(((N230/60)/60)/24)+DATE(1970,1,1)</f>
        <v>42638.208333333328</v>
      </c>
      <c r="P230" t="b">
        <v>0</v>
      </c>
      <c r="Q230" t="b">
        <v>0</v>
      </c>
      <c r="R230" t="s">
        <v>71</v>
      </c>
      <c r="S230" t="str">
        <f>IF(ISNUMBER(SEARCH("food", R230)), "Food", IF(ISNUMBER(SEARCH("music",R230)),"Music",IF(ISNUMBER(SEARCH("film", R230)), "Film &amp; Video", IF(ISNUMBER(SEARCH("games", R230)), "Games", IF(ISNUMBER(SEARCH("theater", R230)), "Theater",IF(ISNUMBER(SEARCH("technology", R230)), "Technology", IF(ISNUMBER(SEARCH("journalism", R230)), "Journalism", IF(ISNUMBER(SEARCH("photography", R230)), "Photography", IF(ISNUMBER(SEARCH("publishing", R230)), "Publishing")))))))))</f>
        <v>Film &amp; Video</v>
      </c>
      <c r="T230" t="str">
        <f>IF(ISNUMBER(SEARCH("food", R230)), "Food Trucks",
IF(ISNUMBER(SEARCH("electric",R230)),"Electric Music",
IF(ISNUMBER(SEARCH("indie",R230)),"Indie Rock",
IF(ISNUMBER(SEARCH("jazz",R230)),"Jazz",
IF(ISNUMBER(SEARCH("metal",R230)),"Metal",
IF(ISNUMBER(SEARCH("rock",R230)),"Rock",
IF(ISNUMBER(SEARCH("world",R230)),"World Music",
IF(ISNUMBER(SEARCH("animation", R230)), "Animation",
IF(ISNUMBER(SEARCH("documentary", R230)), "Documentary",
IF(ISNUMBER(SEARCH("drama", R230)), "Drama",
IF(ISNUMBER(SEARCH("science", R230)), "Science Ficton",
IF(ISNUMBER(SEARCH("shorts", R230)), "Shorts",
IF(ISNUMBER(SEARCH("television", R230)), "Television",
IF(ISNUMBER(SEARCH("mobile", R230)), "Mobile Games",
IF(ISNUMBER(SEARCH("video games", R230)), "Video Games",
IF(ISNUMBER(SEARCH("theater", R230)), "Plays",
IF(ISNUMBER(SEARCH("wearables", R230)), "Wearables",
IF(ISNUMBER(SEARCH("web", R230)), "Web",
IF(ISNUMBER(SEARCH("journalism", R230)), "Audio",
IF(ISNUMBER(SEARCH("photography", R230)), "Photography Books",
IF(ISNUMBER(SEARCH("publishing/fiction", R230)), "Ficton",
IF(ISNUMBER(SEARCH("nonfiction", R230)), "Nonfiction",
IF(ISNUMBER(SEARCH("podcasts", R230)), "Radio &amp; Podcasts",
IF(ISNUMBER(SEARCH("translations", R230)), "translations"))))))))))))))))))))))))</f>
        <v>Animation</v>
      </c>
    </row>
    <row r="231" spans="1:20" x14ac:dyDescent="0.25">
      <c r="A231">
        <v>229</v>
      </c>
      <c r="B231" t="s">
        <v>510</v>
      </c>
      <c r="C231" s="3" t="s">
        <v>511</v>
      </c>
      <c r="D231">
        <v>85600</v>
      </c>
      <c r="E231">
        <v>165798</v>
      </c>
      <c r="F231" s="6">
        <f>E231/D231*100</f>
        <v>193.68925233644859</v>
      </c>
      <c r="G231" t="s">
        <v>20</v>
      </c>
      <c r="H231">
        <v>2551</v>
      </c>
      <c r="I231" s="8">
        <f>IFERROR(E231/H231,"0")</f>
        <v>64.99333594668758</v>
      </c>
      <c r="J231" t="s">
        <v>21</v>
      </c>
      <c r="K231" t="s">
        <v>22</v>
      </c>
      <c r="L231">
        <v>1496293200</v>
      </c>
      <c r="M231" s="12">
        <f>(((L231/60)/60)/24)+DATE(1970,1,1)</f>
        <v>42887.208333333328</v>
      </c>
      <c r="N231">
        <v>1500440400</v>
      </c>
      <c r="O231" s="12">
        <f>(((N231/60)/60)/24)+DATE(1970,1,1)</f>
        <v>42935.208333333328</v>
      </c>
      <c r="P231" t="b">
        <v>0</v>
      </c>
      <c r="Q231" t="b">
        <v>1</v>
      </c>
      <c r="R231" t="s">
        <v>292</v>
      </c>
      <c r="S231" t="str">
        <f>IF(ISNUMBER(SEARCH("food", R231)), "Food", IF(ISNUMBER(SEARCH("music",R231)),"Music",IF(ISNUMBER(SEARCH("film", R231)), "Film &amp; Video", IF(ISNUMBER(SEARCH("games", R231)), "Games", IF(ISNUMBER(SEARCH("theater", R231)), "Theater",IF(ISNUMBER(SEARCH("technology", R231)), "Technology", IF(ISNUMBER(SEARCH("journalism", R231)), "Journalism", IF(ISNUMBER(SEARCH("photography", R231)), "Photography", IF(ISNUMBER(SEARCH("publishing", R231)), "Publishing")))))))))</f>
        <v>Games</v>
      </c>
      <c r="T231" t="str">
        <f>IF(ISNUMBER(SEARCH("food", R231)), "Food Trucks",
IF(ISNUMBER(SEARCH("electric",R231)),"Electric Music",
IF(ISNUMBER(SEARCH("indie",R231)),"Indie Rock",
IF(ISNUMBER(SEARCH("jazz",R231)),"Jazz",
IF(ISNUMBER(SEARCH("metal",R231)),"Metal",
IF(ISNUMBER(SEARCH("rock",R231)),"Rock",
IF(ISNUMBER(SEARCH("world",R231)),"World Music",
IF(ISNUMBER(SEARCH("animation", R231)), "Animation",
IF(ISNUMBER(SEARCH("documentary", R231)), "Documentary",
IF(ISNUMBER(SEARCH("drama", R231)), "Drama",
IF(ISNUMBER(SEARCH("science", R231)), "Science Ficton",
IF(ISNUMBER(SEARCH("shorts", R231)), "Shorts",
IF(ISNUMBER(SEARCH("television", R231)), "Television",
IF(ISNUMBER(SEARCH("mobile", R231)), "Mobile Games",
IF(ISNUMBER(SEARCH("video games", R231)), "Video Games",
IF(ISNUMBER(SEARCH("theater", R231)), "Plays",
IF(ISNUMBER(SEARCH("wearables", R231)), "Wearables",
IF(ISNUMBER(SEARCH("web", R231)), "Web",
IF(ISNUMBER(SEARCH("journalism", R231)), "Audio",
IF(ISNUMBER(SEARCH("photography", R231)), "Photography Books",
IF(ISNUMBER(SEARCH("publishing/fiction", R231)), "Ficton",
IF(ISNUMBER(SEARCH("nonfiction", R231)), "Nonfiction",
IF(ISNUMBER(SEARCH("podcasts", R231)), "Radio &amp; Podcasts",
IF(ISNUMBER(SEARCH("translations", R231)), "translations"))))))))))))))))))))))))</f>
        <v>Mobile Games</v>
      </c>
    </row>
    <row r="232" spans="1:20" x14ac:dyDescent="0.25">
      <c r="A232">
        <v>230</v>
      </c>
      <c r="B232" t="s">
        <v>512</v>
      </c>
      <c r="C232" s="3" t="s">
        <v>513</v>
      </c>
      <c r="D232">
        <v>2400</v>
      </c>
      <c r="E232">
        <v>10084</v>
      </c>
      <c r="F232" s="6">
        <f>E232/D232*100</f>
        <v>420.16666666666669</v>
      </c>
      <c r="G232" t="s">
        <v>20</v>
      </c>
      <c r="H232">
        <v>101</v>
      </c>
      <c r="I232" s="8">
        <f>IFERROR(E232/H232,"0")</f>
        <v>99.841584158415841</v>
      </c>
      <c r="J232" t="s">
        <v>21</v>
      </c>
      <c r="K232" t="s">
        <v>22</v>
      </c>
      <c r="L232">
        <v>1575612000</v>
      </c>
      <c r="M232" s="12">
        <f>(((L232/60)/60)/24)+DATE(1970,1,1)</f>
        <v>43805.25</v>
      </c>
      <c r="N232">
        <v>1575612000</v>
      </c>
      <c r="O232" s="12">
        <f>(((N232/60)/60)/24)+DATE(1970,1,1)</f>
        <v>43805.25</v>
      </c>
      <c r="P232" t="b">
        <v>0</v>
      </c>
      <c r="Q232" t="b">
        <v>0</v>
      </c>
      <c r="R232" t="s">
        <v>89</v>
      </c>
      <c r="S232" t="str">
        <f>IF(ISNUMBER(SEARCH("food", R232)), "Food", IF(ISNUMBER(SEARCH("music",R232)),"Music",IF(ISNUMBER(SEARCH("film", R232)), "Film &amp; Video", IF(ISNUMBER(SEARCH("games", R232)), "Games", IF(ISNUMBER(SEARCH("theater", R232)), "Theater",IF(ISNUMBER(SEARCH("technology", R232)), "Technology", IF(ISNUMBER(SEARCH("journalism", R232)), "Journalism", IF(ISNUMBER(SEARCH("photography", R232)), "Photography", IF(ISNUMBER(SEARCH("publishing", R232)), "Publishing")))))))))</f>
        <v>Games</v>
      </c>
      <c r="T232" t="str">
        <f>IF(ISNUMBER(SEARCH("food", R232)), "Food Trucks",
IF(ISNUMBER(SEARCH("electric",R232)),"Electric Music",
IF(ISNUMBER(SEARCH("indie",R232)),"Indie Rock",
IF(ISNUMBER(SEARCH("jazz",R232)),"Jazz",
IF(ISNUMBER(SEARCH("metal",R232)),"Metal",
IF(ISNUMBER(SEARCH("rock",R232)),"Rock",
IF(ISNUMBER(SEARCH("world",R232)),"World Music",
IF(ISNUMBER(SEARCH("animation", R232)), "Animation",
IF(ISNUMBER(SEARCH("documentary", R232)), "Documentary",
IF(ISNUMBER(SEARCH("drama", R232)), "Drama",
IF(ISNUMBER(SEARCH("science", R232)), "Science Ficton",
IF(ISNUMBER(SEARCH("shorts", R232)), "Shorts",
IF(ISNUMBER(SEARCH("television", R232)), "Television",
IF(ISNUMBER(SEARCH("mobile", R232)), "Mobile Games",
IF(ISNUMBER(SEARCH("video games", R232)), "Video Games",
IF(ISNUMBER(SEARCH("theater", R232)), "Plays",
IF(ISNUMBER(SEARCH("wearables", R232)), "Wearables",
IF(ISNUMBER(SEARCH("web", R232)), "Web",
IF(ISNUMBER(SEARCH("journalism", R232)), "Audio",
IF(ISNUMBER(SEARCH("photography", R232)), "Photography Books",
IF(ISNUMBER(SEARCH("publishing/fiction", R232)), "Ficton",
IF(ISNUMBER(SEARCH("nonfiction", R232)), "Nonfiction",
IF(ISNUMBER(SEARCH("podcasts", R232)), "Radio &amp; Podcasts",
IF(ISNUMBER(SEARCH("translations", R232)), "translations"))))))))))))))))))))))))</f>
        <v>Video Games</v>
      </c>
    </row>
    <row r="233" spans="1:20" x14ac:dyDescent="0.25">
      <c r="A233">
        <v>231</v>
      </c>
      <c r="B233" t="s">
        <v>514</v>
      </c>
      <c r="C233" s="3" t="s">
        <v>515</v>
      </c>
      <c r="D233">
        <v>7200</v>
      </c>
      <c r="E233">
        <v>5523</v>
      </c>
      <c r="F233" s="6">
        <f>E233/D233*100</f>
        <v>76.708333333333329</v>
      </c>
      <c r="G233" t="s">
        <v>74</v>
      </c>
      <c r="H233">
        <v>67</v>
      </c>
      <c r="I233" s="8">
        <f>IFERROR(E233/H233,"0")</f>
        <v>82.432835820895519</v>
      </c>
      <c r="J233" t="s">
        <v>21</v>
      </c>
      <c r="K233" t="s">
        <v>22</v>
      </c>
      <c r="L233">
        <v>1369112400</v>
      </c>
      <c r="M233" s="12">
        <f>(((L233/60)/60)/24)+DATE(1970,1,1)</f>
        <v>41415.208333333336</v>
      </c>
      <c r="N233">
        <v>1374123600</v>
      </c>
      <c r="O233" s="12">
        <f>(((N233/60)/60)/24)+DATE(1970,1,1)</f>
        <v>41473.208333333336</v>
      </c>
      <c r="P233" t="b">
        <v>0</v>
      </c>
      <c r="Q233" t="b">
        <v>0</v>
      </c>
      <c r="R233" t="s">
        <v>33</v>
      </c>
      <c r="S233" t="str">
        <f>IF(ISNUMBER(SEARCH("food", R233)), "Food", IF(ISNUMBER(SEARCH("music",R233)),"Music",IF(ISNUMBER(SEARCH("film", R233)), "Film &amp; Video", IF(ISNUMBER(SEARCH("games", R233)), "Games", IF(ISNUMBER(SEARCH("theater", R233)), "Theater",IF(ISNUMBER(SEARCH("technology", R233)), "Technology", IF(ISNUMBER(SEARCH("journalism", R233)), "Journalism", IF(ISNUMBER(SEARCH("photography", R233)), "Photography", IF(ISNUMBER(SEARCH("publishing", R233)), "Publishing")))))))))</f>
        <v>Theater</v>
      </c>
      <c r="T233" t="str">
        <f>IF(ISNUMBER(SEARCH("food", R233)), "Food Trucks",
IF(ISNUMBER(SEARCH("electric",R233)),"Electric Music",
IF(ISNUMBER(SEARCH("indie",R233)),"Indie Rock",
IF(ISNUMBER(SEARCH("jazz",R233)),"Jazz",
IF(ISNUMBER(SEARCH("metal",R233)),"Metal",
IF(ISNUMBER(SEARCH("rock",R233)),"Rock",
IF(ISNUMBER(SEARCH("world",R233)),"World Music",
IF(ISNUMBER(SEARCH("animation", R233)), "Animation",
IF(ISNUMBER(SEARCH("documentary", R233)), "Documentary",
IF(ISNUMBER(SEARCH("drama", R233)), "Drama",
IF(ISNUMBER(SEARCH("science", R233)), "Science Ficton",
IF(ISNUMBER(SEARCH("shorts", R233)), "Shorts",
IF(ISNUMBER(SEARCH("television", R233)), "Television",
IF(ISNUMBER(SEARCH("mobile", R233)), "Mobile Games",
IF(ISNUMBER(SEARCH("video games", R233)), "Video Games",
IF(ISNUMBER(SEARCH("theater", R233)), "Plays",
IF(ISNUMBER(SEARCH("wearables", R233)), "Wearables",
IF(ISNUMBER(SEARCH("web", R233)), "Web",
IF(ISNUMBER(SEARCH("journalism", R233)), "Audio",
IF(ISNUMBER(SEARCH("photography", R233)), "Photography Books",
IF(ISNUMBER(SEARCH("publishing/fiction", R233)), "Ficton",
IF(ISNUMBER(SEARCH("nonfiction", R233)), "Nonfiction",
IF(ISNUMBER(SEARCH("podcasts", R233)), "Radio &amp; Podcasts",
IF(ISNUMBER(SEARCH("translations", R233)), "translations"))))))))))))))))))))))))</f>
        <v>Plays</v>
      </c>
    </row>
    <row r="234" spans="1:20" x14ac:dyDescent="0.25">
      <c r="A234">
        <v>232</v>
      </c>
      <c r="B234" t="s">
        <v>516</v>
      </c>
      <c r="C234" s="3" t="s">
        <v>517</v>
      </c>
      <c r="D234">
        <v>3400</v>
      </c>
      <c r="E234">
        <v>5823</v>
      </c>
      <c r="F234" s="6">
        <f>E234/D234*100</f>
        <v>171.26470588235293</v>
      </c>
      <c r="G234" t="s">
        <v>20</v>
      </c>
      <c r="H234">
        <v>92</v>
      </c>
      <c r="I234" s="8">
        <f>IFERROR(E234/H234,"0")</f>
        <v>63.293478260869563</v>
      </c>
      <c r="J234" t="s">
        <v>21</v>
      </c>
      <c r="K234" t="s">
        <v>22</v>
      </c>
      <c r="L234">
        <v>1469422800</v>
      </c>
      <c r="M234" s="12">
        <f>(((L234/60)/60)/24)+DATE(1970,1,1)</f>
        <v>42576.208333333328</v>
      </c>
      <c r="N234">
        <v>1469509200</v>
      </c>
      <c r="O234" s="12">
        <f>(((N234/60)/60)/24)+DATE(1970,1,1)</f>
        <v>42577.208333333328</v>
      </c>
      <c r="P234" t="b">
        <v>0</v>
      </c>
      <c r="Q234" t="b">
        <v>0</v>
      </c>
      <c r="R234" t="s">
        <v>33</v>
      </c>
      <c r="S234" t="str">
        <f>IF(ISNUMBER(SEARCH("food", R234)), "Food", IF(ISNUMBER(SEARCH("music",R234)),"Music",IF(ISNUMBER(SEARCH("film", R234)), "Film &amp; Video", IF(ISNUMBER(SEARCH("games", R234)), "Games", IF(ISNUMBER(SEARCH("theater", R234)), "Theater",IF(ISNUMBER(SEARCH("technology", R234)), "Technology", IF(ISNUMBER(SEARCH("journalism", R234)), "Journalism", IF(ISNUMBER(SEARCH("photography", R234)), "Photography", IF(ISNUMBER(SEARCH("publishing", R234)), "Publishing")))))))))</f>
        <v>Theater</v>
      </c>
      <c r="T234" t="str">
        <f>IF(ISNUMBER(SEARCH("food", R234)), "Food Trucks",
IF(ISNUMBER(SEARCH("electric",R234)),"Electric Music",
IF(ISNUMBER(SEARCH("indie",R234)),"Indie Rock",
IF(ISNUMBER(SEARCH("jazz",R234)),"Jazz",
IF(ISNUMBER(SEARCH("metal",R234)),"Metal",
IF(ISNUMBER(SEARCH("rock",R234)),"Rock",
IF(ISNUMBER(SEARCH("world",R234)),"World Music",
IF(ISNUMBER(SEARCH("animation", R234)), "Animation",
IF(ISNUMBER(SEARCH("documentary", R234)), "Documentary",
IF(ISNUMBER(SEARCH("drama", R234)), "Drama",
IF(ISNUMBER(SEARCH("science", R234)), "Science Ficton",
IF(ISNUMBER(SEARCH("shorts", R234)), "Shorts",
IF(ISNUMBER(SEARCH("television", R234)), "Television",
IF(ISNUMBER(SEARCH("mobile", R234)), "Mobile Games",
IF(ISNUMBER(SEARCH("video games", R234)), "Video Games",
IF(ISNUMBER(SEARCH("theater", R234)), "Plays",
IF(ISNUMBER(SEARCH("wearables", R234)), "Wearables",
IF(ISNUMBER(SEARCH("web", R234)), "Web",
IF(ISNUMBER(SEARCH("journalism", R234)), "Audio",
IF(ISNUMBER(SEARCH("photography", R234)), "Photography Books",
IF(ISNUMBER(SEARCH("publishing/fiction", R234)), "Ficton",
IF(ISNUMBER(SEARCH("nonfiction", R234)), "Nonfiction",
IF(ISNUMBER(SEARCH("podcasts", R234)), "Radio &amp; Podcasts",
IF(ISNUMBER(SEARCH("translations", R234)), "translations"))))))))))))))))))))))))</f>
        <v>Plays</v>
      </c>
    </row>
    <row r="235" spans="1:20" x14ac:dyDescent="0.25">
      <c r="A235">
        <v>233</v>
      </c>
      <c r="B235" t="s">
        <v>518</v>
      </c>
      <c r="C235" s="3" t="s">
        <v>519</v>
      </c>
      <c r="D235">
        <v>3800</v>
      </c>
      <c r="E235">
        <v>6000</v>
      </c>
      <c r="F235" s="6">
        <f>E235/D235*100</f>
        <v>157.89473684210526</v>
      </c>
      <c r="G235" t="s">
        <v>20</v>
      </c>
      <c r="H235">
        <v>62</v>
      </c>
      <c r="I235" s="8">
        <f>IFERROR(E235/H235,"0")</f>
        <v>96.774193548387103</v>
      </c>
      <c r="J235" t="s">
        <v>21</v>
      </c>
      <c r="K235" t="s">
        <v>22</v>
      </c>
      <c r="L235">
        <v>1307854800</v>
      </c>
      <c r="M235" s="12">
        <f>(((L235/60)/60)/24)+DATE(1970,1,1)</f>
        <v>40706.208333333336</v>
      </c>
      <c r="N235">
        <v>1309237200</v>
      </c>
      <c r="O235" s="12">
        <f>(((N235/60)/60)/24)+DATE(1970,1,1)</f>
        <v>40722.208333333336</v>
      </c>
      <c r="P235" t="b">
        <v>0</v>
      </c>
      <c r="Q235" t="b">
        <v>0</v>
      </c>
      <c r="R235" t="s">
        <v>71</v>
      </c>
      <c r="S235" t="str">
        <f>IF(ISNUMBER(SEARCH("food", R235)), "Food", IF(ISNUMBER(SEARCH("music",R235)),"Music",IF(ISNUMBER(SEARCH("film", R235)), "Film &amp; Video", IF(ISNUMBER(SEARCH("games", R235)), "Games", IF(ISNUMBER(SEARCH("theater", R235)), "Theater",IF(ISNUMBER(SEARCH("technology", R235)), "Technology", IF(ISNUMBER(SEARCH("journalism", R235)), "Journalism", IF(ISNUMBER(SEARCH("photography", R235)), "Photography", IF(ISNUMBER(SEARCH("publishing", R235)), "Publishing")))))))))</f>
        <v>Film &amp; Video</v>
      </c>
      <c r="T235" t="str">
        <f>IF(ISNUMBER(SEARCH("food", R235)), "Food Trucks",
IF(ISNUMBER(SEARCH("electric",R235)),"Electric Music",
IF(ISNUMBER(SEARCH("indie",R235)),"Indie Rock",
IF(ISNUMBER(SEARCH("jazz",R235)),"Jazz",
IF(ISNUMBER(SEARCH("metal",R235)),"Metal",
IF(ISNUMBER(SEARCH("rock",R235)),"Rock",
IF(ISNUMBER(SEARCH("world",R235)),"World Music",
IF(ISNUMBER(SEARCH("animation", R235)), "Animation",
IF(ISNUMBER(SEARCH("documentary", R235)), "Documentary",
IF(ISNUMBER(SEARCH("drama", R235)), "Drama",
IF(ISNUMBER(SEARCH("science", R235)), "Science Ficton",
IF(ISNUMBER(SEARCH("shorts", R235)), "Shorts",
IF(ISNUMBER(SEARCH("television", R235)), "Television",
IF(ISNUMBER(SEARCH("mobile", R235)), "Mobile Games",
IF(ISNUMBER(SEARCH("video games", R235)), "Video Games",
IF(ISNUMBER(SEARCH("theater", R235)), "Plays",
IF(ISNUMBER(SEARCH("wearables", R235)), "Wearables",
IF(ISNUMBER(SEARCH("web", R235)), "Web",
IF(ISNUMBER(SEARCH("journalism", R235)), "Audio",
IF(ISNUMBER(SEARCH("photography", R235)), "Photography Books",
IF(ISNUMBER(SEARCH("publishing/fiction", R235)), "Ficton",
IF(ISNUMBER(SEARCH("nonfiction", R235)), "Nonfiction",
IF(ISNUMBER(SEARCH("podcasts", R235)), "Radio &amp; Podcasts",
IF(ISNUMBER(SEARCH("translations", R235)), "translations"))))))))))))))))))))))))</f>
        <v>Animation</v>
      </c>
    </row>
    <row r="236" spans="1:20" x14ac:dyDescent="0.25">
      <c r="A236">
        <v>234</v>
      </c>
      <c r="B236" t="s">
        <v>520</v>
      </c>
      <c r="C236" s="3" t="s">
        <v>521</v>
      </c>
      <c r="D236">
        <v>7500</v>
      </c>
      <c r="E236">
        <v>8181</v>
      </c>
      <c r="F236" s="6">
        <f>E236/D236*100</f>
        <v>109.08</v>
      </c>
      <c r="G236" t="s">
        <v>20</v>
      </c>
      <c r="H236">
        <v>149</v>
      </c>
      <c r="I236" s="8">
        <f>IFERROR(E236/H236,"0")</f>
        <v>54.906040268456373</v>
      </c>
      <c r="J236" t="s">
        <v>107</v>
      </c>
      <c r="K236" t="s">
        <v>108</v>
      </c>
      <c r="L236">
        <v>1503378000</v>
      </c>
      <c r="M236" s="12">
        <f>(((L236/60)/60)/24)+DATE(1970,1,1)</f>
        <v>42969.208333333328</v>
      </c>
      <c r="N236">
        <v>1503982800</v>
      </c>
      <c r="O236" s="12">
        <f>(((N236/60)/60)/24)+DATE(1970,1,1)</f>
        <v>42976.208333333328</v>
      </c>
      <c r="P236" t="b">
        <v>0</v>
      </c>
      <c r="Q236" t="b">
        <v>1</v>
      </c>
      <c r="R236" t="s">
        <v>89</v>
      </c>
      <c r="S236" t="str">
        <f>IF(ISNUMBER(SEARCH("food", R236)), "Food", IF(ISNUMBER(SEARCH("music",R236)),"Music",IF(ISNUMBER(SEARCH("film", R236)), "Film &amp; Video", IF(ISNUMBER(SEARCH("games", R236)), "Games", IF(ISNUMBER(SEARCH("theater", R236)), "Theater",IF(ISNUMBER(SEARCH("technology", R236)), "Technology", IF(ISNUMBER(SEARCH("journalism", R236)), "Journalism", IF(ISNUMBER(SEARCH("photography", R236)), "Photography", IF(ISNUMBER(SEARCH("publishing", R236)), "Publishing")))))))))</f>
        <v>Games</v>
      </c>
      <c r="T236" t="str">
        <f>IF(ISNUMBER(SEARCH("food", R236)), "Food Trucks",
IF(ISNUMBER(SEARCH("electric",R236)),"Electric Music",
IF(ISNUMBER(SEARCH("indie",R236)),"Indie Rock",
IF(ISNUMBER(SEARCH("jazz",R236)),"Jazz",
IF(ISNUMBER(SEARCH("metal",R236)),"Metal",
IF(ISNUMBER(SEARCH("rock",R236)),"Rock",
IF(ISNUMBER(SEARCH("world",R236)),"World Music",
IF(ISNUMBER(SEARCH("animation", R236)), "Animation",
IF(ISNUMBER(SEARCH("documentary", R236)), "Documentary",
IF(ISNUMBER(SEARCH("drama", R236)), "Drama",
IF(ISNUMBER(SEARCH("science", R236)), "Science Ficton",
IF(ISNUMBER(SEARCH("shorts", R236)), "Shorts",
IF(ISNUMBER(SEARCH("television", R236)), "Television",
IF(ISNUMBER(SEARCH("mobile", R236)), "Mobile Games",
IF(ISNUMBER(SEARCH("video games", R236)), "Video Games",
IF(ISNUMBER(SEARCH("theater", R236)), "Plays",
IF(ISNUMBER(SEARCH("wearables", R236)), "Wearables",
IF(ISNUMBER(SEARCH("web", R236)), "Web",
IF(ISNUMBER(SEARCH("journalism", R236)), "Audio",
IF(ISNUMBER(SEARCH("photography", R236)), "Photography Books",
IF(ISNUMBER(SEARCH("publishing/fiction", R236)), "Ficton",
IF(ISNUMBER(SEARCH("nonfiction", R236)), "Nonfiction",
IF(ISNUMBER(SEARCH("podcasts", R236)), "Radio &amp; Podcasts",
IF(ISNUMBER(SEARCH("translations", R236)), "translations"))))))))))))))))))))))))</f>
        <v>Video Games</v>
      </c>
    </row>
    <row r="237" spans="1:20" ht="31.5" x14ac:dyDescent="0.25">
      <c r="A237">
        <v>235</v>
      </c>
      <c r="B237" t="s">
        <v>522</v>
      </c>
      <c r="C237" s="3" t="s">
        <v>523</v>
      </c>
      <c r="D237">
        <v>8600</v>
      </c>
      <c r="E237">
        <v>3589</v>
      </c>
      <c r="F237" s="6">
        <f>E237/D237*100</f>
        <v>41.732558139534881</v>
      </c>
      <c r="G237" t="s">
        <v>14</v>
      </c>
      <c r="H237">
        <v>92</v>
      </c>
      <c r="I237" s="8">
        <f>IFERROR(E237/H237,"0")</f>
        <v>39.010869565217391</v>
      </c>
      <c r="J237" t="s">
        <v>21</v>
      </c>
      <c r="K237" t="s">
        <v>22</v>
      </c>
      <c r="L237">
        <v>1486965600</v>
      </c>
      <c r="M237" s="12">
        <f>(((L237/60)/60)/24)+DATE(1970,1,1)</f>
        <v>42779.25</v>
      </c>
      <c r="N237">
        <v>1487397600</v>
      </c>
      <c r="O237" s="12">
        <f>(((N237/60)/60)/24)+DATE(1970,1,1)</f>
        <v>42784.25</v>
      </c>
      <c r="P237" t="b">
        <v>0</v>
      </c>
      <c r="Q237" t="b">
        <v>0</v>
      </c>
      <c r="R237" t="s">
        <v>71</v>
      </c>
      <c r="S237" t="str">
        <f>IF(ISNUMBER(SEARCH("food", R237)), "Food", IF(ISNUMBER(SEARCH("music",R237)),"Music",IF(ISNUMBER(SEARCH("film", R237)), "Film &amp; Video", IF(ISNUMBER(SEARCH("games", R237)), "Games", IF(ISNUMBER(SEARCH("theater", R237)), "Theater",IF(ISNUMBER(SEARCH("technology", R237)), "Technology", IF(ISNUMBER(SEARCH("journalism", R237)), "Journalism", IF(ISNUMBER(SEARCH("photography", R237)), "Photography", IF(ISNUMBER(SEARCH("publishing", R237)), "Publishing")))))))))</f>
        <v>Film &amp; Video</v>
      </c>
      <c r="T237" t="str">
        <f>IF(ISNUMBER(SEARCH("food", R237)), "Food Trucks",
IF(ISNUMBER(SEARCH("electric",R237)),"Electric Music",
IF(ISNUMBER(SEARCH("indie",R237)),"Indie Rock",
IF(ISNUMBER(SEARCH("jazz",R237)),"Jazz",
IF(ISNUMBER(SEARCH("metal",R237)),"Metal",
IF(ISNUMBER(SEARCH("rock",R237)),"Rock",
IF(ISNUMBER(SEARCH("world",R237)),"World Music",
IF(ISNUMBER(SEARCH("animation", R237)), "Animation",
IF(ISNUMBER(SEARCH("documentary", R237)), "Documentary",
IF(ISNUMBER(SEARCH("drama", R237)), "Drama",
IF(ISNUMBER(SEARCH("science", R237)), "Science Ficton",
IF(ISNUMBER(SEARCH("shorts", R237)), "Shorts",
IF(ISNUMBER(SEARCH("television", R237)), "Television",
IF(ISNUMBER(SEARCH("mobile", R237)), "Mobile Games",
IF(ISNUMBER(SEARCH("video games", R237)), "Video Games",
IF(ISNUMBER(SEARCH("theater", R237)), "Plays",
IF(ISNUMBER(SEARCH("wearables", R237)), "Wearables",
IF(ISNUMBER(SEARCH("web", R237)), "Web",
IF(ISNUMBER(SEARCH("journalism", R237)), "Audio",
IF(ISNUMBER(SEARCH("photography", R237)), "Photography Books",
IF(ISNUMBER(SEARCH("publishing/fiction", R237)), "Ficton",
IF(ISNUMBER(SEARCH("nonfiction", R237)), "Nonfiction",
IF(ISNUMBER(SEARCH("podcasts", R237)), "Radio &amp; Podcasts",
IF(ISNUMBER(SEARCH("translations", R237)), "translations"))))))))))))))))))))))))</f>
        <v>Animation</v>
      </c>
    </row>
    <row r="238" spans="1:20" x14ac:dyDescent="0.25">
      <c r="A238">
        <v>236</v>
      </c>
      <c r="B238" t="s">
        <v>524</v>
      </c>
      <c r="C238" s="3" t="s">
        <v>525</v>
      </c>
      <c r="D238">
        <v>39500</v>
      </c>
      <c r="E238">
        <v>4323</v>
      </c>
      <c r="F238" s="6">
        <f>E238/D238*100</f>
        <v>10.944303797468354</v>
      </c>
      <c r="G238" t="s">
        <v>14</v>
      </c>
      <c r="H238">
        <v>57</v>
      </c>
      <c r="I238" s="8">
        <f>IFERROR(E238/H238,"0")</f>
        <v>75.84210526315789</v>
      </c>
      <c r="J238" t="s">
        <v>26</v>
      </c>
      <c r="K238" t="s">
        <v>27</v>
      </c>
      <c r="L238">
        <v>1561438800</v>
      </c>
      <c r="M238" s="12">
        <f>(((L238/60)/60)/24)+DATE(1970,1,1)</f>
        <v>43641.208333333328</v>
      </c>
      <c r="N238">
        <v>1562043600</v>
      </c>
      <c r="O238" s="12">
        <f>(((N238/60)/60)/24)+DATE(1970,1,1)</f>
        <v>43648.208333333328</v>
      </c>
      <c r="P238" t="b">
        <v>0</v>
      </c>
      <c r="Q238" t="b">
        <v>1</v>
      </c>
      <c r="R238" t="s">
        <v>23</v>
      </c>
      <c r="S238" t="str">
        <f>IF(ISNUMBER(SEARCH("food", R238)), "Food", IF(ISNUMBER(SEARCH("music",R238)),"Music",IF(ISNUMBER(SEARCH("film", R238)), "Film &amp; Video", IF(ISNUMBER(SEARCH("games", R238)), "Games", IF(ISNUMBER(SEARCH("theater", R238)), "Theater",IF(ISNUMBER(SEARCH("technology", R238)), "Technology", IF(ISNUMBER(SEARCH("journalism", R238)), "Journalism", IF(ISNUMBER(SEARCH("photography", R238)), "Photography", IF(ISNUMBER(SEARCH("publishing", R238)), "Publishing")))))))))</f>
        <v>Music</v>
      </c>
      <c r="T238" t="str">
        <f>IF(ISNUMBER(SEARCH("food", R238)), "Food Trucks",
IF(ISNUMBER(SEARCH("electric",R238)),"Electric Music",
IF(ISNUMBER(SEARCH("indie",R238)),"Indie Rock",
IF(ISNUMBER(SEARCH("jazz",R238)),"Jazz",
IF(ISNUMBER(SEARCH("metal",R238)),"Metal",
IF(ISNUMBER(SEARCH("rock",R238)),"Rock",
IF(ISNUMBER(SEARCH("world",R238)),"World Music",
IF(ISNUMBER(SEARCH("animation", R238)), "Animation",
IF(ISNUMBER(SEARCH("documentary", R238)), "Documentary",
IF(ISNUMBER(SEARCH("drama", R238)), "Drama",
IF(ISNUMBER(SEARCH("science", R238)), "Science Ficton",
IF(ISNUMBER(SEARCH("shorts", R238)), "Shorts",
IF(ISNUMBER(SEARCH("television", R238)), "Television",
IF(ISNUMBER(SEARCH("mobile", R238)), "Mobile Games",
IF(ISNUMBER(SEARCH("video games", R238)), "Video Games",
IF(ISNUMBER(SEARCH("theater", R238)), "Plays",
IF(ISNUMBER(SEARCH("wearables", R238)), "Wearables",
IF(ISNUMBER(SEARCH("web", R238)), "Web",
IF(ISNUMBER(SEARCH("journalism", R238)), "Audio",
IF(ISNUMBER(SEARCH("photography", R238)), "Photography Books",
IF(ISNUMBER(SEARCH("publishing/fiction", R238)), "Ficton",
IF(ISNUMBER(SEARCH("nonfiction", R238)), "Nonfiction",
IF(ISNUMBER(SEARCH("podcasts", R238)), "Radio &amp; Podcasts",
IF(ISNUMBER(SEARCH("translations", R238)), "translations"))))))))))))))))))))))))</f>
        <v>Rock</v>
      </c>
    </row>
    <row r="239" spans="1:20" ht="31.5" x14ac:dyDescent="0.25">
      <c r="A239">
        <v>237</v>
      </c>
      <c r="B239" t="s">
        <v>526</v>
      </c>
      <c r="C239" s="3" t="s">
        <v>527</v>
      </c>
      <c r="D239">
        <v>9300</v>
      </c>
      <c r="E239">
        <v>14822</v>
      </c>
      <c r="F239" s="6">
        <f>E239/D239*100</f>
        <v>159.3763440860215</v>
      </c>
      <c r="G239" t="s">
        <v>20</v>
      </c>
      <c r="H239">
        <v>329</v>
      </c>
      <c r="I239" s="8">
        <f>IFERROR(E239/H239,"0")</f>
        <v>45.051671732522799</v>
      </c>
      <c r="J239" t="s">
        <v>21</v>
      </c>
      <c r="K239" t="s">
        <v>22</v>
      </c>
      <c r="L239">
        <v>1398402000</v>
      </c>
      <c r="M239" s="12">
        <f>(((L239/60)/60)/24)+DATE(1970,1,1)</f>
        <v>41754.208333333336</v>
      </c>
      <c r="N239">
        <v>1398574800</v>
      </c>
      <c r="O239" s="12">
        <f>(((N239/60)/60)/24)+DATE(1970,1,1)</f>
        <v>41756.208333333336</v>
      </c>
      <c r="P239" t="b">
        <v>0</v>
      </c>
      <c r="Q239" t="b">
        <v>0</v>
      </c>
      <c r="R239" t="s">
        <v>71</v>
      </c>
      <c r="S239" t="str">
        <f>IF(ISNUMBER(SEARCH("food", R239)), "Food", IF(ISNUMBER(SEARCH("music",R239)),"Music",IF(ISNUMBER(SEARCH("film", R239)), "Film &amp; Video", IF(ISNUMBER(SEARCH("games", R239)), "Games", IF(ISNUMBER(SEARCH("theater", R239)), "Theater",IF(ISNUMBER(SEARCH("technology", R239)), "Technology", IF(ISNUMBER(SEARCH("journalism", R239)), "Journalism", IF(ISNUMBER(SEARCH("photography", R239)), "Photography", IF(ISNUMBER(SEARCH("publishing", R239)), "Publishing")))))))))</f>
        <v>Film &amp; Video</v>
      </c>
      <c r="T239" t="str">
        <f>IF(ISNUMBER(SEARCH("food", R239)), "Food Trucks",
IF(ISNUMBER(SEARCH("electric",R239)),"Electric Music",
IF(ISNUMBER(SEARCH("indie",R239)),"Indie Rock",
IF(ISNUMBER(SEARCH("jazz",R239)),"Jazz",
IF(ISNUMBER(SEARCH("metal",R239)),"Metal",
IF(ISNUMBER(SEARCH("rock",R239)),"Rock",
IF(ISNUMBER(SEARCH("world",R239)),"World Music",
IF(ISNUMBER(SEARCH("animation", R239)), "Animation",
IF(ISNUMBER(SEARCH("documentary", R239)), "Documentary",
IF(ISNUMBER(SEARCH("drama", R239)), "Drama",
IF(ISNUMBER(SEARCH("science", R239)), "Science Ficton",
IF(ISNUMBER(SEARCH("shorts", R239)), "Shorts",
IF(ISNUMBER(SEARCH("television", R239)), "Television",
IF(ISNUMBER(SEARCH("mobile", R239)), "Mobile Games",
IF(ISNUMBER(SEARCH("video games", R239)), "Video Games",
IF(ISNUMBER(SEARCH("theater", R239)), "Plays",
IF(ISNUMBER(SEARCH("wearables", R239)), "Wearables",
IF(ISNUMBER(SEARCH("web", R239)), "Web",
IF(ISNUMBER(SEARCH("journalism", R239)), "Audio",
IF(ISNUMBER(SEARCH("photography", R239)), "Photography Books",
IF(ISNUMBER(SEARCH("publishing/fiction", R239)), "Ficton",
IF(ISNUMBER(SEARCH("nonfiction", R239)), "Nonfiction",
IF(ISNUMBER(SEARCH("podcasts", R239)), "Radio &amp; Podcasts",
IF(ISNUMBER(SEARCH("translations", R239)), "translations"))))))))))))))))))))))))</f>
        <v>Animation</v>
      </c>
    </row>
    <row r="240" spans="1:20" x14ac:dyDescent="0.25">
      <c r="A240">
        <v>238</v>
      </c>
      <c r="B240" t="s">
        <v>528</v>
      </c>
      <c r="C240" s="3" t="s">
        <v>529</v>
      </c>
      <c r="D240">
        <v>2400</v>
      </c>
      <c r="E240">
        <v>10138</v>
      </c>
      <c r="F240" s="6">
        <f>E240/D240*100</f>
        <v>422.41666666666669</v>
      </c>
      <c r="G240" t="s">
        <v>20</v>
      </c>
      <c r="H240">
        <v>97</v>
      </c>
      <c r="I240" s="8">
        <f>IFERROR(E240/H240,"0")</f>
        <v>104.51546391752578</v>
      </c>
      <c r="J240" t="s">
        <v>36</v>
      </c>
      <c r="K240" t="s">
        <v>37</v>
      </c>
      <c r="L240">
        <v>1513231200</v>
      </c>
      <c r="M240" s="12">
        <f>(((L240/60)/60)/24)+DATE(1970,1,1)</f>
        <v>43083.25</v>
      </c>
      <c r="N240">
        <v>1515391200</v>
      </c>
      <c r="O240" s="12">
        <f>(((N240/60)/60)/24)+DATE(1970,1,1)</f>
        <v>43108.25</v>
      </c>
      <c r="P240" t="b">
        <v>0</v>
      </c>
      <c r="Q240" t="b">
        <v>1</v>
      </c>
      <c r="R240" t="s">
        <v>33</v>
      </c>
      <c r="S240" t="str">
        <f>IF(ISNUMBER(SEARCH("food", R240)), "Food", IF(ISNUMBER(SEARCH("music",R240)),"Music",IF(ISNUMBER(SEARCH("film", R240)), "Film &amp; Video", IF(ISNUMBER(SEARCH("games", R240)), "Games", IF(ISNUMBER(SEARCH("theater", R240)), "Theater",IF(ISNUMBER(SEARCH("technology", R240)), "Technology", IF(ISNUMBER(SEARCH("journalism", R240)), "Journalism", IF(ISNUMBER(SEARCH("photography", R240)), "Photography", IF(ISNUMBER(SEARCH("publishing", R240)), "Publishing")))))))))</f>
        <v>Theater</v>
      </c>
      <c r="T240" t="str">
        <f>IF(ISNUMBER(SEARCH("food", R240)), "Food Trucks",
IF(ISNUMBER(SEARCH("electric",R240)),"Electric Music",
IF(ISNUMBER(SEARCH("indie",R240)),"Indie Rock",
IF(ISNUMBER(SEARCH("jazz",R240)),"Jazz",
IF(ISNUMBER(SEARCH("metal",R240)),"Metal",
IF(ISNUMBER(SEARCH("rock",R240)),"Rock",
IF(ISNUMBER(SEARCH("world",R240)),"World Music",
IF(ISNUMBER(SEARCH("animation", R240)), "Animation",
IF(ISNUMBER(SEARCH("documentary", R240)), "Documentary",
IF(ISNUMBER(SEARCH("drama", R240)), "Drama",
IF(ISNUMBER(SEARCH("science", R240)), "Science Ficton",
IF(ISNUMBER(SEARCH("shorts", R240)), "Shorts",
IF(ISNUMBER(SEARCH("television", R240)), "Television",
IF(ISNUMBER(SEARCH("mobile", R240)), "Mobile Games",
IF(ISNUMBER(SEARCH("video games", R240)), "Video Games",
IF(ISNUMBER(SEARCH("theater", R240)), "Plays",
IF(ISNUMBER(SEARCH("wearables", R240)), "Wearables",
IF(ISNUMBER(SEARCH("web", R240)), "Web",
IF(ISNUMBER(SEARCH("journalism", R240)), "Audio",
IF(ISNUMBER(SEARCH("photography", R240)), "Photography Books",
IF(ISNUMBER(SEARCH("publishing/fiction", R240)), "Ficton",
IF(ISNUMBER(SEARCH("nonfiction", R240)), "Nonfiction",
IF(ISNUMBER(SEARCH("podcasts", R240)), "Radio &amp; Podcasts",
IF(ISNUMBER(SEARCH("translations", R240)), "translations"))))))))))))))))))))))))</f>
        <v>Plays</v>
      </c>
    </row>
    <row r="241" spans="1:20" x14ac:dyDescent="0.25">
      <c r="A241">
        <v>239</v>
      </c>
      <c r="B241" t="s">
        <v>530</v>
      </c>
      <c r="C241" s="3" t="s">
        <v>531</v>
      </c>
      <c r="D241">
        <v>3200</v>
      </c>
      <c r="E241">
        <v>3127</v>
      </c>
      <c r="F241" s="6">
        <f>E241/D241*100</f>
        <v>97.71875</v>
      </c>
      <c r="G241" t="s">
        <v>14</v>
      </c>
      <c r="H241">
        <v>41</v>
      </c>
      <c r="I241" s="8">
        <f>IFERROR(E241/H241,"0")</f>
        <v>76.268292682926827</v>
      </c>
      <c r="J241" t="s">
        <v>21</v>
      </c>
      <c r="K241" t="s">
        <v>22</v>
      </c>
      <c r="L241">
        <v>1440824400</v>
      </c>
      <c r="M241" s="12">
        <f>(((L241/60)/60)/24)+DATE(1970,1,1)</f>
        <v>42245.208333333328</v>
      </c>
      <c r="N241">
        <v>1441170000</v>
      </c>
      <c r="O241" s="12">
        <f>(((N241/60)/60)/24)+DATE(1970,1,1)</f>
        <v>42249.208333333328</v>
      </c>
      <c r="P241" t="b">
        <v>0</v>
      </c>
      <c r="Q241" t="b">
        <v>0</v>
      </c>
      <c r="R241" t="s">
        <v>65</v>
      </c>
      <c r="S241" t="str">
        <f>IF(ISNUMBER(SEARCH("food", R241)), "Food", IF(ISNUMBER(SEARCH("music",R241)),"Music",IF(ISNUMBER(SEARCH("film", R241)), "Film &amp; Video", IF(ISNUMBER(SEARCH("games", R241)), "Games", IF(ISNUMBER(SEARCH("theater", R241)), "Theater",IF(ISNUMBER(SEARCH("technology", R241)), "Technology", IF(ISNUMBER(SEARCH("journalism", R241)), "Journalism", IF(ISNUMBER(SEARCH("photography", R241)), "Photography", IF(ISNUMBER(SEARCH("publishing", R241)), "Publishing")))))))))</f>
        <v>Technology</v>
      </c>
      <c r="T241" t="str">
        <f>IF(ISNUMBER(SEARCH("food", R241)), "Food Trucks",
IF(ISNUMBER(SEARCH("electric",R241)),"Electric Music",
IF(ISNUMBER(SEARCH("indie",R241)),"Indie Rock",
IF(ISNUMBER(SEARCH("jazz",R241)),"Jazz",
IF(ISNUMBER(SEARCH("metal",R241)),"Metal",
IF(ISNUMBER(SEARCH("rock",R241)),"Rock",
IF(ISNUMBER(SEARCH("world",R241)),"World Music",
IF(ISNUMBER(SEARCH("animation", R241)), "Animation",
IF(ISNUMBER(SEARCH("documentary", R241)), "Documentary",
IF(ISNUMBER(SEARCH("drama", R241)), "Drama",
IF(ISNUMBER(SEARCH("science", R241)), "Science Ficton",
IF(ISNUMBER(SEARCH("shorts", R241)), "Shorts",
IF(ISNUMBER(SEARCH("television", R241)), "Television",
IF(ISNUMBER(SEARCH("mobile", R241)), "Mobile Games",
IF(ISNUMBER(SEARCH("video games", R241)), "Video Games",
IF(ISNUMBER(SEARCH("theater", R241)), "Plays",
IF(ISNUMBER(SEARCH("wearables", R241)), "Wearables",
IF(ISNUMBER(SEARCH("web", R241)), "Web",
IF(ISNUMBER(SEARCH("journalism", R241)), "Audio",
IF(ISNUMBER(SEARCH("photography", R241)), "Photography Books",
IF(ISNUMBER(SEARCH("publishing/fiction", R241)), "Ficton",
IF(ISNUMBER(SEARCH("nonfiction", R241)), "Nonfiction",
IF(ISNUMBER(SEARCH("podcasts", R241)), "Radio &amp; Podcasts",
IF(ISNUMBER(SEARCH("translations", R241)), "translations"))))))))))))))))))))))))</f>
        <v>Wearables</v>
      </c>
    </row>
    <row r="242" spans="1:20" x14ac:dyDescent="0.25">
      <c r="A242">
        <v>240</v>
      </c>
      <c r="B242" t="s">
        <v>532</v>
      </c>
      <c r="C242" s="3" t="s">
        <v>533</v>
      </c>
      <c r="D242">
        <v>29400</v>
      </c>
      <c r="E242">
        <v>123124</v>
      </c>
      <c r="F242" s="6">
        <f>E242/D242*100</f>
        <v>418.78911564625849</v>
      </c>
      <c r="G242" t="s">
        <v>20</v>
      </c>
      <c r="H242">
        <v>1784</v>
      </c>
      <c r="I242" s="8">
        <f>IFERROR(E242/H242,"0")</f>
        <v>69.015695067264573</v>
      </c>
      <c r="J242" t="s">
        <v>21</v>
      </c>
      <c r="K242" t="s">
        <v>22</v>
      </c>
      <c r="L242">
        <v>1281070800</v>
      </c>
      <c r="M242" s="12">
        <f>(((L242/60)/60)/24)+DATE(1970,1,1)</f>
        <v>40396.208333333336</v>
      </c>
      <c r="N242">
        <v>1281157200</v>
      </c>
      <c r="O242" s="12">
        <f>(((N242/60)/60)/24)+DATE(1970,1,1)</f>
        <v>40397.208333333336</v>
      </c>
      <c r="P242" t="b">
        <v>0</v>
      </c>
      <c r="Q242" t="b">
        <v>0</v>
      </c>
      <c r="R242" t="s">
        <v>33</v>
      </c>
      <c r="S242" t="str">
        <f>IF(ISNUMBER(SEARCH("food", R242)), "Food", IF(ISNUMBER(SEARCH("music",R242)),"Music",IF(ISNUMBER(SEARCH("film", R242)), "Film &amp; Video", IF(ISNUMBER(SEARCH("games", R242)), "Games", IF(ISNUMBER(SEARCH("theater", R242)), "Theater",IF(ISNUMBER(SEARCH("technology", R242)), "Technology", IF(ISNUMBER(SEARCH("journalism", R242)), "Journalism", IF(ISNUMBER(SEARCH("photography", R242)), "Photography", IF(ISNUMBER(SEARCH("publishing", R242)), "Publishing")))))))))</f>
        <v>Theater</v>
      </c>
      <c r="T242" t="str">
        <f>IF(ISNUMBER(SEARCH("food", R242)), "Food Trucks",
IF(ISNUMBER(SEARCH("electric",R242)),"Electric Music",
IF(ISNUMBER(SEARCH("indie",R242)),"Indie Rock",
IF(ISNUMBER(SEARCH("jazz",R242)),"Jazz",
IF(ISNUMBER(SEARCH("metal",R242)),"Metal",
IF(ISNUMBER(SEARCH("rock",R242)),"Rock",
IF(ISNUMBER(SEARCH("world",R242)),"World Music",
IF(ISNUMBER(SEARCH("animation", R242)), "Animation",
IF(ISNUMBER(SEARCH("documentary", R242)), "Documentary",
IF(ISNUMBER(SEARCH("drama", R242)), "Drama",
IF(ISNUMBER(SEARCH("science", R242)), "Science Ficton",
IF(ISNUMBER(SEARCH("shorts", R242)), "Shorts",
IF(ISNUMBER(SEARCH("television", R242)), "Television",
IF(ISNUMBER(SEARCH("mobile", R242)), "Mobile Games",
IF(ISNUMBER(SEARCH("video games", R242)), "Video Games",
IF(ISNUMBER(SEARCH("theater", R242)), "Plays",
IF(ISNUMBER(SEARCH("wearables", R242)), "Wearables",
IF(ISNUMBER(SEARCH("web", R242)), "Web",
IF(ISNUMBER(SEARCH("journalism", R242)), "Audio",
IF(ISNUMBER(SEARCH("photography", R242)), "Photography Books",
IF(ISNUMBER(SEARCH("publishing/fiction", R242)), "Ficton",
IF(ISNUMBER(SEARCH("nonfiction", R242)), "Nonfiction",
IF(ISNUMBER(SEARCH("podcasts", R242)), "Radio &amp; Podcasts",
IF(ISNUMBER(SEARCH("translations", R242)), "translations"))))))))))))))))))))))))</f>
        <v>Plays</v>
      </c>
    </row>
    <row r="243" spans="1:20" x14ac:dyDescent="0.25">
      <c r="A243">
        <v>241</v>
      </c>
      <c r="B243" t="s">
        <v>534</v>
      </c>
      <c r="C243" s="3" t="s">
        <v>535</v>
      </c>
      <c r="D243">
        <v>168500</v>
      </c>
      <c r="E243">
        <v>171729</v>
      </c>
      <c r="F243" s="6">
        <f>E243/D243*100</f>
        <v>101.91632047477745</v>
      </c>
      <c r="G243" t="s">
        <v>20</v>
      </c>
      <c r="H243">
        <v>1684</v>
      </c>
      <c r="I243" s="8">
        <f>IFERROR(E243/H243,"0")</f>
        <v>101.97684085510689</v>
      </c>
      <c r="J243" t="s">
        <v>26</v>
      </c>
      <c r="K243" t="s">
        <v>27</v>
      </c>
      <c r="L243">
        <v>1397365200</v>
      </c>
      <c r="M243" s="12">
        <f>(((L243/60)/60)/24)+DATE(1970,1,1)</f>
        <v>41742.208333333336</v>
      </c>
      <c r="N243">
        <v>1398229200</v>
      </c>
      <c r="O243" s="12">
        <f>(((N243/60)/60)/24)+DATE(1970,1,1)</f>
        <v>41752.208333333336</v>
      </c>
      <c r="P243" t="b">
        <v>0</v>
      </c>
      <c r="Q243" t="b">
        <v>1</v>
      </c>
      <c r="R243" t="s">
        <v>68</v>
      </c>
      <c r="S243" t="str">
        <f>IF(ISNUMBER(SEARCH("food", R243)), "Food", IF(ISNUMBER(SEARCH("music",R243)),"Music",IF(ISNUMBER(SEARCH("film", R243)), "Film &amp; Video", IF(ISNUMBER(SEARCH("games", R243)), "Games", IF(ISNUMBER(SEARCH("theater", R243)), "Theater",IF(ISNUMBER(SEARCH("technology", R243)), "Technology", IF(ISNUMBER(SEARCH("journalism", R243)), "Journalism", IF(ISNUMBER(SEARCH("photography", R243)), "Photography", IF(ISNUMBER(SEARCH("publishing", R243)), "Publishing")))))))))</f>
        <v>Publishing</v>
      </c>
      <c r="T243" t="str">
        <f>IF(ISNUMBER(SEARCH("food", R243)), "Food Trucks",
IF(ISNUMBER(SEARCH("electric",R243)),"Electric Music",
IF(ISNUMBER(SEARCH("indie",R243)),"Indie Rock",
IF(ISNUMBER(SEARCH("jazz",R243)),"Jazz",
IF(ISNUMBER(SEARCH("metal",R243)),"Metal",
IF(ISNUMBER(SEARCH("rock",R243)),"Rock",
IF(ISNUMBER(SEARCH("world",R243)),"World Music",
IF(ISNUMBER(SEARCH("animation", R243)), "Animation",
IF(ISNUMBER(SEARCH("documentary", R243)), "Documentary",
IF(ISNUMBER(SEARCH("drama", R243)), "Drama",
IF(ISNUMBER(SEARCH("science", R243)), "Science Ficton",
IF(ISNUMBER(SEARCH("shorts", R243)), "Shorts",
IF(ISNUMBER(SEARCH("television", R243)), "Television",
IF(ISNUMBER(SEARCH("mobile", R243)), "Mobile Games",
IF(ISNUMBER(SEARCH("video games", R243)), "Video Games",
IF(ISNUMBER(SEARCH("theater", R243)), "Plays",
IF(ISNUMBER(SEARCH("wearables", R243)), "Wearables",
IF(ISNUMBER(SEARCH("web", R243)), "Web",
IF(ISNUMBER(SEARCH("journalism", R243)), "Audio",
IF(ISNUMBER(SEARCH("photography", R243)), "Photography Books",
IF(ISNUMBER(SEARCH("publishing/fiction", R243)), "Ficton",
IF(ISNUMBER(SEARCH("nonfiction", R243)), "Nonfiction",
IF(ISNUMBER(SEARCH("podcasts", R243)), "Radio &amp; Podcasts",
IF(ISNUMBER(SEARCH("translations", R243)), "translations"))))))))))))))))))))))))</f>
        <v>Nonfiction</v>
      </c>
    </row>
    <row r="244" spans="1:20" x14ac:dyDescent="0.25">
      <c r="A244">
        <v>242</v>
      </c>
      <c r="B244" t="s">
        <v>536</v>
      </c>
      <c r="C244" s="3" t="s">
        <v>537</v>
      </c>
      <c r="D244">
        <v>8400</v>
      </c>
      <c r="E244">
        <v>10729</v>
      </c>
      <c r="F244" s="6">
        <f>E244/D244*100</f>
        <v>127.72619047619047</v>
      </c>
      <c r="G244" t="s">
        <v>20</v>
      </c>
      <c r="H244">
        <v>250</v>
      </c>
      <c r="I244" s="8">
        <f>IFERROR(E244/H244,"0")</f>
        <v>42.915999999999997</v>
      </c>
      <c r="J244" t="s">
        <v>21</v>
      </c>
      <c r="K244" t="s">
        <v>22</v>
      </c>
      <c r="L244">
        <v>1494392400</v>
      </c>
      <c r="M244" s="12">
        <f>(((L244/60)/60)/24)+DATE(1970,1,1)</f>
        <v>42865.208333333328</v>
      </c>
      <c r="N244">
        <v>1495256400</v>
      </c>
      <c r="O244" s="12">
        <f>(((N244/60)/60)/24)+DATE(1970,1,1)</f>
        <v>42875.208333333328</v>
      </c>
      <c r="P244" t="b">
        <v>0</v>
      </c>
      <c r="Q244" t="b">
        <v>1</v>
      </c>
      <c r="R244" t="s">
        <v>23</v>
      </c>
      <c r="S244" t="str">
        <f>IF(ISNUMBER(SEARCH("food", R244)), "Food", IF(ISNUMBER(SEARCH("music",R244)),"Music",IF(ISNUMBER(SEARCH("film", R244)), "Film &amp; Video", IF(ISNUMBER(SEARCH("games", R244)), "Games", IF(ISNUMBER(SEARCH("theater", R244)), "Theater",IF(ISNUMBER(SEARCH("technology", R244)), "Technology", IF(ISNUMBER(SEARCH("journalism", R244)), "Journalism", IF(ISNUMBER(SEARCH("photography", R244)), "Photography", IF(ISNUMBER(SEARCH("publishing", R244)), "Publishing")))))))))</f>
        <v>Music</v>
      </c>
      <c r="T244" t="str">
        <f>IF(ISNUMBER(SEARCH("food", R244)), "Food Trucks",
IF(ISNUMBER(SEARCH("electric",R244)),"Electric Music",
IF(ISNUMBER(SEARCH("indie",R244)),"Indie Rock",
IF(ISNUMBER(SEARCH("jazz",R244)),"Jazz",
IF(ISNUMBER(SEARCH("metal",R244)),"Metal",
IF(ISNUMBER(SEARCH("rock",R244)),"Rock",
IF(ISNUMBER(SEARCH("world",R244)),"World Music",
IF(ISNUMBER(SEARCH("animation", R244)), "Animation",
IF(ISNUMBER(SEARCH("documentary", R244)), "Documentary",
IF(ISNUMBER(SEARCH("drama", R244)), "Drama",
IF(ISNUMBER(SEARCH("science", R244)), "Science Ficton",
IF(ISNUMBER(SEARCH("shorts", R244)), "Shorts",
IF(ISNUMBER(SEARCH("television", R244)), "Television",
IF(ISNUMBER(SEARCH("mobile", R244)), "Mobile Games",
IF(ISNUMBER(SEARCH("video games", R244)), "Video Games",
IF(ISNUMBER(SEARCH("theater", R244)), "Plays",
IF(ISNUMBER(SEARCH("wearables", R244)), "Wearables",
IF(ISNUMBER(SEARCH("web", R244)), "Web",
IF(ISNUMBER(SEARCH("journalism", R244)), "Audio",
IF(ISNUMBER(SEARCH("photography", R244)), "Photography Books",
IF(ISNUMBER(SEARCH("publishing/fiction", R244)), "Ficton",
IF(ISNUMBER(SEARCH("nonfiction", R244)), "Nonfiction",
IF(ISNUMBER(SEARCH("podcasts", R244)), "Radio &amp; Podcasts",
IF(ISNUMBER(SEARCH("translations", R244)), "translations"))))))))))))))))))))))))</f>
        <v>Rock</v>
      </c>
    </row>
    <row r="245" spans="1:20" ht="31.5" x14ac:dyDescent="0.25">
      <c r="A245">
        <v>243</v>
      </c>
      <c r="B245" t="s">
        <v>538</v>
      </c>
      <c r="C245" s="3" t="s">
        <v>539</v>
      </c>
      <c r="D245">
        <v>2300</v>
      </c>
      <c r="E245">
        <v>10240</v>
      </c>
      <c r="F245" s="6">
        <f>E245/D245*100</f>
        <v>445.21739130434781</v>
      </c>
      <c r="G245" t="s">
        <v>20</v>
      </c>
      <c r="H245">
        <v>238</v>
      </c>
      <c r="I245" s="8">
        <f>IFERROR(E245/H245,"0")</f>
        <v>43.025210084033617</v>
      </c>
      <c r="J245" t="s">
        <v>21</v>
      </c>
      <c r="K245" t="s">
        <v>22</v>
      </c>
      <c r="L245">
        <v>1520143200</v>
      </c>
      <c r="M245" s="12">
        <f>(((L245/60)/60)/24)+DATE(1970,1,1)</f>
        <v>43163.25</v>
      </c>
      <c r="N245">
        <v>1520402400</v>
      </c>
      <c r="O245" s="12">
        <f>(((N245/60)/60)/24)+DATE(1970,1,1)</f>
        <v>43166.25</v>
      </c>
      <c r="P245" t="b">
        <v>0</v>
      </c>
      <c r="Q245" t="b">
        <v>0</v>
      </c>
      <c r="R245" t="s">
        <v>33</v>
      </c>
      <c r="S245" t="str">
        <f>IF(ISNUMBER(SEARCH("food", R245)), "Food", IF(ISNUMBER(SEARCH("music",R245)),"Music",IF(ISNUMBER(SEARCH("film", R245)), "Film &amp; Video", IF(ISNUMBER(SEARCH("games", R245)), "Games", IF(ISNUMBER(SEARCH("theater", R245)), "Theater",IF(ISNUMBER(SEARCH("technology", R245)), "Technology", IF(ISNUMBER(SEARCH("journalism", R245)), "Journalism", IF(ISNUMBER(SEARCH("photography", R245)), "Photography", IF(ISNUMBER(SEARCH("publishing", R245)), "Publishing")))))))))</f>
        <v>Theater</v>
      </c>
      <c r="T245" t="str">
        <f>IF(ISNUMBER(SEARCH("food", R245)), "Food Trucks",
IF(ISNUMBER(SEARCH("electric",R245)),"Electric Music",
IF(ISNUMBER(SEARCH("indie",R245)),"Indie Rock",
IF(ISNUMBER(SEARCH("jazz",R245)),"Jazz",
IF(ISNUMBER(SEARCH("metal",R245)),"Metal",
IF(ISNUMBER(SEARCH("rock",R245)),"Rock",
IF(ISNUMBER(SEARCH("world",R245)),"World Music",
IF(ISNUMBER(SEARCH("animation", R245)), "Animation",
IF(ISNUMBER(SEARCH("documentary", R245)), "Documentary",
IF(ISNUMBER(SEARCH("drama", R245)), "Drama",
IF(ISNUMBER(SEARCH("science", R245)), "Science Ficton",
IF(ISNUMBER(SEARCH("shorts", R245)), "Shorts",
IF(ISNUMBER(SEARCH("television", R245)), "Television",
IF(ISNUMBER(SEARCH("mobile", R245)), "Mobile Games",
IF(ISNUMBER(SEARCH("video games", R245)), "Video Games",
IF(ISNUMBER(SEARCH("theater", R245)), "Plays",
IF(ISNUMBER(SEARCH("wearables", R245)), "Wearables",
IF(ISNUMBER(SEARCH("web", R245)), "Web",
IF(ISNUMBER(SEARCH("journalism", R245)), "Audio",
IF(ISNUMBER(SEARCH("photography", R245)), "Photography Books",
IF(ISNUMBER(SEARCH("publishing/fiction", R245)), "Ficton",
IF(ISNUMBER(SEARCH("nonfiction", R245)), "Nonfiction",
IF(ISNUMBER(SEARCH("podcasts", R245)), "Radio &amp; Podcasts",
IF(ISNUMBER(SEARCH("translations", R245)), "translations"))))))))))))))))))))))))</f>
        <v>Plays</v>
      </c>
    </row>
    <row r="246" spans="1:20" ht="31.5" x14ac:dyDescent="0.25">
      <c r="A246">
        <v>244</v>
      </c>
      <c r="B246" t="s">
        <v>540</v>
      </c>
      <c r="C246" s="3" t="s">
        <v>541</v>
      </c>
      <c r="D246">
        <v>700</v>
      </c>
      <c r="E246">
        <v>3988</v>
      </c>
      <c r="F246" s="6">
        <f>E246/D246*100</f>
        <v>569.71428571428578</v>
      </c>
      <c r="G246" t="s">
        <v>20</v>
      </c>
      <c r="H246">
        <v>53</v>
      </c>
      <c r="I246" s="8">
        <f>IFERROR(E246/H246,"0")</f>
        <v>75.245283018867923</v>
      </c>
      <c r="J246" t="s">
        <v>21</v>
      </c>
      <c r="K246" t="s">
        <v>22</v>
      </c>
      <c r="L246">
        <v>1405314000</v>
      </c>
      <c r="M246" s="12">
        <f>(((L246/60)/60)/24)+DATE(1970,1,1)</f>
        <v>41834.208333333336</v>
      </c>
      <c r="N246">
        <v>1409806800</v>
      </c>
      <c r="O246" s="12">
        <f>(((N246/60)/60)/24)+DATE(1970,1,1)</f>
        <v>41886.208333333336</v>
      </c>
      <c r="P246" t="b">
        <v>0</v>
      </c>
      <c r="Q246" t="b">
        <v>0</v>
      </c>
      <c r="R246" t="s">
        <v>33</v>
      </c>
      <c r="S246" t="str">
        <f>IF(ISNUMBER(SEARCH("food", R246)), "Food", IF(ISNUMBER(SEARCH("music",R246)),"Music",IF(ISNUMBER(SEARCH("film", R246)), "Film &amp; Video", IF(ISNUMBER(SEARCH("games", R246)), "Games", IF(ISNUMBER(SEARCH("theater", R246)), "Theater",IF(ISNUMBER(SEARCH("technology", R246)), "Technology", IF(ISNUMBER(SEARCH("journalism", R246)), "Journalism", IF(ISNUMBER(SEARCH("photography", R246)), "Photography", IF(ISNUMBER(SEARCH("publishing", R246)), "Publishing")))))))))</f>
        <v>Theater</v>
      </c>
      <c r="T246" t="str">
        <f>IF(ISNUMBER(SEARCH("food", R246)), "Food Trucks",
IF(ISNUMBER(SEARCH("electric",R246)),"Electric Music",
IF(ISNUMBER(SEARCH("indie",R246)),"Indie Rock",
IF(ISNUMBER(SEARCH("jazz",R246)),"Jazz",
IF(ISNUMBER(SEARCH("metal",R246)),"Metal",
IF(ISNUMBER(SEARCH("rock",R246)),"Rock",
IF(ISNUMBER(SEARCH("world",R246)),"World Music",
IF(ISNUMBER(SEARCH("animation", R246)), "Animation",
IF(ISNUMBER(SEARCH("documentary", R246)), "Documentary",
IF(ISNUMBER(SEARCH("drama", R246)), "Drama",
IF(ISNUMBER(SEARCH("science", R246)), "Science Ficton",
IF(ISNUMBER(SEARCH("shorts", R246)), "Shorts",
IF(ISNUMBER(SEARCH("television", R246)), "Television",
IF(ISNUMBER(SEARCH("mobile", R246)), "Mobile Games",
IF(ISNUMBER(SEARCH("video games", R246)), "Video Games",
IF(ISNUMBER(SEARCH("theater", R246)), "Plays",
IF(ISNUMBER(SEARCH("wearables", R246)), "Wearables",
IF(ISNUMBER(SEARCH("web", R246)), "Web",
IF(ISNUMBER(SEARCH("journalism", R246)), "Audio",
IF(ISNUMBER(SEARCH("photography", R246)), "Photography Books",
IF(ISNUMBER(SEARCH("publishing/fiction", R246)), "Ficton",
IF(ISNUMBER(SEARCH("nonfiction", R246)), "Nonfiction",
IF(ISNUMBER(SEARCH("podcasts", R246)), "Radio &amp; Podcasts",
IF(ISNUMBER(SEARCH("translations", R246)), "translations"))))))))))))))))))))))))</f>
        <v>Plays</v>
      </c>
    </row>
    <row r="247" spans="1:20" x14ac:dyDescent="0.25">
      <c r="A247">
        <v>245</v>
      </c>
      <c r="B247" t="s">
        <v>542</v>
      </c>
      <c r="C247" s="3" t="s">
        <v>543</v>
      </c>
      <c r="D247">
        <v>2900</v>
      </c>
      <c r="E247">
        <v>14771</v>
      </c>
      <c r="F247" s="6">
        <f>E247/D247*100</f>
        <v>509.34482758620686</v>
      </c>
      <c r="G247" t="s">
        <v>20</v>
      </c>
      <c r="H247">
        <v>214</v>
      </c>
      <c r="I247" s="8">
        <f>IFERROR(E247/H247,"0")</f>
        <v>69.023364485981304</v>
      </c>
      <c r="J247" t="s">
        <v>21</v>
      </c>
      <c r="K247" t="s">
        <v>22</v>
      </c>
      <c r="L247">
        <v>1396846800</v>
      </c>
      <c r="M247" s="12">
        <f>(((L247/60)/60)/24)+DATE(1970,1,1)</f>
        <v>41736.208333333336</v>
      </c>
      <c r="N247">
        <v>1396933200</v>
      </c>
      <c r="O247" s="12">
        <f>(((N247/60)/60)/24)+DATE(1970,1,1)</f>
        <v>41737.208333333336</v>
      </c>
      <c r="P247" t="b">
        <v>0</v>
      </c>
      <c r="Q247" t="b">
        <v>0</v>
      </c>
      <c r="R247" t="s">
        <v>33</v>
      </c>
      <c r="S247" t="str">
        <f>IF(ISNUMBER(SEARCH("food", R247)), "Food", IF(ISNUMBER(SEARCH("music",R247)),"Music",IF(ISNUMBER(SEARCH("film", R247)), "Film &amp; Video", IF(ISNUMBER(SEARCH("games", R247)), "Games", IF(ISNUMBER(SEARCH("theater", R247)), "Theater",IF(ISNUMBER(SEARCH("technology", R247)), "Technology", IF(ISNUMBER(SEARCH("journalism", R247)), "Journalism", IF(ISNUMBER(SEARCH("photography", R247)), "Photography", IF(ISNUMBER(SEARCH("publishing", R247)), "Publishing")))))))))</f>
        <v>Theater</v>
      </c>
      <c r="T247" t="str">
        <f>IF(ISNUMBER(SEARCH("food", R247)), "Food Trucks",
IF(ISNUMBER(SEARCH("electric",R247)),"Electric Music",
IF(ISNUMBER(SEARCH("indie",R247)),"Indie Rock",
IF(ISNUMBER(SEARCH("jazz",R247)),"Jazz",
IF(ISNUMBER(SEARCH("metal",R247)),"Metal",
IF(ISNUMBER(SEARCH("rock",R247)),"Rock",
IF(ISNUMBER(SEARCH("world",R247)),"World Music",
IF(ISNUMBER(SEARCH("animation", R247)), "Animation",
IF(ISNUMBER(SEARCH("documentary", R247)), "Documentary",
IF(ISNUMBER(SEARCH("drama", R247)), "Drama",
IF(ISNUMBER(SEARCH("science", R247)), "Science Ficton",
IF(ISNUMBER(SEARCH("shorts", R247)), "Shorts",
IF(ISNUMBER(SEARCH("television", R247)), "Television",
IF(ISNUMBER(SEARCH("mobile", R247)), "Mobile Games",
IF(ISNUMBER(SEARCH("video games", R247)), "Video Games",
IF(ISNUMBER(SEARCH("theater", R247)), "Plays",
IF(ISNUMBER(SEARCH("wearables", R247)), "Wearables",
IF(ISNUMBER(SEARCH("web", R247)), "Web",
IF(ISNUMBER(SEARCH("journalism", R247)), "Audio",
IF(ISNUMBER(SEARCH("photography", R247)), "Photography Books",
IF(ISNUMBER(SEARCH("publishing/fiction", R247)), "Ficton",
IF(ISNUMBER(SEARCH("nonfiction", R247)), "Nonfiction",
IF(ISNUMBER(SEARCH("podcasts", R247)), "Radio &amp; Podcasts",
IF(ISNUMBER(SEARCH("translations", R247)), "translations"))))))))))))))))))))))))</f>
        <v>Plays</v>
      </c>
    </row>
    <row r="248" spans="1:20" x14ac:dyDescent="0.25">
      <c r="A248">
        <v>246</v>
      </c>
      <c r="B248" t="s">
        <v>544</v>
      </c>
      <c r="C248" s="3" t="s">
        <v>545</v>
      </c>
      <c r="D248">
        <v>4500</v>
      </c>
      <c r="E248">
        <v>14649</v>
      </c>
      <c r="F248" s="6">
        <f>E248/D248*100</f>
        <v>325.5333333333333</v>
      </c>
      <c r="G248" t="s">
        <v>20</v>
      </c>
      <c r="H248">
        <v>222</v>
      </c>
      <c r="I248" s="8">
        <f>IFERROR(E248/H248,"0")</f>
        <v>65.986486486486484</v>
      </c>
      <c r="J248" t="s">
        <v>21</v>
      </c>
      <c r="K248" t="s">
        <v>22</v>
      </c>
      <c r="L248">
        <v>1375678800</v>
      </c>
      <c r="M248" s="12">
        <f>(((L248/60)/60)/24)+DATE(1970,1,1)</f>
        <v>41491.208333333336</v>
      </c>
      <c r="N248">
        <v>1376024400</v>
      </c>
      <c r="O248" s="12">
        <f>(((N248/60)/60)/24)+DATE(1970,1,1)</f>
        <v>41495.208333333336</v>
      </c>
      <c r="P248" t="b">
        <v>0</v>
      </c>
      <c r="Q248" t="b">
        <v>0</v>
      </c>
      <c r="R248" t="s">
        <v>28</v>
      </c>
      <c r="S248" t="str">
        <f>IF(ISNUMBER(SEARCH("food", R248)), "Food", IF(ISNUMBER(SEARCH("music",R248)),"Music",IF(ISNUMBER(SEARCH("film", R248)), "Film &amp; Video", IF(ISNUMBER(SEARCH("games", R248)), "Games", IF(ISNUMBER(SEARCH("theater", R248)), "Theater",IF(ISNUMBER(SEARCH("technology", R248)), "Technology", IF(ISNUMBER(SEARCH("journalism", R248)), "Journalism", IF(ISNUMBER(SEARCH("photography", R248)), "Photography", IF(ISNUMBER(SEARCH("publishing", R248)), "Publishing")))))))))</f>
        <v>Technology</v>
      </c>
      <c r="T248" t="str">
        <f>IF(ISNUMBER(SEARCH("food", R248)), "Food Trucks",
IF(ISNUMBER(SEARCH("electric",R248)),"Electric Music",
IF(ISNUMBER(SEARCH("indie",R248)),"Indie Rock",
IF(ISNUMBER(SEARCH("jazz",R248)),"Jazz",
IF(ISNUMBER(SEARCH("metal",R248)),"Metal",
IF(ISNUMBER(SEARCH("rock",R248)),"Rock",
IF(ISNUMBER(SEARCH("world",R248)),"World Music",
IF(ISNUMBER(SEARCH("animation", R248)), "Animation",
IF(ISNUMBER(SEARCH("documentary", R248)), "Documentary",
IF(ISNUMBER(SEARCH("drama", R248)), "Drama",
IF(ISNUMBER(SEARCH("science", R248)), "Science Ficton",
IF(ISNUMBER(SEARCH("shorts", R248)), "Shorts",
IF(ISNUMBER(SEARCH("television", R248)), "Television",
IF(ISNUMBER(SEARCH("mobile", R248)), "Mobile Games",
IF(ISNUMBER(SEARCH("video games", R248)), "Video Games",
IF(ISNUMBER(SEARCH("theater", R248)), "Plays",
IF(ISNUMBER(SEARCH("wearables", R248)), "Wearables",
IF(ISNUMBER(SEARCH("web", R248)), "Web",
IF(ISNUMBER(SEARCH("journalism", R248)), "Audio",
IF(ISNUMBER(SEARCH("photography", R248)), "Photography Books",
IF(ISNUMBER(SEARCH("publishing/fiction", R248)), "Ficton",
IF(ISNUMBER(SEARCH("nonfiction", R248)), "Nonfiction",
IF(ISNUMBER(SEARCH("podcasts", R248)), "Radio &amp; Podcasts",
IF(ISNUMBER(SEARCH("translations", R248)), "translations"))))))))))))))))))))))))</f>
        <v>Web</v>
      </c>
    </row>
    <row r="249" spans="1:20" x14ac:dyDescent="0.25">
      <c r="A249">
        <v>247</v>
      </c>
      <c r="B249" t="s">
        <v>546</v>
      </c>
      <c r="C249" s="3" t="s">
        <v>547</v>
      </c>
      <c r="D249">
        <v>19800</v>
      </c>
      <c r="E249">
        <v>184658</v>
      </c>
      <c r="F249" s="6">
        <f>E249/D249*100</f>
        <v>932.61616161616166</v>
      </c>
      <c r="G249" t="s">
        <v>20</v>
      </c>
      <c r="H249">
        <v>1884</v>
      </c>
      <c r="I249" s="8">
        <f>IFERROR(E249/H249,"0")</f>
        <v>98.013800424628457</v>
      </c>
      <c r="J249" t="s">
        <v>21</v>
      </c>
      <c r="K249" t="s">
        <v>22</v>
      </c>
      <c r="L249">
        <v>1482386400</v>
      </c>
      <c r="M249" s="12">
        <f>(((L249/60)/60)/24)+DATE(1970,1,1)</f>
        <v>42726.25</v>
      </c>
      <c r="N249">
        <v>1483682400</v>
      </c>
      <c r="O249" s="12">
        <f>(((N249/60)/60)/24)+DATE(1970,1,1)</f>
        <v>42741.25</v>
      </c>
      <c r="P249" t="b">
        <v>0</v>
      </c>
      <c r="Q249" t="b">
        <v>1</v>
      </c>
      <c r="R249" t="s">
        <v>119</v>
      </c>
      <c r="S249" t="str">
        <f>IF(ISNUMBER(SEARCH("food", R249)), "Food", IF(ISNUMBER(SEARCH("music",R249)),"Music",IF(ISNUMBER(SEARCH("film", R249)), "Film &amp; Video", IF(ISNUMBER(SEARCH("games", R249)), "Games", IF(ISNUMBER(SEARCH("theater", R249)), "Theater",IF(ISNUMBER(SEARCH("technology", R249)), "Technology", IF(ISNUMBER(SEARCH("journalism", R249)), "Journalism", IF(ISNUMBER(SEARCH("photography", R249)), "Photography", IF(ISNUMBER(SEARCH("publishing", R249)), "Publishing")))))))))</f>
        <v>Publishing</v>
      </c>
      <c r="T249" t="str">
        <f>IF(ISNUMBER(SEARCH("food", R249)), "Food Trucks",
IF(ISNUMBER(SEARCH("electric",R249)),"Electric Music",
IF(ISNUMBER(SEARCH("indie",R249)),"Indie Rock",
IF(ISNUMBER(SEARCH("jazz",R249)),"Jazz",
IF(ISNUMBER(SEARCH("metal",R249)),"Metal",
IF(ISNUMBER(SEARCH("rock",R249)),"Rock",
IF(ISNUMBER(SEARCH("world",R249)),"World Music",
IF(ISNUMBER(SEARCH("animation", R249)), "Animation",
IF(ISNUMBER(SEARCH("documentary", R249)), "Documentary",
IF(ISNUMBER(SEARCH("drama", R249)), "Drama",
IF(ISNUMBER(SEARCH("science", R249)), "Science Ficton",
IF(ISNUMBER(SEARCH("shorts", R249)), "Shorts",
IF(ISNUMBER(SEARCH("television", R249)), "Television",
IF(ISNUMBER(SEARCH("mobile", R249)), "Mobile Games",
IF(ISNUMBER(SEARCH("video games", R249)), "Video Games",
IF(ISNUMBER(SEARCH("theater", R249)), "Plays",
IF(ISNUMBER(SEARCH("wearables", R249)), "Wearables",
IF(ISNUMBER(SEARCH("web", R249)), "Web",
IF(ISNUMBER(SEARCH("journalism", R249)), "Audio",
IF(ISNUMBER(SEARCH("photography", R249)), "Photography Books",
IF(ISNUMBER(SEARCH("publishing/fiction", R249)), "Ficton",
IF(ISNUMBER(SEARCH("nonfiction", R249)), "Nonfiction",
IF(ISNUMBER(SEARCH("podcasts", R249)), "Radio &amp; Podcasts",
IF(ISNUMBER(SEARCH("translations", R249)), "translations"))))))))))))))))))))))))</f>
        <v>Ficton</v>
      </c>
    </row>
    <row r="250" spans="1:20" x14ac:dyDescent="0.25">
      <c r="A250">
        <v>248</v>
      </c>
      <c r="B250" t="s">
        <v>548</v>
      </c>
      <c r="C250" s="3" t="s">
        <v>549</v>
      </c>
      <c r="D250">
        <v>6200</v>
      </c>
      <c r="E250">
        <v>13103</v>
      </c>
      <c r="F250" s="6">
        <f>E250/D250*100</f>
        <v>211.33870967741933</v>
      </c>
      <c r="G250" t="s">
        <v>20</v>
      </c>
      <c r="H250">
        <v>218</v>
      </c>
      <c r="I250" s="8">
        <f>IFERROR(E250/H250,"0")</f>
        <v>60.105504587155963</v>
      </c>
      <c r="J250" t="s">
        <v>26</v>
      </c>
      <c r="K250" t="s">
        <v>27</v>
      </c>
      <c r="L250">
        <v>1420005600</v>
      </c>
      <c r="M250" s="12">
        <f>(((L250/60)/60)/24)+DATE(1970,1,1)</f>
        <v>42004.25</v>
      </c>
      <c r="N250">
        <v>1420437600</v>
      </c>
      <c r="O250" s="12">
        <f>(((N250/60)/60)/24)+DATE(1970,1,1)</f>
        <v>42009.25</v>
      </c>
      <c r="P250" t="b">
        <v>0</v>
      </c>
      <c r="Q250" t="b">
        <v>0</v>
      </c>
      <c r="R250" t="s">
        <v>292</v>
      </c>
      <c r="S250" t="str">
        <f>IF(ISNUMBER(SEARCH("food", R250)), "Food", IF(ISNUMBER(SEARCH("music",R250)),"Music",IF(ISNUMBER(SEARCH("film", R250)), "Film &amp; Video", IF(ISNUMBER(SEARCH("games", R250)), "Games", IF(ISNUMBER(SEARCH("theater", R250)), "Theater",IF(ISNUMBER(SEARCH("technology", R250)), "Technology", IF(ISNUMBER(SEARCH("journalism", R250)), "Journalism", IF(ISNUMBER(SEARCH("photography", R250)), "Photography", IF(ISNUMBER(SEARCH("publishing", R250)), "Publishing")))))))))</f>
        <v>Games</v>
      </c>
      <c r="T250" t="str">
        <f>IF(ISNUMBER(SEARCH("food", R250)), "Food Trucks",
IF(ISNUMBER(SEARCH("electric",R250)),"Electric Music",
IF(ISNUMBER(SEARCH("indie",R250)),"Indie Rock",
IF(ISNUMBER(SEARCH("jazz",R250)),"Jazz",
IF(ISNUMBER(SEARCH("metal",R250)),"Metal",
IF(ISNUMBER(SEARCH("rock",R250)),"Rock",
IF(ISNUMBER(SEARCH("world",R250)),"World Music",
IF(ISNUMBER(SEARCH("animation", R250)), "Animation",
IF(ISNUMBER(SEARCH("documentary", R250)), "Documentary",
IF(ISNUMBER(SEARCH("drama", R250)), "Drama",
IF(ISNUMBER(SEARCH("science", R250)), "Science Ficton",
IF(ISNUMBER(SEARCH("shorts", R250)), "Shorts",
IF(ISNUMBER(SEARCH("television", R250)), "Television",
IF(ISNUMBER(SEARCH("mobile", R250)), "Mobile Games",
IF(ISNUMBER(SEARCH("video games", R250)), "Video Games",
IF(ISNUMBER(SEARCH("theater", R250)), "Plays",
IF(ISNUMBER(SEARCH("wearables", R250)), "Wearables",
IF(ISNUMBER(SEARCH("web", R250)), "Web",
IF(ISNUMBER(SEARCH("journalism", R250)), "Audio",
IF(ISNUMBER(SEARCH("photography", R250)), "Photography Books",
IF(ISNUMBER(SEARCH("publishing/fiction", R250)), "Ficton",
IF(ISNUMBER(SEARCH("nonfiction", R250)), "Nonfiction",
IF(ISNUMBER(SEARCH("podcasts", R250)), "Radio &amp; Podcasts",
IF(ISNUMBER(SEARCH("translations", R250)), "translations"))))))))))))))))))))))))</f>
        <v>Mobile Games</v>
      </c>
    </row>
    <row r="251" spans="1:20" x14ac:dyDescent="0.25">
      <c r="A251">
        <v>249</v>
      </c>
      <c r="B251" t="s">
        <v>550</v>
      </c>
      <c r="C251" s="3" t="s">
        <v>551</v>
      </c>
      <c r="D251">
        <v>61500</v>
      </c>
      <c r="E251">
        <v>168095</v>
      </c>
      <c r="F251" s="6">
        <f>E251/D251*100</f>
        <v>273.32520325203251</v>
      </c>
      <c r="G251" t="s">
        <v>20</v>
      </c>
      <c r="H251">
        <v>6465</v>
      </c>
      <c r="I251" s="8">
        <f>IFERROR(E251/H251,"0")</f>
        <v>26.000773395204948</v>
      </c>
      <c r="J251" t="s">
        <v>21</v>
      </c>
      <c r="K251" t="s">
        <v>22</v>
      </c>
      <c r="L251">
        <v>1420178400</v>
      </c>
      <c r="M251" s="12">
        <f>(((L251/60)/60)/24)+DATE(1970,1,1)</f>
        <v>42006.25</v>
      </c>
      <c r="N251">
        <v>1420783200</v>
      </c>
      <c r="O251" s="12">
        <f>(((N251/60)/60)/24)+DATE(1970,1,1)</f>
        <v>42013.25</v>
      </c>
      <c r="P251" t="b">
        <v>0</v>
      </c>
      <c r="Q251" t="b">
        <v>0</v>
      </c>
      <c r="R251" t="s">
        <v>206</v>
      </c>
      <c r="S251" t="str">
        <f>IF(ISNUMBER(SEARCH("food", R251)), "Food", IF(ISNUMBER(SEARCH("music",R251)),"Music",IF(ISNUMBER(SEARCH("film", R251)), "Film &amp; Video", IF(ISNUMBER(SEARCH("games", R251)), "Games", IF(ISNUMBER(SEARCH("theater", R251)), "Theater",IF(ISNUMBER(SEARCH("technology", R251)), "Technology", IF(ISNUMBER(SEARCH("journalism", R251)), "Journalism", IF(ISNUMBER(SEARCH("photography", R251)), "Photography", IF(ISNUMBER(SEARCH("publishing", R251)), "Publishing")))))))))</f>
        <v>Publishing</v>
      </c>
      <c r="T251" t="str">
        <f>IF(ISNUMBER(SEARCH("food", R251)), "Food Trucks",
IF(ISNUMBER(SEARCH("electric",R251)),"Electric Music",
IF(ISNUMBER(SEARCH("indie",R251)),"Indie Rock",
IF(ISNUMBER(SEARCH("jazz",R251)),"Jazz",
IF(ISNUMBER(SEARCH("metal",R251)),"Metal",
IF(ISNUMBER(SEARCH("rock",R251)),"Rock",
IF(ISNUMBER(SEARCH("world",R251)),"World Music",
IF(ISNUMBER(SEARCH("animation", R251)), "Animation",
IF(ISNUMBER(SEARCH("documentary", R251)), "Documentary",
IF(ISNUMBER(SEARCH("drama", R251)), "Drama",
IF(ISNUMBER(SEARCH("science", R251)), "Science Ficton",
IF(ISNUMBER(SEARCH("shorts", R251)), "Shorts",
IF(ISNUMBER(SEARCH("television", R251)), "Television",
IF(ISNUMBER(SEARCH("mobile", R251)), "Mobile Games",
IF(ISNUMBER(SEARCH("video games", R251)), "Video Games",
IF(ISNUMBER(SEARCH("theater", R251)), "Plays",
IF(ISNUMBER(SEARCH("wearables", R251)), "Wearables",
IF(ISNUMBER(SEARCH("web", R251)), "Web",
IF(ISNUMBER(SEARCH("journalism", R251)), "Audio",
IF(ISNUMBER(SEARCH("photography", R251)), "Photography Books",
IF(ISNUMBER(SEARCH("publishing/fiction", R251)), "Ficton",
IF(ISNUMBER(SEARCH("nonfiction", R251)), "Nonfiction",
IF(ISNUMBER(SEARCH("podcasts", R251)), "Radio &amp; Podcasts",
IF(ISNUMBER(SEARCH("translations", R251)), "translations"))))))))))))))))))))))))</f>
        <v>translations</v>
      </c>
    </row>
    <row r="252" spans="1:20" x14ac:dyDescent="0.25">
      <c r="A252">
        <v>250</v>
      </c>
      <c r="B252" t="s">
        <v>552</v>
      </c>
      <c r="C252" s="3" t="s">
        <v>553</v>
      </c>
      <c r="D252">
        <v>100</v>
      </c>
      <c r="E252">
        <v>3</v>
      </c>
      <c r="F252" s="6">
        <f>E252/D252*100</f>
        <v>3</v>
      </c>
      <c r="G252" t="s">
        <v>14</v>
      </c>
      <c r="H252">
        <v>1</v>
      </c>
      <c r="I252" s="8">
        <f>IFERROR(E252/H252,"0")</f>
        <v>3</v>
      </c>
      <c r="J252" t="s">
        <v>21</v>
      </c>
      <c r="K252" t="s">
        <v>22</v>
      </c>
      <c r="L252">
        <v>1264399200</v>
      </c>
      <c r="M252" s="12">
        <f>(((L252/60)/60)/24)+DATE(1970,1,1)</f>
        <v>40203.25</v>
      </c>
      <c r="N252">
        <v>1267423200</v>
      </c>
      <c r="O252" s="12">
        <f>(((N252/60)/60)/24)+DATE(1970,1,1)</f>
        <v>40238.25</v>
      </c>
      <c r="P252" t="b">
        <v>0</v>
      </c>
      <c r="Q252" t="b">
        <v>0</v>
      </c>
      <c r="R252" t="s">
        <v>23</v>
      </c>
      <c r="S252" t="str">
        <f>IF(ISNUMBER(SEARCH("food", R252)), "Food", IF(ISNUMBER(SEARCH("music",R252)),"Music",IF(ISNUMBER(SEARCH("film", R252)), "Film &amp; Video", IF(ISNUMBER(SEARCH("games", R252)), "Games", IF(ISNUMBER(SEARCH("theater", R252)), "Theater",IF(ISNUMBER(SEARCH("technology", R252)), "Technology", IF(ISNUMBER(SEARCH("journalism", R252)), "Journalism", IF(ISNUMBER(SEARCH("photography", R252)), "Photography", IF(ISNUMBER(SEARCH("publishing", R252)), "Publishing")))))))))</f>
        <v>Music</v>
      </c>
      <c r="T252" t="str">
        <f>IF(ISNUMBER(SEARCH("food", R252)), "Food Trucks",
IF(ISNUMBER(SEARCH("electric",R252)),"Electric Music",
IF(ISNUMBER(SEARCH("indie",R252)),"Indie Rock",
IF(ISNUMBER(SEARCH("jazz",R252)),"Jazz",
IF(ISNUMBER(SEARCH("metal",R252)),"Metal",
IF(ISNUMBER(SEARCH("rock",R252)),"Rock",
IF(ISNUMBER(SEARCH("world",R252)),"World Music",
IF(ISNUMBER(SEARCH("animation", R252)), "Animation",
IF(ISNUMBER(SEARCH("documentary", R252)), "Documentary",
IF(ISNUMBER(SEARCH("drama", R252)), "Drama",
IF(ISNUMBER(SEARCH("science", R252)), "Science Ficton",
IF(ISNUMBER(SEARCH("shorts", R252)), "Shorts",
IF(ISNUMBER(SEARCH("television", R252)), "Television",
IF(ISNUMBER(SEARCH("mobile", R252)), "Mobile Games",
IF(ISNUMBER(SEARCH("video games", R252)), "Video Games",
IF(ISNUMBER(SEARCH("theater", R252)), "Plays",
IF(ISNUMBER(SEARCH("wearables", R252)), "Wearables",
IF(ISNUMBER(SEARCH("web", R252)), "Web",
IF(ISNUMBER(SEARCH("journalism", R252)), "Audio",
IF(ISNUMBER(SEARCH("photography", R252)), "Photography Books",
IF(ISNUMBER(SEARCH("publishing/fiction", R252)), "Ficton",
IF(ISNUMBER(SEARCH("nonfiction", R252)), "Nonfiction",
IF(ISNUMBER(SEARCH("podcasts", R252)), "Radio &amp; Podcasts",
IF(ISNUMBER(SEARCH("translations", R252)), "translations"))))))))))))))))))))))))</f>
        <v>Rock</v>
      </c>
    </row>
    <row r="253" spans="1:20" x14ac:dyDescent="0.25">
      <c r="A253">
        <v>251</v>
      </c>
      <c r="B253" t="s">
        <v>554</v>
      </c>
      <c r="C253" s="3" t="s">
        <v>555</v>
      </c>
      <c r="D253">
        <v>7100</v>
      </c>
      <c r="E253">
        <v>3840</v>
      </c>
      <c r="F253" s="6">
        <f>E253/D253*100</f>
        <v>54.084507042253513</v>
      </c>
      <c r="G253" t="s">
        <v>14</v>
      </c>
      <c r="H253">
        <v>101</v>
      </c>
      <c r="I253" s="8">
        <f>IFERROR(E253/H253,"0")</f>
        <v>38.019801980198018</v>
      </c>
      <c r="J253" t="s">
        <v>21</v>
      </c>
      <c r="K253" t="s">
        <v>22</v>
      </c>
      <c r="L253">
        <v>1355032800</v>
      </c>
      <c r="M253" s="12">
        <f>(((L253/60)/60)/24)+DATE(1970,1,1)</f>
        <v>41252.25</v>
      </c>
      <c r="N253">
        <v>1355205600</v>
      </c>
      <c r="O253" s="12">
        <f>(((N253/60)/60)/24)+DATE(1970,1,1)</f>
        <v>41254.25</v>
      </c>
      <c r="P253" t="b">
        <v>0</v>
      </c>
      <c r="Q253" t="b">
        <v>0</v>
      </c>
      <c r="R253" t="s">
        <v>33</v>
      </c>
      <c r="S253" t="str">
        <f>IF(ISNUMBER(SEARCH("food", R253)), "Food", IF(ISNUMBER(SEARCH("music",R253)),"Music",IF(ISNUMBER(SEARCH("film", R253)), "Film &amp; Video", IF(ISNUMBER(SEARCH("games", R253)), "Games", IF(ISNUMBER(SEARCH("theater", R253)), "Theater",IF(ISNUMBER(SEARCH("technology", R253)), "Technology", IF(ISNUMBER(SEARCH("journalism", R253)), "Journalism", IF(ISNUMBER(SEARCH("photography", R253)), "Photography", IF(ISNUMBER(SEARCH("publishing", R253)), "Publishing")))))))))</f>
        <v>Theater</v>
      </c>
      <c r="T253" t="str">
        <f>IF(ISNUMBER(SEARCH("food", R253)), "Food Trucks",
IF(ISNUMBER(SEARCH("electric",R253)),"Electric Music",
IF(ISNUMBER(SEARCH("indie",R253)),"Indie Rock",
IF(ISNUMBER(SEARCH("jazz",R253)),"Jazz",
IF(ISNUMBER(SEARCH("metal",R253)),"Metal",
IF(ISNUMBER(SEARCH("rock",R253)),"Rock",
IF(ISNUMBER(SEARCH("world",R253)),"World Music",
IF(ISNUMBER(SEARCH("animation", R253)), "Animation",
IF(ISNUMBER(SEARCH("documentary", R253)), "Documentary",
IF(ISNUMBER(SEARCH("drama", R253)), "Drama",
IF(ISNUMBER(SEARCH("science", R253)), "Science Ficton",
IF(ISNUMBER(SEARCH("shorts", R253)), "Shorts",
IF(ISNUMBER(SEARCH("television", R253)), "Television",
IF(ISNUMBER(SEARCH("mobile", R253)), "Mobile Games",
IF(ISNUMBER(SEARCH("video games", R253)), "Video Games",
IF(ISNUMBER(SEARCH("theater", R253)), "Plays",
IF(ISNUMBER(SEARCH("wearables", R253)), "Wearables",
IF(ISNUMBER(SEARCH("web", R253)), "Web",
IF(ISNUMBER(SEARCH("journalism", R253)), "Audio",
IF(ISNUMBER(SEARCH("photography", R253)), "Photography Books",
IF(ISNUMBER(SEARCH("publishing/fiction", R253)), "Ficton",
IF(ISNUMBER(SEARCH("nonfiction", R253)), "Nonfiction",
IF(ISNUMBER(SEARCH("podcasts", R253)), "Radio &amp; Podcasts",
IF(ISNUMBER(SEARCH("translations", R253)), "translations"))))))))))))))))))))))))</f>
        <v>Plays</v>
      </c>
    </row>
    <row r="254" spans="1:20" ht="31.5" x14ac:dyDescent="0.25">
      <c r="A254">
        <v>252</v>
      </c>
      <c r="B254" t="s">
        <v>556</v>
      </c>
      <c r="C254" s="3" t="s">
        <v>557</v>
      </c>
      <c r="D254">
        <v>1000</v>
      </c>
      <c r="E254">
        <v>6263</v>
      </c>
      <c r="F254" s="6">
        <f>E254/D254*100</f>
        <v>626.29999999999995</v>
      </c>
      <c r="G254" t="s">
        <v>20</v>
      </c>
      <c r="H254">
        <v>59</v>
      </c>
      <c r="I254" s="8">
        <f>IFERROR(E254/H254,"0")</f>
        <v>106.15254237288136</v>
      </c>
      <c r="J254" t="s">
        <v>21</v>
      </c>
      <c r="K254" t="s">
        <v>22</v>
      </c>
      <c r="L254">
        <v>1382677200</v>
      </c>
      <c r="M254" s="12">
        <f>(((L254/60)/60)/24)+DATE(1970,1,1)</f>
        <v>41572.208333333336</v>
      </c>
      <c r="N254">
        <v>1383109200</v>
      </c>
      <c r="O254" s="12">
        <f>(((N254/60)/60)/24)+DATE(1970,1,1)</f>
        <v>41577.208333333336</v>
      </c>
      <c r="P254" t="b">
        <v>0</v>
      </c>
      <c r="Q254" t="b">
        <v>0</v>
      </c>
      <c r="R254" t="s">
        <v>33</v>
      </c>
      <c r="S254" t="str">
        <f>IF(ISNUMBER(SEARCH("food", R254)), "Food", IF(ISNUMBER(SEARCH("music",R254)),"Music",IF(ISNUMBER(SEARCH("film", R254)), "Film &amp; Video", IF(ISNUMBER(SEARCH("games", R254)), "Games", IF(ISNUMBER(SEARCH("theater", R254)), "Theater",IF(ISNUMBER(SEARCH("technology", R254)), "Technology", IF(ISNUMBER(SEARCH("journalism", R254)), "Journalism", IF(ISNUMBER(SEARCH("photography", R254)), "Photography", IF(ISNUMBER(SEARCH("publishing", R254)), "Publishing")))))))))</f>
        <v>Theater</v>
      </c>
      <c r="T254" t="str">
        <f>IF(ISNUMBER(SEARCH("food", R254)), "Food Trucks",
IF(ISNUMBER(SEARCH("electric",R254)),"Electric Music",
IF(ISNUMBER(SEARCH("indie",R254)),"Indie Rock",
IF(ISNUMBER(SEARCH("jazz",R254)),"Jazz",
IF(ISNUMBER(SEARCH("metal",R254)),"Metal",
IF(ISNUMBER(SEARCH("rock",R254)),"Rock",
IF(ISNUMBER(SEARCH("world",R254)),"World Music",
IF(ISNUMBER(SEARCH("animation", R254)), "Animation",
IF(ISNUMBER(SEARCH("documentary", R254)), "Documentary",
IF(ISNUMBER(SEARCH("drama", R254)), "Drama",
IF(ISNUMBER(SEARCH("science", R254)), "Science Ficton",
IF(ISNUMBER(SEARCH("shorts", R254)), "Shorts",
IF(ISNUMBER(SEARCH("television", R254)), "Television",
IF(ISNUMBER(SEARCH("mobile", R254)), "Mobile Games",
IF(ISNUMBER(SEARCH("video games", R254)), "Video Games",
IF(ISNUMBER(SEARCH("theater", R254)), "Plays",
IF(ISNUMBER(SEARCH("wearables", R254)), "Wearables",
IF(ISNUMBER(SEARCH("web", R254)), "Web",
IF(ISNUMBER(SEARCH("journalism", R254)), "Audio",
IF(ISNUMBER(SEARCH("photography", R254)), "Photography Books",
IF(ISNUMBER(SEARCH("publishing/fiction", R254)), "Ficton",
IF(ISNUMBER(SEARCH("nonfiction", R254)), "Nonfiction",
IF(ISNUMBER(SEARCH("podcasts", R254)), "Radio &amp; Podcasts",
IF(ISNUMBER(SEARCH("translations", R254)), "translations"))))))))))))))))))))))))</f>
        <v>Plays</v>
      </c>
    </row>
    <row r="255" spans="1:20" x14ac:dyDescent="0.25">
      <c r="A255">
        <v>253</v>
      </c>
      <c r="B255" t="s">
        <v>558</v>
      </c>
      <c r="C255" s="3" t="s">
        <v>559</v>
      </c>
      <c r="D255">
        <v>121500</v>
      </c>
      <c r="E255">
        <v>108161</v>
      </c>
      <c r="F255" s="6">
        <f>E255/D255*100</f>
        <v>89.021399176954731</v>
      </c>
      <c r="G255" t="s">
        <v>14</v>
      </c>
      <c r="H255">
        <v>1335</v>
      </c>
      <c r="I255" s="8">
        <f>IFERROR(E255/H255,"0")</f>
        <v>81.019475655430711</v>
      </c>
      <c r="J255" t="s">
        <v>15</v>
      </c>
      <c r="K255" t="s">
        <v>16</v>
      </c>
      <c r="L255">
        <v>1302238800</v>
      </c>
      <c r="M255" s="12">
        <f>(((L255/60)/60)/24)+DATE(1970,1,1)</f>
        <v>40641.208333333336</v>
      </c>
      <c r="N255">
        <v>1303275600</v>
      </c>
      <c r="O255" s="12">
        <f>(((N255/60)/60)/24)+DATE(1970,1,1)</f>
        <v>40653.208333333336</v>
      </c>
      <c r="P255" t="b">
        <v>0</v>
      </c>
      <c r="Q255" t="b">
        <v>0</v>
      </c>
      <c r="R255" t="s">
        <v>53</v>
      </c>
      <c r="S255" t="str">
        <f>IF(ISNUMBER(SEARCH("food", R255)), "Food", IF(ISNUMBER(SEARCH("music",R255)),"Music",IF(ISNUMBER(SEARCH("film", R255)), "Film &amp; Video", IF(ISNUMBER(SEARCH("games", R255)), "Games", IF(ISNUMBER(SEARCH("theater", R255)), "Theater",IF(ISNUMBER(SEARCH("technology", R255)), "Technology", IF(ISNUMBER(SEARCH("journalism", R255)), "Journalism", IF(ISNUMBER(SEARCH("photography", R255)), "Photography", IF(ISNUMBER(SEARCH("publishing", R255)), "Publishing")))))))))</f>
        <v>Film &amp; Video</v>
      </c>
      <c r="T255" t="str">
        <f>IF(ISNUMBER(SEARCH("food", R255)), "Food Trucks",
IF(ISNUMBER(SEARCH("electric",R255)),"Electric Music",
IF(ISNUMBER(SEARCH("indie",R255)),"Indie Rock",
IF(ISNUMBER(SEARCH("jazz",R255)),"Jazz",
IF(ISNUMBER(SEARCH("metal",R255)),"Metal",
IF(ISNUMBER(SEARCH("rock",R255)),"Rock",
IF(ISNUMBER(SEARCH("world",R255)),"World Music",
IF(ISNUMBER(SEARCH("animation", R255)), "Animation",
IF(ISNUMBER(SEARCH("documentary", R255)), "Documentary",
IF(ISNUMBER(SEARCH("drama", R255)), "Drama",
IF(ISNUMBER(SEARCH("science", R255)), "Science Ficton",
IF(ISNUMBER(SEARCH("shorts", R255)), "Shorts",
IF(ISNUMBER(SEARCH("television", R255)), "Television",
IF(ISNUMBER(SEARCH("mobile", R255)), "Mobile Games",
IF(ISNUMBER(SEARCH("video games", R255)), "Video Games",
IF(ISNUMBER(SEARCH("theater", R255)), "Plays",
IF(ISNUMBER(SEARCH("wearables", R255)), "Wearables",
IF(ISNUMBER(SEARCH("web", R255)), "Web",
IF(ISNUMBER(SEARCH("journalism", R255)), "Audio",
IF(ISNUMBER(SEARCH("photography", R255)), "Photography Books",
IF(ISNUMBER(SEARCH("publishing/fiction", R255)), "Ficton",
IF(ISNUMBER(SEARCH("nonfiction", R255)), "Nonfiction",
IF(ISNUMBER(SEARCH("podcasts", R255)), "Radio &amp; Podcasts",
IF(ISNUMBER(SEARCH("translations", R255)), "translations"))))))))))))))))))))))))</f>
        <v>Drama</v>
      </c>
    </row>
    <row r="256" spans="1:20" ht="31.5" x14ac:dyDescent="0.25">
      <c r="A256">
        <v>254</v>
      </c>
      <c r="B256" t="s">
        <v>560</v>
      </c>
      <c r="C256" s="3" t="s">
        <v>561</v>
      </c>
      <c r="D256">
        <v>4600</v>
      </c>
      <c r="E256">
        <v>8505</v>
      </c>
      <c r="F256" s="6">
        <f>E256/D256*100</f>
        <v>184.89130434782609</v>
      </c>
      <c r="G256" t="s">
        <v>20</v>
      </c>
      <c r="H256">
        <v>88</v>
      </c>
      <c r="I256" s="8">
        <f>IFERROR(E256/H256,"0")</f>
        <v>96.647727272727266</v>
      </c>
      <c r="J256" t="s">
        <v>21</v>
      </c>
      <c r="K256" t="s">
        <v>22</v>
      </c>
      <c r="L256">
        <v>1487656800</v>
      </c>
      <c r="M256" s="12">
        <f>(((L256/60)/60)/24)+DATE(1970,1,1)</f>
        <v>42787.25</v>
      </c>
      <c r="N256">
        <v>1487829600</v>
      </c>
      <c r="O256" s="12">
        <f>(((N256/60)/60)/24)+DATE(1970,1,1)</f>
        <v>42789.25</v>
      </c>
      <c r="P256" t="b">
        <v>0</v>
      </c>
      <c r="Q256" t="b">
        <v>0</v>
      </c>
      <c r="R256" t="s">
        <v>68</v>
      </c>
      <c r="S256" t="str">
        <f>IF(ISNUMBER(SEARCH("food", R256)), "Food", IF(ISNUMBER(SEARCH("music",R256)),"Music",IF(ISNUMBER(SEARCH("film", R256)), "Film &amp; Video", IF(ISNUMBER(SEARCH("games", R256)), "Games", IF(ISNUMBER(SEARCH("theater", R256)), "Theater",IF(ISNUMBER(SEARCH("technology", R256)), "Technology", IF(ISNUMBER(SEARCH("journalism", R256)), "Journalism", IF(ISNUMBER(SEARCH("photography", R256)), "Photography", IF(ISNUMBER(SEARCH("publishing", R256)), "Publishing")))))))))</f>
        <v>Publishing</v>
      </c>
      <c r="T256" t="str">
        <f>IF(ISNUMBER(SEARCH("food", R256)), "Food Trucks",
IF(ISNUMBER(SEARCH("electric",R256)),"Electric Music",
IF(ISNUMBER(SEARCH("indie",R256)),"Indie Rock",
IF(ISNUMBER(SEARCH("jazz",R256)),"Jazz",
IF(ISNUMBER(SEARCH("metal",R256)),"Metal",
IF(ISNUMBER(SEARCH("rock",R256)),"Rock",
IF(ISNUMBER(SEARCH("world",R256)),"World Music",
IF(ISNUMBER(SEARCH("animation", R256)), "Animation",
IF(ISNUMBER(SEARCH("documentary", R256)), "Documentary",
IF(ISNUMBER(SEARCH("drama", R256)), "Drama",
IF(ISNUMBER(SEARCH("science", R256)), "Science Ficton",
IF(ISNUMBER(SEARCH("shorts", R256)), "Shorts",
IF(ISNUMBER(SEARCH("television", R256)), "Television",
IF(ISNUMBER(SEARCH("mobile", R256)), "Mobile Games",
IF(ISNUMBER(SEARCH("video games", R256)), "Video Games",
IF(ISNUMBER(SEARCH("theater", R256)), "Plays",
IF(ISNUMBER(SEARCH("wearables", R256)), "Wearables",
IF(ISNUMBER(SEARCH("web", R256)), "Web",
IF(ISNUMBER(SEARCH("journalism", R256)), "Audio",
IF(ISNUMBER(SEARCH("photography", R256)), "Photography Books",
IF(ISNUMBER(SEARCH("publishing/fiction", R256)), "Ficton",
IF(ISNUMBER(SEARCH("nonfiction", R256)), "Nonfiction",
IF(ISNUMBER(SEARCH("podcasts", R256)), "Radio &amp; Podcasts",
IF(ISNUMBER(SEARCH("translations", R256)), "translations"))))))))))))))))))))))))</f>
        <v>Nonfiction</v>
      </c>
    </row>
    <row r="257" spans="1:20" ht="31.5" x14ac:dyDescent="0.25">
      <c r="A257">
        <v>255</v>
      </c>
      <c r="B257" t="s">
        <v>562</v>
      </c>
      <c r="C257" s="3" t="s">
        <v>563</v>
      </c>
      <c r="D257">
        <v>80500</v>
      </c>
      <c r="E257">
        <v>96735</v>
      </c>
      <c r="F257" s="6">
        <f>E257/D257*100</f>
        <v>120.16770186335404</v>
      </c>
      <c r="G257" t="s">
        <v>20</v>
      </c>
      <c r="H257">
        <v>1697</v>
      </c>
      <c r="I257" s="8">
        <f>IFERROR(E257/H257,"0")</f>
        <v>57.003535651149086</v>
      </c>
      <c r="J257" t="s">
        <v>21</v>
      </c>
      <c r="K257" t="s">
        <v>22</v>
      </c>
      <c r="L257">
        <v>1297836000</v>
      </c>
      <c r="M257" s="12">
        <f>(((L257/60)/60)/24)+DATE(1970,1,1)</f>
        <v>40590.25</v>
      </c>
      <c r="N257">
        <v>1298268000</v>
      </c>
      <c r="O257" s="12">
        <f>(((N257/60)/60)/24)+DATE(1970,1,1)</f>
        <v>40595.25</v>
      </c>
      <c r="P257" t="b">
        <v>0</v>
      </c>
      <c r="Q257" t="b">
        <v>1</v>
      </c>
      <c r="R257" t="s">
        <v>23</v>
      </c>
      <c r="S257" t="str">
        <f>IF(ISNUMBER(SEARCH("food", R257)), "Food", IF(ISNUMBER(SEARCH("music",R257)),"Music",IF(ISNUMBER(SEARCH("film", R257)), "Film &amp; Video", IF(ISNUMBER(SEARCH("games", R257)), "Games", IF(ISNUMBER(SEARCH("theater", R257)), "Theater",IF(ISNUMBER(SEARCH("technology", R257)), "Technology", IF(ISNUMBER(SEARCH("journalism", R257)), "Journalism", IF(ISNUMBER(SEARCH("photography", R257)), "Photography", IF(ISNUMBER(SEARCH("publishing", R257)), "Publishing")))))))))</f>
        <v>Music</v>
      </c>
      <c r="T257" t="str">
        <f>IF(ISNUMBER(SEARCH("food", R257)), "Food Trucks",
IF(ISNUMBER(SEARCH("electric",R257)),"Electric Music",
IF(ISNUMBER(SEARCH("indie",R257)),"Indie Rock",
IF(ISNUMBER(SEARCH("jazz",R257)),"Jazz",
IF(ISNUMBER(SEARCH("metal",R257)),"Metal",
IF(ISNUMBER(SEARCH("rock",R257)),"Rock",
IF(ISNUMBER(SEARCH("world",R257)),"World Music",
IF(ISNUMBER(SEARCH("animation", R257)), "Animation",
IF(ISNUMBER(SEARCH("documentary", R257)), "Documentary",
IF(ISNUMBER(SEARCH("drama", R257)), "Drama",
IF(ISNUMBER(SEARCH("science", R257)), "Science Ficton",
IF(ISNUMBER(SEARCH("shorts", R257)), "Shorts",
IF(ISNUMBER(SEARCH("television", R257)), "Television",
IF(ISNUMBER(SEARCH("mobile", R257)), "Mobile Games",
IF(ISNUMBER(SEARCH("video games", R257)), "Video Games",
IF(ISNUMBER(SEARCH("theater", R257)), "Plays",
IF(ISNUMBER(SEARCH("wearables", R257)), "Wearables",
IF(ISNUMBER(SEARCH("web", R257)), "Web",
IF(ISNUMBER(SEARCH("journalism", R257)), "Audio",
IF(ISNUMBER(SEARCH("photography", R257)), "Photography Books",
IF(ISNUMBER(SEARCH("publishing/fiction", R257)), "Ficton",
IF(ISNUMBER(SEARCH("nonfiction", R257)), "Nonfiction",
IF(ISNUMBER(SEARCH("podcasts", R257)), "Radio &amp; Podcasts",
IF(ISNUMBER(SEARCH("translations", R257)), "translations"))))))))))))))))))))))))</f>
        <v>Rock</v>
      </c>
    </row>
    <row r="258" spans="1:20" x14ac:dyDescent="0.25">
      <c r="A258">
        <v>256</v>
      </c>
      <c r="B258" t="s">
        <v>564</v>
      </c>
      <c r="C258" s="3" t="s">
        <v>565</v>
      </c>
      <c r="D258">
        <v>4100</v>
      </c>
      <c r="E258">
        <v>959</v>
      </c>
      <c r="F258" s="6">
        <f>E258/D258*100</f>
        <v>23.390243902439025</v>
      </c>
      <c r="G258" t="s">
        <v>14</v>
      </c>
      <c r="H258">
        <v>15</v>
      </c>
      <c r="I258" s="8">
        <f>IFERROR(E258/H258,"0")</f>
        <v>63.93333333333333</v>
      </c>
      <c r="J258" t="s">
        <v>40</v>
      </c>
      <c r="K258" t="s">
        <v>41</v>
      </c>
      <c r="L258">
        <v>1453615200</v>
      </c>
      <c r="M258" s="12">
        <f>(((L258/60)/60)/24)+DATE(1970,1,1)</f>
        <v>42393.25</v>
      </c>
      <c r="N258">
        <v>1456812000</v>
      </c>
      <c r="O258" s="12">
        <f>(((N258/60)/60)/24)+DATE(1970,1,1)</f>
        <v>42430.25</v>
      </c>
      <c r="P258" t="b">
        <v>0</v>
      </c>
      <c r="Q258" t="b">
        <v>0</v>
      </c>
      <c r="R258" t="s">
        <v>23</v>
      </c>
      <c r="S258" t="str">
        <f>IF(ISNUMBER(SEARCH("food", R258)), "Food", IF(ISNUMBER(SEARCH("music",R258)),"Music",IF(ISNUMBER(SEARCH("film", R258)), "Film &amp; Video", IF(ISNUMBER(SEARCH("games", R258)), "Games", IF(ISNUMBER(SEARCH("theater", R258)), "Theater",IF(ISNUMBER(SEARCH("technology", R258)), "Technology", IF(ISNUMBER(SEARCH("journalism", R258)), "Journalism", IF(ISNUMBER(SEARCH("photography", R258)), "Photography", IF(ISNUMBER(SEARCH("publishing", R258)), "Publishing")))))))))</f>
        <v>Music</v>
      </c>
      <c r="T258" t="str">
        <f>IF(ISNUMBER(SEARCH("food", R258)), "Food Trucks",
IF(ISNUMBER(SEARCH("electric",R258)),"Electric Music",
IF(ISNUMBER(SEARCH("indie",R258)),"Indie Rock",
IF(ISNUMBER(SEARCH("jazz",R258)),"Jazz",
IF(ISNUMBER(SEARCH("metal",R258)),"Metal",
IF(ISNUMBER(SEARCH("rock",R258)),"Rock",
IF(ISNUMBER(SEARCH("world",R258)),"World Music",
IF(ISNUMBER(SEARCH("animation", R258)), "Animation",
IF(ISNUMBER(SEARCH("documentary", R258)), "Documentary",
IF(ISNUMBER(SEARCH("drama", R258)), "Drama",
IF(ISNUMBER(SEARCH("science", R258)), "Science Ficton",
IF(ISNUMBER(SEARCH("shorts", R258)), "Shorts",
IF(ISNUMBER(SEARCH("television", R258)), "Television",
IF(ISNUMBER(SEARCH("mobile", R258)), "Mobile Games",
IF(ISNUMBER(SEARCH("video games", R258)), "Video Games",
IF(ISNUMBER(SEARCH("theater", R258)), "Plays",
IF(ISNUMBER(SEARCH("wearables", R258)), "Wearables",
IF(ISNUMBER(SEARCH("web", R258)), "Web",
IF(ISNUMBER(SEARCH("journalism", R258)), "Audio",
IF(ISNUMBER(SEARCH("photography", R258)), "Photography Books",
IF(ISNUMBER(SEARCH("publishing/fiction", R258)), "Ficton",
IF(ISNUMBER(SEARCH("nonfiction", R258)), "Nonfiction",
IF(ISNUMBER(SEARCH("podcasts", R258)), "Radio &amp; Podcasts",
IF(ISNUMBER(SEARCH("translations", R258)), "translations"))))))))))))))))))))))))</f>
        <v>Rock</v>
      </c>
    </row>
    <row r="259" spans="1:20" x14ac:dyDescent="0.25">
      <c r="A259">
        <v>257</v>
      </c>
      <c r="B259" t="s">
        <v>566</v>
      </c>
      <c r="C259" s="3" t="s">
        <v>567</v>
      </c>
      <c r="D259">
        <v>5700</v>
      </c>
      <c r="E259">
        <v>8322</v>
      </c>
      <c r="F259" s="6">
        <f>E259/D259*100</f>
        <v>146</v>
      </c>
      <c r="G259" t="s">
        <v>20</v>
      </c>
      <c r="H259">
        <v>92</v>
      </c>
      <c r="I259" s="8">
        <f>IFERROR(E259/H259,"0")</f>
        <v>90.456521739130437</v>
      </c>
      <c r="J259" t="s">
        <v>21</v>
      </c>
      <c r="K259" t="s">
        <v>22</v>
      </c>
      <c r="L259">
        <v>1362463200</v>
      </c>
      <c r="M259" s="12">
        <f>(((L259/60)/60)/24)+DATE(1970,1,1)</f>
        <v>41338.25</v>
      </c>
      <c r="N259">
        <v>1363669200</v>
      </c>
      <c r="O259" s="12">
        <f>(((N259/60)/60)/24)+DATE(1970,1,1)</f>
        <v>41352.208333333336</v>
      </c>
      <c r="P259" t="b">
        <v>0</v>
      </c>
      <c r="Q259" t="b">
        <v>0</v>
      </c>
      <c r="R259" t="s">
        <v>33</v>
      </c>
      <c r="S259" t="str">
        <f>IF(ISNUMBER(SEARCH("food", R259)), "Food", IF(ISNUMBER(SEARCH("music",R259)),"Music",IF(ISNUMBER(SEARCH("film", R259)), "Film &amp; Video", IF(ISNUMBER(SEARCH("games", R259)), "Games", IF(ISNUMBER(SEARCH("theater", R259)), "Theater",IF(ISNUMBER(SEARCH("technology", R259)), "Technology", IF(ISNUMBER(SEARCH("journalism", R259)), "Journalism", IF(ISNUMBER(SEARCH("photography", R259)), "Photography", IF(ISNUMBER(SEARCH("publishing", R259)), "Publishing")))))))))</f>
        <v>Theater</v>
      </c>
      <c r="T259" t="str">
        <f>IF(ISNUMBER(SEARCH("food", R259)), "Food Trucks",
IF(ISNUMBER(SEARCH("electric",R259)),"Electric Music",
IF(ISNUMBER(SEARCH("indie",R259)),"Indie Rock",
IF(ISNUMBER(SEARCH("jazz",R259)),"Jazz",
IF(ISNUMBER(SEARCH("metal",R259)),"Metal",
IF(ISNUMBER(SEARCH("rock",R259)),"Rock",
IF(ISNUMBER(SEARCH("world",R259)),"World Music",
IF(ISNUMBER(SEARCH("animation", R259)), "Animation",
IF(ISNUMBER(SEARCH("documentary", R259)), "Documentary",
IF(ISNUMBER(SEARCH("drama", R259)), "Drama",
IF(ISNUMBER(SEARCH("science", R259)), "Science Ficton",
IF(ISNUMBER(SEARCH("shorts", R259)), "Shorts",
IF(ISNUMBER(SEARCH("television", R259)), "Television",
IF(ISNUMBER(SEARCH("mobile", R259)), "Mobile Games",
IF(ISNUMBER(SEARCH("video games", R259)), "Video Games",
IF(ISNUMBER(SEARCH("theater", R259)), "Plays",
IF(ISNUMBER(SEARCH("wearables", R259)), "Wearables",
IF(ISNUMBER(SEARCH("web", R259)), "Web",
IF(ISNUMBER(SEARCH("journalism", R259)), "Audio",
IF(ISNUMBER(SEARCH("photography", R259)), "Photography Books",
IF(ISNUMBER(SEARCH("publishing/fiction", R259)), "Ficton",
IF(ISNUMBER(SEARCH("nonfiction", R259)), "Nonfiction",
IF(ISNUMBER(SEARCH("podcasts", R259)), "Radio &amp; Podcasts",
IF(ISNUMBER(SEARCH("translations", R259)), "translations"))))))))))))))))))))))))</f>
        <v>Plays</v>
      </c>
    </row>
    <row r="260" spans="1:20" x14ac:dyDescent="0.25">
      <c r="A260">
        <v>258</v>
      </c>
      <c r="B260" t="s">
        <v>568</v>
      </c>
      <c r="C260" s="3" t="s">
        <v>569</v>
      </c>
      <c r="D260">
        <v>5000</v>
      </c>
      <c r="E260">
        <v>13424</v>
      </c>
      <c r="F260" s="6">
        <f>E260/D260*100</f>
        <v>268.48</v>
      </c>
      <c r="G260" t="s">
        <v>20</v>
      </c>
      <c r="H260">
        <v>186</v>
      </c>
      <c r="I260" s="8">
        <f>IFERROR(E260/H260,"0")</f>
        <v>72.172043010752688</v>
      </c>
      <c r="J260" t="s">
        <v>21</v>
      </c>
      <c r="K260" t="s">
        <v>22</v>
      </c>
      <c r="L260">
        <v>1481176800</v>
      </c>
      <c r="M260" s="12">
        <f>(((L260/60)/60)/24)+DATE(1970,1,1)</f>
        <v>42712.25</v>
      </c>
      <c r="N260">
        <v>1482904800</v>
      </c>
      <c r="O260" s="12">
        <f>(((N260/60)/60)/24)+DATE(1970,1,1)</f>
        <v>42732.25</v>
      </c>
      <c r="P260" t="b">
        <v>0</v>
      </c>
      <c r="Q260" t="b">
        <v>1</v>
      </c>
      <c r="R260" t="s">
        <v>33</v>
      </c>
      <c r="S260" t="str">
        <f>IF(ISNUMBER(SEARCH("food", R260)), "Food", IF(ISNUMBER(SEARCH("music",R260)),"Music",IF(ISNUMBER(SEARCH("film", R260)), "Film &amp; Video", IF(ISNUMBER(SEARCH("games", R260)), "Games", IF(ISNUMBER(SEARCH("theater", R260)), "Theater",IF(ISNUMBER(SEARCH("technology", R260)), "Technology", IF(ISNUMBER(SEARCH("journalism", R260)), "Journalism", IF(ISNUMBER(SEARCH("photography", R260)), "Photography", IF(ISNUMBER(SEARCH("publishing", R260)), "Publishing")))))))))</f>
        <v>Theater</v>
      </c>
      <c r="T260" t="str">
        <f>IF(ISNUMBER(SEARCH("food", R260)), "Food Trucks",
IF(ISNUMBER(SEARCH("electric",R260)),"Electric Music",
IF(ISNUMBER(SEARCH("indie",R260)),"Indie Rock",
IF(ISNUMBER(SEARCH("jazz",R260)),"Jazz",
IF(ISNUMBER(SEARCH("metal",R260)),"Metal",
IF(ISNUMBER(SEARCH("rock",R260)),"Rock",
IF(ISNUMBER(SEARCH("world",R260)),"World Music",
IF(ISNUMBER(SEARCH("animation", R260)), "Animation",
IF(ISNUMBER(SEARCH("documentary", R260)), "Documentary",
IF(ISNUMBER(SEARCH("drama", R260)), "Drama",
IF(ISNUMBER(SEARCH("science", R260)), "Science Ficton",
IF(ISNUMBER(SEARCH("shorts", R260)), "Shorts",
IF(ISNUMBER(SEARCH("television", R260)), "Television",
IF(ISNUMBER(SEARCH("mobile", R260)), "Mobile Games",
IF(ISNUMBER(SEARCH("video games", R260)), "Video Games",
IF(ISNUMBER(SEARCH("theater", R260)), "Plays",
IF(ISNUMBER(SEARCH("wearables", R260)), "Wearables",
IF(ISNUMBER(SEARCH("web", R260)), "Web",
IF(ISNUMBER(SEARCH("journalism", R260)), "Audio",
IF(ISNUMBER(SEARCH("photography", R260)), "Photography Books",
IF(ISNUMBER(SEARCH("publishing/fiction", R260)), "Ficton",
IF(ISNUMBER(SEARCH("nonfiction", R260)), "Nonfiction",
IF(ISNUMBER(SEARCH("podcasts", R260)), "Radio &amp; Podcasts",
IF(ISNUMBER(SEARCH("translations", R260)), "translations"))))))))))))))))))))))))</f>
        <v>Plays</v>
      </c>
    </row>
    <row r="261" spans="1:20" ht="31.5" x14ac:dyDescent="0.25">
      <c r="A261">
        <v>259</v>
      </c>
      <c r="B261" t="s">
        <v>570</v>
      </c>
      <c r="C261" s="3" t="s">
        <v>571</v>
      </c>
      <c r="D261">
        <v>1800</v>
      </c>
      <c r="E261">
        <v>10755</v>
      </c>
      <c r="F261" s="6">
        <f>E261/D261*100</f>
        <v>597.5</v>
      </c>
      <c r="G261" t="s">
        <v>20</v>
      </c>
      <c r="H261">
        <v>138</v>
      </c>
      <c r="I261" s="8">
        <f>IFERROR(E261/H261,"0")</f>
        <v>77.934782608695656</v>
      </c>
      <c r="J261" t="s">
        <v>21</v>
      </c>
      <c r="K261" t="s">
        <v>22</v>
      </c>
      <c r="L261">
        <v>1354946400</v>
      </c>
      <c r="M261" s="12">
        <f>(((L261/60)/60)/24)+DATE(1970,1,1)</f>
        <v>41251.25</v>
      </c>
      <c r="N261">
        <v>1356588000</v>
      </c>
      <c r="O261" s="12">
        <f>(((N261/60)/60)/24)+DATE(1970,1,1)</f>
        <v>41270.25</v>
      </c>
      <c r="P261" t="b">
        <v>1</v>
      </c>
      <c r="Q261" t="b">
        <v>0</v>
      </c>
      <c r="R261" t="s">
        <v>122</v>
      </c>
      <c r="S261" t="str">
        <f>IF(ISNUMBER(SEARCH("food", R261)), "Food", IF(ISNUMBER(SEARCH("music",R261)),"Music",IF(ISNUMBER(SEARCH("film", R261)), "Film &amp; Video", IF(ISNUMBER(SEARCH("games", R261)), "Games", IF(ISNUMBER(SEARCH("theater", R261)), "Theater",IF(ISNUMBER(SEARCH("technology", R261)), "Technology", IF(ISNUMBER(SEARCH("journalism", R261)), "Journalism", IF(ISNUMBER(SEARCH("photography", R261)), "Photography", IF(ISNUMBER(SEARCH("publishing", R261)), "Publishing")))))))))</f>
        <v>Photography</v>
      </c>
      <c r="T261" t="str">
        <f>IF(ISNUMBER(SEARCH("food", R261)), "Food Trucks",
IF(ISNUMBER(SEARCH("electric",R261)),"Electric Music",
IF(ISNUMBER(SEARCH("indie",R261)),"Indie Rock",
IF(ISNUMBER(SEARCH("jazz",R261)),"Jazz",
IF(ISNUMBER(SEARCH("metal",R261)),"Metal",
IF(ISNUMBER(SEARCH("rock",R261)),"Rock",
IF(ISNUMBER(SEARCH("world",R261)),"World Music",
IF(ISNUMBER(SEARCH("animation", R261)), "Animation",
IF(ISNUMBER(SEARCH("documentary", R261)), "Documentary",
IF(ISNUMBER(SEARCH("drama", R261)), "Drama",
IF(ISNUMBER(SEARCH("science", R261)), "Science Ficton",
IF(ISNUMBER(SEARCH("shorts", R261)), "Shorts",
IF(ISNUMBER(SEARCH("television", R261)), "Television",
IF(ISNUMBER(SEARCH("mobile", R261)), "Mobile Games",
IF(ISNUMBER(SEARCH("video games", R261)), "Video Games",
IF(ISNUMBER(SEARCH("theater", R261)), "Plays",
IF(ISNUMBER(SEARCH("wearables", R261)), "Wearables",
IF(ISNUMBER(SEARCH("web", R261)), "Web",
IF(ISNUMBER(SEARCH("journalism", R261)), "Audio",
IF(ISNUMBER(SEARCH("photography", R261)), "Photography Books",
IF(ISNUMBER(SEARCH("publishing/fiction", R261)), "Ficton",
IF(ISNUMBER(SEARCH("nonfiction", R261)), "Nonfiction",
IF(ISNUMBER(SEARCH("podcasts", R261)), "Radio &amp; Podcasts",
IF(ISNUMBER(SEARCH("translations", R261)), "translations"))))))))))))))))))))))))</f>
        <v>Photography Books</v>
      </c>
    </row>
    <row r="262" spans="1:20" x14ac:dyDescent="0.25">
      <c r="A262">
        <v>260</v>
      </c>
      <c r="B262" t="s">
        <v>572</v>
      </c>
      <c r="C262" s="3" t="s">
        <v>573</v>
      </c>
      <c r="D262">
        <v>6300</v>
      </c>
      <c r="E262">
        <v>9935</v>
      </c>
      <c r="F262" s="6">
        <f>E262/D262*100</f>
        <v>157.69841269841268</v>
      </c>
      <c r="G262" t="s">
        <v>20</v>
      </c>
      <c r="H262">
        <v>261</v>
      </c>
      <c r="I262" s="8">
        <f>IFERROR(E262/H262,"0")</f>
        <v>38.065134099616856</v>
      </c>
      <c r="J262" t="s">
        <v>21</v>
      </c>
      <c r="K262" t="s">
        <v>22</v>
      </c>
      <c r="L262">
        <v>1348808400</v>
      </c>
      <c r="M262" s="12">
        <f>(((L262/60)/60)/24)+DATE(1970,1,1)</f>
        <v>41180.208333333336</v>
      </c>
      <c r="N262">
        <v>1349845200</v>
      </c>
      <c r="O262" s="12">
        <f>(((N262/60)/60)/24)+DATE(1970,1,1)</f>
        <v>41192.208333333336</v>
      </c>
      <c r="P262" t="b">
        <v>0</v>
      </c>
      <c r="Q262" t="b">
        <v>0</v>
      </c>
      <c r="R262" t="s">
        <v>23</v>
      </c>
      <c r="S262" t="str">
        <f>IF(ISNUMBER(SEARCH("food", R262)), "Food", IF(ISNUMBER(SEARCH("music",R262)),"Music",IF(ISNUMBER(SEARCH("film", R262)), "Film &amp; Video", IF(ISNUMBER(SEARCH("games", R262)), "Games", IF(ISNUMBER(SEARCH("theater", R262)), "Theater",IF(ISNUMBER(SEARCH("technology", R262)), "Technology", IF(ISNUMBER(SEARCH("journalism", R262)), "Journalism", IF(ISNUMBER(SEARCH("photography", R262)), "Photography", IF(ISNUMBER(SEARCH("publishing", R262)), "Publishing")))))))))</f>
        <v>Music</v>
      </c>
      <c r="T262" t="str">
        <f>IF(ISNUMBER(SEARCH("food", R262)), "Food Trucks",
IF(ISNUMBER(SEARCH("electric",R262)),"Electric Music",
IF(ISNUMBER(SEARCH("indie",R262)),"Indie Rock",
IF(ISNUMBER(SEARCH("jazz",R262)),"Jazz",
IF(ISNUMBER(SEARCH("metal",R262)),"Metal",
IF(ISNUMBER(SEARCH("rock",R262)),"Rock",
IF(ISNUMBER(SEARCH("world",R262)),"World Music",
IF(ISNUMBER(SEARCH("animation", R262)), "Animation",
IF(ISNUMBER(SEARCH("documentary", R262)), "Documentary",
IF(ISNUMBER(SEARCH("drama", R262)), "Drama",
IF(ISNUMBER(SEARCH("science", R262)), "Science Ficton",
IF(ISNUMBER(SEARCH("shorts", R262)), "Shorts",
IF(ISNUMBER(SEARCH("television", R262)), "Television",
IF(ISNUMBER(SEARCH("mobile", R262)), "Mobile Games",
IF(ISNUMBER(SEARCH("video games", R262)), "Video Games",
IF(ISNUMBER(SEARCH("theater", R262)), "Plays",
IF(ISNUMBER(SEARCH("wearables", R262)), "Wearables",
IF(ISNUMBER(SEARCH("web", R262)), "Web",
IF(ISNUMBER(SEARCH("journalism", R262)), "Audio",
IF(ISNUMBER(SEARCH("photography", R262)), "Photography Books",
IF(ISNUMBER(SEARCH("publishing/fiction", R262)), "Ficton",
IF(ISNUMBER(SEARCH("nonfiction", R262)), "Nonfiction",
IF(ISNUMBER(SEARCH("podcasts", R262)), "Radio &amp; Podcasts",
IF(ISNUMBER(SEARCH("translations", R262)), "translations"))))))))))))))))))))))))</f>
        <v>Rock</v>
      </c>
    </row>
    <row r="263" spans="1:20" ht="31.5" x14ac:dyDescent="0.25">
      <c r="A263">
        <v>261</v>
      </c>
      <c r="B263" t="s">
        <v>574</v>
      </c>
      <c r="C263" s="3" t="s">
        <v>575</v>
      </c>
      <c r="D263">
        <v>84300</v>
      </c>
      <c r="E263">
        <v>26303</v>
      </c>
      <c r="F263" s="6">
        <f>E263/D263*100</f>
        <v>31.201660735468568</v>
      </c>
      <c r="G263" t="s">
        <v>14</v>
      </c>
      <c r="H263">
        <v>454</v>
      </c>
      <c r="I263" s="8">
        <f>IFERROR(E263/H263,"0")</f>
        <v>57.936123348017624</v>
      </c>
      <c r="J263" t="s">
        <v>21</v>
      </c>
      <c r="K263" t="s">
        <v>22</v>
      </c>
      <c r="L263">
        <v>1282712400</v>
      </c>
      <c r="M263" s="12">
        <f>(((L263/60)/60)/24)+DATE(1970,1,1)</f>
        <v>40415.208333333336</v>
      </c>
      <c r="N263">
        <v>1283058000</v>
      </c>
      <c r="O263" s="12">
        <f>(((N263/60)/60)/24)+DATE(1970,1,1)</f>
        <v>40419.208333333336</v>
      </c>
      <c r="P263" t="b">
        <v>0</v>
      </c>
      <c r="Q263" t="b">
        <v>1</v>
      </c>
      <c r="R263" t="s">
        <v>23</v>
      </c>
      <c r="S263" t="str">
        <f>IF(ISNUMBER(SEARCH("food", R263)), "Food", IF(ISNUMBER(SEARCH("music",R263)),"Music",IF(ISNUMBER(SEARCH("film", R263)), "Film &amp; Video", IF(ISNUMBER(SEARCH("games", R263)), "Games", IF(ISNUMBER(SEARCH("theater", R263)), "Theater",IF(ISNUMBER(SEARCH("technology", R263)), "Technology", IF(ISNUMBER(SEARCH("journalism", R263)), "Journalism", IF(ISNUMBER(SEARCH("photography", R263)), "Photography", IF(ISNUMBER(SEARCH("publishing", R263)), "Publishing")))))))))</f>
        <v>Music</v>
      </c>
      <c r="T263" t="str">
        <f>IF(ISNUMBER(SEARCH("food", R263)), "Food Trucks",
IF(ISNUMBER(SEARCH("electric",R263)),"Electric Music",
IF(ISNUMBER(SEARCH("indie",R263)),"Indie Rock",
IF(ISNUMBER(SEARCH("jazz",R263)),"Jazz",
IF(ISNUMBER(SEARCH("metal",R263)),"Metal",
IF(ISNUMBER(SEARCH("rock",R263)),"Rock",
IF(ISNUMBER(SEARCH("world",R263)),"World Music",
IF(ISNUMBER(SEARCH("animation", R263)), "Animation",
IF(ISNUMBER(SEARCH("documentary", R263)), "Documentary",
IF(ISNUMBER(SEARCH("drama", R263)), "Drama",
IF(ISNUMBER(SEARCH("science", R263)), "Science Ficton",
IF(ISNUMBER(SEARCH("shorts", R263)), "Shorts",
IF(ISNUMBER(SEARCH("television", R263)), "Television",
IF(ISNUMBER(SEARCH("mobile", R263)), "Mobile Games",
IF(ISNUMBER(SEARCH("video games", R263)), "Video Games",
IF(ISNUMBER(SEARCH("theater", R263)), "Plays",
IF(ISNUMBER(SEARCH("wearables", R263)), "Wearables",
IF(ISNUMBER(SEARCH("web", R263)), "Web",
IF(ISNUMBER(SEARCH("journalism", R263)), "Audio",
IF(ISNUMBER(SEARCH("photography", R263)), "Photography Books",
IF(ISNUMBER(SEARCH("publishing/fiction", R263)), "Ficton",
IF(ISNUMBER(SEARCH("nonfiction", R263)), "Nonfiction",
IF(ISNUMBER(SEARCH("podcasts", R263)), "Radio &amp; Podcasts",
IF(ISNUMBER(SEARCH("translations", R263)), "translations"))))))))))))))))))))))))</f>
        <v>Rock</v>
      </c>
    </row>
    <row r="264" spans="1:20" x14ac:dyDescent="0.25">
      <c r="A264">
        <v>262</v>
      </c>
      <c r="B264" t="s">
        <v>576</v>
      </c>
      <c r="C264" s="3" t="s">
        <v>577</v>
      </c>
      <c r="D264">
        <v>1700</v>
      </c>
      <c r="E264">
        <v>5328</v>
      </c>
      <c r="F264" s="6">
        <f>E264/D264*100</f>
        <v>313.41176470588238</v>
      </c>
      <c r="G264" t="s">
        <v>20</v>
      </c>
      <c r="H264">
        <v>107</v>
      </c>
      <c r="I264" s="8">
        <f>IFERROR(E264/H264,"0")</f>
        <v>49.794392523364486</v>
      </c>
      <c r="J264" t="s">
        <v>21</v>
      </c>
      <c r="K264" t="s">
        <v>22</v>
      </c>
      <c r="L264">
        <v>1301979600</v>
      </c>
      <c r="M264" s="12">
        <f>(((L264/60)/60)/24)+DATE(1970,1,1)</f>
        <v>40638.208333333336</v>
      </c>
      <c r="N264">
        <v>1304226000</v>
      </c>
      <c r="O264" s="12">
        <f>(((N264/60)/60)/24)+DATE(1970,1,1)</f>
        <v>40664.208333333336</v>
      </c>
      <c r="P264" t="b">
        <v>0</v>
      </c>
      <c r="Q264" t="b">
        <v>1</v>
      </c>
      <c r="R264" t="s">
        <v>60</v>
      </c>
      <c r="S264" t="str">
        <f>IF(ISNUMBER(SEARCH("food", R264)), "Food", IF(ISNUMBER(SEARCH("music",R264)),"Music",IF(ISNUMBER(SEARCH("film", R264)), "Film &amp; Video", IF(ISNUMBER(SEARCH("games", R264)), "Games", IF(ISNUMBER(SEARCH("theater", R264)), "Theater",IF(ISNUMBER(SEARCH("technology", R264)), "Technology", IF(ISNUMBER(SEARCH("journalism", R264)), "Journalism", IF(ISNUMBER(SEARCH("photography", R264)), "Photography", IF(ISNUMBER(SEARCH("publishing", R264)), "Publishing")))))))))</f>
        <v>Music</v>
      </c>
      <c r="T264" t="str">
        <f>IF(ISNUMBER(SEARCH("food", R264)), "Food Trucks",
IF(ISNUMBER(SEARCH("electric",R264)),"Electric Music",
IF(ISNUMBER(SEARCH("indie",R264)),"Indie Rock",
IF(ISNUMBER(SEARCH("jazz",R264)),"Jazz",
IF(ISNUMBER(SEARCH("metal",R264)),"Metal",
IF(ISNUMBER(SEARCH("rock",R264)),"Rock",
IF(ISNUMBER(SEARCH("world",R264)),"World Music",
IF(ISNUMBER(SEARCH("animation", R264)), "Animation",
IF(ISNUMBER(SEARCH("documentary", R264)), "Documentary",
IF(ISNUMBER(SEARCH("drama", R264)), "Drama",
IF(ISNUMBER(SEARCH("science", R264)), "Science Ficton",
IF(ISNUMBER(SEARCH("shorts", R264)), "Shorts",
IF(ISNUMBER(SEARCH("television", R264)), "Television",
IF(ISNUMBER(SEARCH("mobile", R264)), "Mobile Games",
IF(ISNUMBER(SEARCH("video games", R264)), "Video Games",
IF(ISNUMBER(SEARCH("theater", R264)), "Plays",
IF(ISNUMBER(SEARCH("wearables", R264)), "Wearables",
IF(ISNUMBER(SEARCH("web", R264)), "Web",
IF(ISNUMBER(SEARCH("journalism", R264)), "Audio",
IF(ISNUMBER(SEARCH("photography", R264)), "Photography Books",
IF(ISNUMBER(SEARCH("publishing/fiction", R264)), "Ficton",
IF(ISNUMBER(SEARCH("nonfiction", R264)), "Nonfiction",
IF(ISNUMBER(SEARCH("podcasts", R264)), "Radio &amp; Podcasts",
IF(ISNUMBER(SEARCH("translations", R264)), "translations"))))))))))))))))))))))))</f>
        <v>Indie Rock</v>
      </c>
    </row>
    <row r="265" spans="1:20" x14ac:dyDescent="0.25">
      <c r="A265">
        <v>263</v>
      </c>
      <c r="B265" t="s">
        <v>578</v>
      </c>
      <c r="C265" s="3" t="s">
        <v>579</v>
      </c>
      <c r="D265">
        <v>2900</v>
      </c>
      <c r="E265">
        <v>10756</v>
      </c>
      <c r="F265" s="6">
        <f>E265/D265*100</f>
        <v>370.89655172413791</v>
      </c>
      <c r="G265" t="s">
        <v>20</v>
      </c>
      <c r="H265">
        <v>199</v>
      </c>
      <c r="I265" s="8">
        <f>IFERROR(E265/H265,"0")</f>
        <v>54.050251256281406</v>
      </c>
      <c r="J265" t="s">
        <v>21</v>
      </c>
      <c r="K265" t="s">
        <v>22</v>
      </c>
      <c r="L265">
        <v>1263016800</v>
      </c>
      <c r="M265" s="12">
        <f>(((L265/60)/60)/24)+DATE(1970,1,1)</f>
        <v>40187.25</v>
      </c>
      <c r="N265">
        <v>1263016800</v>
      </c>
      <c r="O265" s="12">
        <f>(((N265/60)/60)/24)+DATE(1970,1,1)</f>
        <v>40187.25</v>
      </c>
      <c r="P265" t="b">
        <v>0</v>
      </c>
      <c r="Q265" t="b">
        <v>0</v>
      </c>
      <c r="R265" t="s">
        <v>122</v>
      </c>
      <c r="S265" t="str">
        <f>IF(ISNUMBER(SEARCH("food", R265)), "Food", IF(ISNUMBER(SEARCH("music",R265)),"Music",IF(ISNUMBER(SEARCH("film", R265)), "Film &amp; Video", IF(ISNUMBER(SEARCH("games", R265)), "Games", IF(ISNUMBER(SEARCH("theater", R265)), "Theater",IF(ISNUMBER(SEARCH("technology", R265)), "Technology", IF(ISNUMBER(SEARCH("journalism", R265)), "Journalism", IF(ISNUMBER(SEARCH("photography", R265)), "Photography", IF(ISNUMBER(SEARCH("publishing", R265)), "Publishing")))))))))</f>
        <v>Photography</v>
      </c>
      <c r="T265" t="str">
        <f>IF(ISNUMBER(SEARCH("food", R265)), "Food Trucks",
IF(ISNUMBER(SEARCH("electric",R265)),"Electric Music",
IF(ISNUMBER(SEARCH("indie",R265)),"Indie Rock",
IF(ISNUMBER(SEARCH("jazz",R265)),"Jazz",
IF(ISNUMBER(SEARCH("metal",R265)),"Metal",
IF(ISNUMBER(SEARCH("rock",R265)),"Rock",
IF(ISNUMBER(SEARCH("world",R265)),"World Music",
IF(ISNUMBER(SEARCH("animation", R265)), "Animation",
IF(ISNUMBER(SEARCH("documentary", R265)), "Documentary",
IF(ISNUMBER(SEARCH("drama", R265)), "Drama",
IF(ISNUMBER(SEARCH("science", R265)), "Science Ficton",
IF(ISNUMBER(SEARCH("shorts", R265)), "Shorts",
IF(ISNUMBER(SEARCH("television", R265)), "Television",
IF(ISNUMBER(SEARCH("mobile", R265)), "Mobile Games",
IF(ISNUMBER(SEARCH("video games", R265)), "Video Games",
IF(ISNUMBER(SEARCH("theater", R265)), "Plays",
IF(ISNUMBER(SEARCH("wearables", R265)), "Wearables",
IF(ISNUMBER(SEARCH("web", R265)), "Web",
IF(ISNUMBER(SEARCH("journalism", R265)), "Audio",
IF(ISNUMBER(SEARCH("photography", R265)), "Photography Books",
IF(ISNUMBER(SEARCH("publishing/fiction", R265)), "Ficton",
IF(ISNUMBER(SEARCH("nonfiction", R265)), "Nonfiction",
IF(ISNUMBER(SEARCH("podcasts", R265)), "Radio &amp; Podcasts",
IF(ISNUMBER(SEARCH("translations", R265)), "translations"))))))))))))))))))))))))</f>
        <v>Photography Books</v>
      </c>
    </row>
    <row r="266" spans="1:20" x14ac:dyDescent="0.25">
      <c r="A266">
        <v>264</v>
      </c>
      <c r="B266" t="s">
        <v>580</v>
      </c>
      <c r="C266" s="3" t="s">
        <v>581</v>
      </c>
      <c r="D266">
        <v>45600</v>
      </c>
      <c r="E266">
        <v>165375</v>
      </c>
      <c r="F266" s="6">
        <f>E266/D266*100</f>
        <v>362.66447368421052</v>
      </c>
      <c r="G266" t="s">
        <v>20</v>
      </c>
      <c r="H266">
        <v>5512</v>
      </c>
      <c r="I266" s="8">
        <f>IFERROR(E266/H266,"0")</f>
        <v>30.002721335268504</v>
      </c>
      <c r="J266" t="s">
        <v>21</v>
      </c>
      <c r="K266" t="s">
        <v>22</v>
      </c>
      <c r="L266">
        <v>1360648800</v>
      </c>
      <c r="M266" s="12">
        <f>(((L266/60)/60)/24)+DATE(1970,1,1)</f>
        <v>41317.25</v>
      </c>
      <c r="N266">
        <v>1362031200</v>
      </c>
      <c r="O266" s="12">
        <f>(((N266/60)/60)/24)+DATE(1970,1,1)</f>
        <v>41333.25</v>
      </c>
      <c r="P266" t="b">
        <v>0</v>
      </c>
      <c r="Q266" t="b">
        <v>0</v>
      </c>
      <c r="R266" t="s">
        <v>33</v>
      </c>
      <c r="S266" t="str">
        <f>IF(ISNUMBER(SEARCH("food", R266)), "Food", IF(ISNUMBER(SEARCH("music",R266)),"Music",IF(ISNUMBER(SEARCH("film", R266)), "Film &amp; Video", IF(ISNUMBER(SEARCH("games", R266)), "Games", IF(ISNUMBER(SEARCH("theater", R266)), "Theater",IF(ISNUMBER(SEARCH("technology", R266)), "Technology", IF(ISNUMBER(SEARCH("journalism", R266)), "Journalism", IF(ISNUMBER(SEARCH("photography", R266)), "Photography", IF(ISNUMBER(SEARCH("publishing", R266)), "Publishing")))))))))</f>
        <v>Theater</v>
      </c>
      <c r="T266" t="str">
        <f>IF(ISNUMBER(SEARCH("food", R266)), "Food Trucks",
IF(ISNUMBER(SEARCH("electric",R266)),"Electric Music",
IF(ISNUMBER(SEARCH("indie",R266)),"Indie Rock",
IF(ISNUMBER(SEARCH("jazz",R266)),"Jazz",
IF(ISNUMBER(SEARCH("metal",R266)),"Metal",
IF(ISNUMBER(SEARCH("rock",R266)),"Rock",
IF(ISNUMBER(SEARCH("world",R266)),"World Music",
IF(ISNUMBER(SEARCH("animation", R266)), "Animation",
IF(ISNUMBER(SEARCH("documentary", R266)), "Documentary",
IF(ISNUMBER(SEARCH("drama", R266)), "Drama",
IF(ISNUMBER(SEARCH("science", R266)), "Science Ficton",
IF(ISNUMBER(SEARCH("shorts", R266)), "Shorts",
IF(ISNUMBER(SEARCH("television", R266)), "Television",
IF(ISNUMBER(SEARCH("mobile", R266)), "Mobile Games",
IF(ISNUMBER(SEARCH("video games", R266)), "Video Games",
IF(ISNUMBER(SEARCH("theater", R266)), "Plays",
IF(ISNUMBER(SEARCH("wearables", R266)), "Wearables",
IF(ISNUMBER(SEARCH("web", R266)), "Web",
IF(ISNUMBER(SEARCH("journalism", R266)), "Audio",
IF(ISNUMBER(SEARCH("photography", R266)), "Photography Books",
IF(ISNUMBER(SEARCH("publishing/fiction", R266)), "Ficton",
IF(ISNUMBER(SEARCH("nonfiction", R266)), "Nonfiction",
IF(ISNUMBER(SEARCH("podcasts", R266)), "Radio &amp; Podcasts",
IF(ISNUMBER(SEARCH("translations", R266)), "translations"))))))))))))))))))))))))</f>
        <v>Plays</v>
      </c>
    </row>
    <row r="267" spans="1:20" x14ac:dyDescent="0.25">
      <c r="A267">
        <v>265</v>
      </c>
      <c r="B267" t="s">
        <v>582</v>
      </c>
      <c r="C267" s="3" t="s">
        <v>583</v>
      </c>
      <c r="D267">
        <v>4900</v>
      </c>
      <c r="E267">
        <v>6031</v>
      </c>
      <c r="F267" s="6">
        <f>E267/D267*100</f>
        <v>123.08163265306122</v>
      </c>
      <c r="G267" t="s">
        <v>20</v>
      </c>
      <c r="H267">
        <v>86</v>
      </c>
      <c r="I267" s="8">
        <f>IFERROR(E267/H267,"0")</f>
        <v>70.127906976744185</v>
      </c>
      <c r="J267" t="s">
        <v>21</v>
      </c>
      <c r="K267" t="s">
        <v>22</v>
      </c>
      <c r="L267">
        <v>1451800800</v>
      </c>
      <c r="M267" s="12">
        <f>(((L267/60)/60)/24)+DATE(1970,1,1)</f>
        <v>42372.25</v>
      </c>
      <c r="N267">
        <v>1455602400</v>
      </c>
      <c r="O267" s="12">
        <f>(((N267/60)/60)/24)+DATE(1970,1,1)</f>
        <v>42416.25</v>
      </c>
      <c r="P267" t="b">
        <v>0</v>
      </c>
      <c r="Q267" t="b">
        <v>0</v>
      </c>
      <c r="R267" t="s">
        <v>33</v>
      </c>
      <c r="S267" t="str">
        <f>IF(ISNUMBER(SEARCH("food", R267)), "Food", IF(ISNUMBER(SEARCH("music",R267)),"Music",IF(ISNUMBER(SEARCH("film", R267)), "Film &amp; Video", IF(ISNUMBER(SEARCH("games", R267)), "Games", IF(ISNUMBER(SEARCH("theater", R267)), "Theater",IF(ISNUMBER(SEARCH("technology", R267)), "Technology", IF(ISNUMBER(SEARCH("journalism", R267)), "Journalism", IF(ISNUMBER(SEARCH("photography", R267)), "Photography", IF(ISNUMBER(SEARCH("publishing", R267)), "Publishing")))))))))</f>
        <v>Theater</v>
      </c>
      <c r="T267" t="str">
        <f>IF(ISNUMBER(SEARCH("food", R267)), "Food Trucks",
IF(ISNUMBER(SEARCH("electric",R267)),"Electric Music",
IF(ISNUMBER(SEARCH("indie",R267)),"Indie Rock",
IF(ISNUMBER(SEARCH("jazz",R267)),"Jazz",
IF(ISNUMBER(SEARCH("metal",R267)),"Metal",
IF(ISNUMBER(SEARCH("rock",R267)),"Rock",
IF(ISNUMBER(SEARCH("world",R267)),"World Music",
IF(ISNUMBER(SEARCH("animation", R267)), "Animation",
IF(ISNUMBER(SEARCH("documentary", R267)), "Documentary",
IF(ISNUMBER(SEARCH("drama", R267)), "Drama",
IF(ISNUMBER(SEARCH("science", R267)), "Science Ficton",
IF(ISNUMBER(SEARCH("shorts", R267)), "Shorts",
IF(ISNUMBER(SEARCH("television", R267)), "Television",
IF(ISNUMBER(SEARCH("mobile", R267)), "Mobile Games",
IF(ISNUMBER(SEARCH("video games", R267)), "Video Games",
IF(ISNUMBER(SEARCH("theater", R267)), "Plays",
IF(ISNUMBER(SEARCH("wearables", R267)), "Wearables",
IF(ISNUMBER(SEARCH("web", R267)), "Web",
IF(ISNUMBER(SEARCH("journalism", R267)), "Audio",
IF(ISNUMBER(SEARCH("photography", R267)), "Photography Books",
IF(ISNUMBER(SEARCH("publishing/fiction", R267)), "Ficton",
IF(ISNUMBER(SEARCH("nonfiction", R267)), "Nonfiction",
IF(ISNUMBER(SEARCH("podcasts", R267)), "Radio &amp; Podcasts",
IF(ISNUMBER(SEARCH("translations", R267)), "translations"))))))))))))))))))))))))</f>
        <v>Plays</v>
      </c>
    </row>
    <row r="268" spans="1:20" x14ac:dyDescent="0.25">
      <c r="A268">
        <v>266</v>
      </c>
      <c r="B268" t="s">
        <v>584</v>
      </c>
      <c r="C268" s="3" t="s">
        <v>585</v>
      </c>
      <c r="D268">
        <v>111900</v>
      </c>
      <c r="E268">
        <v>85902</v>
      </c>
      <c r="F268" s="6">
        <f>E268/D268*100</f>
        <v>76.766756032171585</v>
      </c>
      <c r="G268" t="s">
        <v>14</v>
      </c>
      <c r="H268">
        <v>3182</v>
      </c>
      <c r="I268" s="8">
        <f>IFERROR(E268/H268,"0")</f>
        <v>26.996228786926462</v>
      </c>
      <c r="J268" t="s">
        <v>107</v>
      </c>
      <c r="K268" t="s">
        <v>108</v>
      </c>
      <c r="L268">
        <v>1415340000</v>
      </c>
      <c r="M268" s="12">
        <f>(((L268/60)/60)/24)+DATE(1970,1,1)</f>
        <v>41950.25</v>
      </c>
      <c r="N268">
        <v>1418191200</v>
      </c>
      <c r="O268" s="12">
        <f>(((N268/60)/60)/24)+DATE(1970,1,1)</f>
        <v>41983.25</v>
      </c>
      <c r="P268" t="b">
        <v>0</v>
      </c>
      <c r="Q268" t="b">
        <v>1</v>
      </c>
      <c r="R268" t="s">
        <v>159</v>
      </c>
      <c r="S268" t="str">
        <f>IF(ISNUMBER(SEARCH("food", R268)), "Food", IF(ISNUMBER(SEARCH("music",R268)),"Music",IF(ISNUMBER(SEARCH("film", R268)), "Film &amp; Video", IF(ISNUMBER(SEARCH("games", R268)), "Games", IF(ISNUMBER(SEARCH("theater", R268)), "Theater",IF(ISNUMBER(SEARCH("technology", R268)), "Technology", IF(ISNUMBER(SEARCH("journalism", R268)), "Journalism", IF(ISNUMBER(SEARCH("photography", R268)), "Photography", IF(ISNUMBER(SEARCH("publishing", R268)), "Publishing")))))))))</f>
        <v>Music</v>
      </c>
      <c r="T268" t="str">
        <f>IF(ISNUMBER(SEARCH("food", R268)), "Food Trucks",
IF(ISNUMBER(SEARCH("electric",R268)),"Electric Music",
IF(ISNUMBER(SEARCH("indie",R268)),"Indie Rock",
IF(ISNUMBER(SEARCH("jazz",R268)),"Jazz",
IF(ISNUMBER(SEARCH("metal",R268)),"Metal",
IF(ISNUMBER(SEARCH("rock",R268)),"Rock",
IF(ISNUMBER(SEARCH("world",R268)),"World Music",
IF(ISNUMBER(SEARCH("animation", R268)), "Animation",
IF(ISNUMBER(SEARCH("documentary", R268)), "Documentary",
IF(ISNUMBER(SEARCH("drama", R268)), "Drama",
IF(ISNUMBER(SEARCH("science", R268)), "Science Ficton",
IF(ISNUMBER(SEARCH("shorts", R268)), "Shorts",
IF(ISNUMBER(SEARCH("television", R268)), "Television",
IF(ISNUMBER(SEARCH("mobile", R268)), "Mobile Games",
IF(ISNUMBER(SEARCH("video games", R268)), "Video Games",
IF(ISNUMBER(SEARCH("theater", R268)), "Plays",
IF(ISNUMBER(SEARCH("wearables", R268)), "Wearables",
IF(ISNUMBER(SEARCH("web", R268)), "Web",
IF(ISNUMBER(SEARCH("journalism", R268)), "Audio",
IF(ISNUMBER(SEARCH("photography", R268)), "Photography Books",
IF(ISNUMBER(SEARCH("publishing/fiction", R268)), "Ficton",
IF(ISNUMBER(SEARCH("nonfiction", R268)), "Nonfiction",
IF(ISNUMBER(SEARCH("podcasts", R268)), "Radio &amp; Podcasts",
IF(ISNUMBER(SEARCH("translations", R268)), "translations"))))))))))))))))))))))))</f>
        <v>Jazz</v>
      </c>
    </row>
    <row r="269" spans="1:20" x14ac:dyDescent="0.25">
      <c r="A269">
        <v>267</v>
      </c>
      <c r="B269" t="s">
        <v>586</v>
      </c>
      <c r="C269" s="3" t="s">
        <v>587</v>
      </c>
      <c r="D269">
        <v>61600</v>
      </c>
      <c r="E269">
        <v>143910</v>
      </c>
      <c r="F269" s="6">
        <f>E269/D269*100</f>
        <v>233.62012987012989</v>
      </c>
      <c r="G269" t="s">
        <v>20</v>
      </c>
      <c r="H269">
        <v>2768</v>
      </c>
      <c r="I269" s="8">
        <f>IFERROR(E269/H269,"0")</f>
        <v>51.990606936416185</v>
      </c>
      <c r="J269" t="s">
        <v>26</v>
      </c>
      <c r="K269" t="s">
        <v>27</v>
      </c>
      <c r="L269">
        <v>1351054800</v>
      </c>
      <c r="M269" s="12">
        <f>(((L269/60)/60)/24)+DATE(1970,1,1)</f>
        <v>41206.208333333336</v>
      </c>
      <c r="N269">
        <v>1352440800</v>
      </c>
      <c r="O269" s="12">
        <f>(((N269/60)/60)/24)+DATE(1970,1,1)</f>
        <v>41222.25</v>
      </c>
      <c r="P269" t="b">
        <v>0</v>
      </c>
      <c r="Q269" t="b">
        <v>0</v>
      </c>
      <c r="R269" t="s">
        <v>33</v>
      </c>
      <c r="S269" t="str">
        <f>IF(ISNUMBER(SEARCH("food", R269)), "Food", IF(ISNUMBER(SEARCH("music",R269)),"Music",IF(ISNUMBER(SEARCH("film", R269)), "Film &amp; Video", IF(ISNUMBER(SEARCH("games", R269)), "Games", IF(ISNUMBER(SEARCH("theater", R269)), "Theater",IF(ISNUMBER(SEARCH("technology", R269)), "Technology", IF(ISNUMBER(SEARCH("journalism", R269)), "Journalism", IF(ISNUMBER(SEARCH("photography", R269)), "Photography", IF(ISNUMBER(SEARCH("publishing", R269)), "Publishing")))))))))</f>
        <v>Theater</v>
      </c>
      <c r="T269" t="str">
        <f>IF(ISNUMBER(SEARCH("food", R269)), "Food Trucks",
IF(ISNUMBER(SEARCH("electric",R269)),"Electric Music",
IF(ISNUMBER(SEARCH("indie",R269)),"Indie Rock",
IF(ISNUMBER(SEARCH("jazz",R269)),"Jazz",
IF(ISNUMBER(SEARCH("metal",R269)),"Metal",
IF(ISNUMBER(SEARCH("rock",R269)),"Rock",
IF(ISNUMBER(SEARCH("world",R269)),"World Music",
IF(ISNUMBER(SEARCH("animation", R269)), "Animation",
IF(ISNUMBER(SEARCH("documentary", R269)), "Documentary",
IF(ISNUMBER(SEARCH("drama", R269)), "Drama",
IF(ISNUMBER(SEARCH("science", R269)), "Science Ficton",
IF(ISNUMBER(SEARCH("shorts", R269)), "Shorts",
IF(ISNUMBER(SEARCH("television", R269)), "Television",
IF(ISNUMBER(SEARCH("mobile", R269)), "Mobile Games",
IF(ISNUMBER(SEARCH("video games", R269)), "Video Games",
IF(ISNUMBER(SEARCH("theater", R269)), "Plays",
IF(ISNUMBER(SEARCH("wearables", R269)), "Wearables",
IF(ISNUMBER(SEARCH("web", R269)), "Web",
IF(ISNUMBER(SEARCH("journalism", R269)), "Audio",
IF(ISNUMBER(SEARCH("photography", R269)), "Photography Books",
IF(ISNUMBER(SEARCH("publishing/fiction", R269)), "Ficton",
IF(ISNUMBER(SEARCH("nonfiction", R269)), "Nonfiction",
IF(ISNUMBER(SEARCH("podcasts", R269)), "Radio &amp; Podcasts",
IF(ISNUMBER(SEARCH("translations", R269)), "translations"))))))))))))))))))))))))</f>
        <v>Plays</v>
      </c>
    </row>
    <row r="270" spans="1:20" x14ac:dyDescent="0.25">
      <c r="A270">
        <v>268</v>
      </c>
      <c r="B270" t="s">
        <v>588</v>
      </c>
      <c r="C270" s="3" t="s">
        <v>589</v>
      </c>
      <c r="D270">
        <v>1500</v>
      </c>
      <c r="E270">
        <v>2708</v>
      </c>
      <c r="F270" s="6">
        <f>E270/D270*100</f>
        <v>180.53333333333333</v>
      </c>
      <c r="G270" t="s">
        <v>20</v>
      </c>
      <c r="H270">
        <v>48</v>
      </c>
      <c r="I270" s="8">
        <f>IFERROR(E270/H270,"0")</f>
        <v>56.416666666666664</v>
      </c>
      <c r="J270" t="s">
        <v>21</v>
      </c>
      <c r="K270" t="s">
        <v>22</v>
      </c>
      <c r="L270">
        <v>1349326800</v>
      </c>
      <c r="M270" s="12">
        <f>(((L270/60)/60)/24)+DATE(1970,1,1)</f>
        <v>41186.208333333336</v>
      </c>
      <c r="N270">
        <v>1353304800</v>
      </c>
      <c r="O270" s="12">
        <f>(((N270/60)/60)/24)+DATE(1970,1,1)</f>
        <v>41232.25</v>
      </c>
      <c r="P270" t="b">
        <v>0</v>
      </c>
      <c r="Q270" t="b">
        <v>0</v>
      </c>
      <c r="R270" t="s">
        <v>42</v>
      </c>
      <c r="S270" t="str">
        <f>IF(ISNUMBER(SEARCH("food", R270)), "Food", IF(ISNUMBER(SEARCH("music",R270)),"Music",IF(ISNUMBER(SEARCH("film", R270)), "Film &amp; Video", IF(ISNUMBER(SEARCH("games", R270)), "Games", IF(ISNUMBER(SEARCH("theater", R270)), "Theater",IF(ISNUMBER(SEARCH("technology", R270)), "Technology", IF(ISNUMBER(SEARCH("journalism", R270)), "Journalism", IF(ISNUMBER(SEARCH("photography", R270)), "Photography", IF(ISNUMBER(SEARCH("publishing", R270)), "Publishing")))))))))</f>
        <v>Film &amp; Video</v>
      </c>
      <c r="T270" t="str">
        <f>IF(ISNUMBER(SEARCH("food", R270)), "Food Trucks",
IF(ISNUMBER(SEARCH("electric",R270)),"Electric Music",
IF(ISNUMBER(SEARCH("indie",R270)),"Indie Rock",
IF(ISNUMBER(SEARCH("jazz",R270)),"Jazz",
IF(ISNUMBER(SEARCH("metal",R270)),"Metal",
IF(ISNUMBER(SEARCH("rock",R270)),"Rock",
IF(ISNUMBER(SEARCH("world",R270)),"World Music",
IF(ISNUMBER(SEARCH("animation", R270)), "Animation",
IF(ISNUMBER(SEARCH("documentary", R270)), "Documentary",
IF(ISNUMBER(SEARCH("drama", R270)), "Drama",
IF(ISNUMBER(SEARCH("science", R270)), "Science Ficton",
IF(ISNUMBER(SEARCH("shorts", R270)), "Shorts",
IF(ISNUMBER(SEARCH("television", R270)), "Television",
IF(ISNUMBER(SEARCH("mobile", R270)), "Mobile Games",
IF(ISNUMBER(SEARCH("video games", R270)), "Video Games",
IF(ISNUMBER(SEARCH("theater", R270)), "Plays",
IF(ISNUMBER(SEARCH("wearables", R270)), "Wearables",
IF(ISNUMBER(SEARCH("web", R270)), "Web",
IF(ISNUMBER(SEARCH("journalism", R270)), "Audio",
IF(ISNUMBER(SEARCH("photography", R270)), "Photography Books",
IF(ISNUMBER(SEARCH("publishing/fiction", R270)), "Ficton",
IF(ISNUMBER(SEARCH("nonfiction", R270)), "Nonfiction",
IF(ISNUMBER(SEARCH("podcasts", R270)), "Radio &amp; Podcasts",
IF(ISNUMBER(SEARCH("translations", R270)), "translations"))))))))))))))))))))))))</f>
        <v>Documentary</v>
      </c>
    </row>
    <row r="271" spans="1:20" x14ac:dyDescent="0.25">
      <c r="A271">
        <v>269</v>
      </c>
      <c r="B271" t="s">
        <v>590</v>
      </c>
      <c r="C271" s="3" t="s">
        <v>591</v>
      </c>
      <c r="D271">
        <v>3500</v>
      </c>
      <c r="E271">
        <v>8842</v>
      </c>
      <c r="F271" s="6">
        <f>E271/D271*100</f>
        <v>252.62857142857143</v>
      </c>
      <c r="G271" t="s">
        <v>20</v>
      </c>
      <c r="H271">
        <v>87</v>
      </c>
      <c r="I271" s="8">
        <f>IFERROR(E271/H271,"0")</f>
        <v>101.63218390804597</v>
      </c>
      <c r="J271" t="s">
        <v>21</v>
      </c>
      <c r="K271" t="s">
        <v>22</v>
      </c>
      <c r="L271">
        <v>1548914400</v>
      </c>
      <c r="M271" s="12">
        <f>(((L271/60)/60)/24)+DATE(1970,1,1)</f>
        <v>43496.25</v>
      </c>
      <c r="N271">
        <v>1550728800</v>
      </c>
      <c r="O271" s="12">
        <f>(((N271/60)/60)/24)+DATE(1970,1,1)</f>
        <v>43517.25</v>
      </c>
      <c r="P271" t="b">
        <v>0</v>
      </c>
      <c r="Q271" t="b">
        <v>0</v>
      </c>
      <c r="R271" t="s">
        <v>269</v>
      </c>
      <c r="S271" t="str">
        <f>IF(ISNUMBER(SEARCH("food", R271)), "Food", IF(ISNUMBER(SEARCH("music",R271)),"Music",IF(ISNUMBER(SEARCH("film", R271)), "Film &amp; Video", IF(ISNUMBER(SEARCH("games", R271)), "Games", IF(ISNUMBER(SEARCH("theater", R271)), "Theater",IF(ISNUMBER(SEARCH("technology", R271)), "Technology", IF(ISNUMBER(SEARCH("journalism", R271)), "Journalism", IF(ISNUMBER(SEARCH("photography", R271)), "Photography", IF(ISNUMBER(SEARCH("publishing", R271)), "Publishing")))))))))</f>
        <v>Film &amp; Video</v>
      </c>
      <c r="T271" t="str">
        <f>IF(ISNUMBER(SEARCH("food", R271)), "Food Trucks",
IF(ISNUMBER(SEARCH("electric",R271)),"Electric Music",
IF(ISNUMBER(SEARCH("indie",R271)),"Indie Rock",
IF(ISNUMBER(SEARCH("jazz",R271)),"Jazz",
IF(ISNUMBER(SEARCH("metal",R271)),"Metal",
IF(ISNUMBER(SEARCH("rock",R271)),"Rock",
IF(ISNUMBER(SEARCH("world",R271)),"World Music",
IF(ISNUMBER(SEARCH("animation", R271)), "Animation",
IF(ISNUMBER(SEARCH("documentary", R271)), "Documentary",
IF(ISNUMBER(SEARCH("drama", R271)), "Drama",
IF(ISNUMBER(SEARCH("science", R271)), "Science Ficton",
IF(ISNUMBER(SEARCH("shorts", R271)), "Shorts",
IF(ISNUMBER(SEARCH("television", R271)), "Television",
IF(ISNUMBER(SEARCH("mobile", R271)), "Mobile Games",
IF(ISNUMBER(SEARCH("video games", R271)), "Video Games",
IF(ISNUMBER(SEARCH("theater", R271)), "Plays",
IF(ISNUMBER(SEARCH("wearables", R271)), "Wearables",
IF(ISNUMBER(SEARCH("web", R271)), "Web",
IF(ISNUMBER(SEARCH("journalism", R271)), "Audio",
IF(ISNUMBER(SEARCH("photography", R271)), "Photography Books",
IF(ISNUMBER(SEARCH("publishing/fiction", R271)), "Ficton",
IF(ISNUMBER(SEARCH("nonfiction", R271)), "Nonfiction",
IF(ISNUMBER(SEARCH("podcasts", R271)), "Radio &amp; Podcasts",
IF(ISNUMBER(SEARCH("translations", R271)), "translations"))))))))))))))))))))))))</f>
        <v>Television</v>
      </c>
    </row>
    <row r="272" spans="1:20" x14ac:dyDescent="0.25">
      <c r="A272">
        <v>270</v>
      </c>
      <c r="B272" t="s">
        <v>592</v>
      </c>
      <c r="C272" s="3" t="s">
        <v>593</v>
      </c>
      <c r="D272">
        <v>173900</v>
      </c>
      <c r="E272">
        <v>47260</v>
      </c>
      <c r="F272" s="6">
        <f>E272/D272*100</f>
        <v>27.176538240368025</v>
      </c>
      <c r="G272" t="s">
        <v>74</v>
      </c>
      <c r="H272">
        <v>1890</v>
      </c>
      <c r="I272" s="8">
        <f>IFERROR(E272/H272,"0")</f>
        <v>25.005291005291006</v>
      </c>
      <c r="J272" t="s">
        <v>21</v>
      </c>
      <c r="K272" t="s">
        <v>22</v>
      </c>
      <c r="L272">
        <v>1291269600</v>
      </c>
      <c r="M272" s="12">
        <f>(((L272/60)/60)/24)+DATE(1970,1,1)</f>
        <v>40514.25</v>
      </c>
      <c r="N272">
        <v>1291442400</v>
      </c>
      <c r="O272" s="12">
        <f>(((N272/60)/60)/24)+DATE(1970,1,1)</f>
        <v>40516.25</v>
      </c>
      <c r="P272" t="b">
        <v>0</v>
      </c>
      <c r="Q272" t="b">
        <v>0</v>
      </c>
      <c r="R272" t="s">
        <v>89</v>
      </c>
      <c r="S272" t="str">
        <f>IF(ISNUMBER(SEARCH("food", R272)), "Food", IF(ISNUMBER(SEARCH("music",R272)),"Music",IF(ISNUMBER(SEARCH("film", R272)), "Film &amp; Video", IF(ISNUMBER(SEARCH("games", R272)), "Games", IF(ISNUMBER(SEARCH("theater", R272)), "Theater",IF(ISNUMBER(SEARCH("technology", R272)), "Technology", IF(ISNUMBER(SEARCH("journalism", R272)), "Journalism", IF(ISNUMBER(SEARCH("photography", R272)), "Photography", IF(ISNUMBER(SEARCH("publishing", R272)), "Publishing")))))))))</f>
        <v>Games</v>
      </c>
      <c r="T272" t="str">
        <f>IF(ISNUMBER(SEARCH("food", R272)), "Food Trucks",
IF(ISNUMBER(SEARCH("electric",R272)),"Electric Music",
IF(ISNUMBER(SEARCH("indie",R272)),"Indie Rock",
IF(ISNUMBER(SEARCH("jazz",R272)),"Jazz",
IF(ISNUMBER(SEARCH("metal",R272)),"Metal",
IF(ISNUMBER(SEARCH("rock",R272)),"Rock",
IF(ISNUMBER(SEARCH("world",R272)),"World Music",
IF(ISNUMBER(SEARCH("animation", R272)), "Animation",
IF(ISNUMBER(SEARCH("documentary", R272)), "Documentary",
IF(ISNUMBER(SEARCH("drama", R272)), "Drama",
IF(ISNUMBER(SEARCH("science", R272)), "Science Ficton",
IF(ISNUMBER(SEARCH("shorts", R272)), "Shorts",
IF(ISNUMBER(SEARCH("television", R272)), "Television",
IF(ISNUMBER(SEARCH("mobile", R272)), "Mobile Games",
IF(ISNUMBER(SEARCH("video games", R272)), "Video Games",
IF(ISNUMBER(SEARCH("theater", R272)), "Plays",
IF(ISNUMBER(SEARCH("wearables", R272)), "Wearables",
IF(ISNUMBER(SEARCH("web", R272)), "Web",
IF(ISNUMBER(SEARCH("journalism", R272)), "Audio",
IF(ISNUMBER(SEARCH("photography", R272)), "Photography Books",
IF(ISNUMBER(SEARCH("publishing/fiction", R272)), "Ficton",
IF(ISNUMBER(SEARCH("nonfiction", R272)), "Nonfiction",
IF(ISNUMBER(SEARCH("podcasts", R272)), "Radio &amp; Podcasts",
IF(ISNUMBER(SEARCH("translations", R272)), "translations"))))))))))))))))))))))))</f>
        <v>Video Games</v>
      </c>
    </row>
    <row r="273" spans="1:20" ht="31.5" x14ac:dyDescent="0.25">
      <c r="A273">
        <v>271</v>
      </c>
      <c r="B273" t="s">
        <v>594</v>
      </c>
      <c r="C273" s="3" t="s">
        <v>595</v>
      </c>
      <c r="D273">
        <v>153700</v>
      </c>
      <c r="E273">
        <v>1953</v>
      </c>
      <c r="F273" s="6">
        <f>E273/D273*100</f>
        <v>1.2706571242680547</v>
      </c>
      <c r="G273" t="s">
        <v>47</v>
      </c>
      <c r="H273">
        <v>61</v>
      </c>
      <c r="I273" s="8">
        <f>IFERROR(E273/H273,"0")</f>
        <v>32.016393442622949</v>
      </c>
      <c r="J273" t="s">
        <v>21</v>
      </c>
      <c r="K273" t="s">
        <v>22</v>
      </c>
      <c r="L273">
        <v>1449468000</v>
      </c>
      <c r="M273" s="12">
        <f>(((L273/60)/60)/24)+DATE(1970,1,1)</f>
        <v>42345.25</v>
      </c>
      <c r="N273">
        <v>1452146400</v>
      </c>
      <c r="O273" s="12">
        <f>(((N273/60)/60)/24)+DATE(1970,1,1)</f>
        <v>42376.25</v>
      </c>
      <c r="P273" t="b">
        <v>0</v>
      </c>
      <c r="Q273" t="b">
        <v>0</v>
      </c>
      <c r="R273" t="s">
        <v>122</v>
      </c>
      <c r="S273" t="str">
        <f>IF(ISNUMBER(SEARCH("food", R273)), "Food", IF(ISNUMBER(SEARCH("music",R273)),"Music",IF(ISNUMBER(SEARCH("film", R273)), "Film &amp; Video", IF(ISNUMBER(SEARCH("games", R273)), "Games", IF(ISNUMBER(SEARCH("theater", R273)), "Theater",IF(ISNUMBER(SEARCH("technology", R273)), "Technology", IF(ISNUMBER(SEARCH("journalism", R273)), "Journalism", IF(ISNUMBER(SEARCH("photography", R273)), "Photography", IF(ISNUMBER(SEARCH("publishing", R273)), "Publishing")))))))))</f>
        <v>Photography</v>
      </c>
      <c r="T273" t="str">
        <f>IF(ISNUMBER(SEARCH("food", R273)), "Food Trucks",
IF(ISNUMBER(SEARCH("electric",R273)),"Electric Music",
IF(ISNUMBER(SEARCH("indie",R273)),"Indie Rock",
IF(ISNUMBER(SEARCH("jazz",R273)),"Jazz",
IF(ISNUMBER(SEARCH("metal",R273)),"Metal",
IF(ISNUMBER(SEARCH("rock",R273)),"Rock",
IF(ISNUMBER(SEARCH("world",R273)),"World Music",
IF(ISNUMBER(SEARCH("animation", R273)), "Animation",
IF(ISNUMBER(SEARCH("documentary", R273)), "Documentary",
IF(ISNUMBER(SEARCH("drama", R273)), "Drama",
IF(ISNUMBER(SEARCH("science", R273)), "Science Ficton",
IF(ISNUMBER(SEARCH("shorts", R273)), "Shorts",
IF(ISNUMBER(SEARCH("television", R273)), "Television",
IF(ISNUMBER(SEARCH("mobile", R273)), "Mobile Games",
IF(ISNUMBER(SEARCH("video games", R273)), "Video Games",
IF(ISNUMBER(SEARCH("theater", R273)), "Plays",
IF(ISNUMBER(SEARCH("wearables", R273)), "Wearables",
IF(ISNUMBER(SEARCH("web", R273)), "Web",
IF(ISNUMBER(SEARCH("journalism", R273)), "Audio",
IF(ISNUMBER(SEARCH("photography", R273)), "Photography Books",
IF(ISNUMBER(SEARCH("publishing/fiction", R273)), "Ficton",
IF(ISNUMBER(SEARCH("nonfiction", R273)), "Nonfiction",
IF(ISNUMBER(SEARCH("podcasts", R273)), "Radio &amp; Podcasts",
IF(ISNUMBER(SEARCH("translations", R273)), "translations"))))))))))))))))))))))))</f>
        <v>Photography Books</v>
      </c>
    </row>
    <row r="274" spans="1:20" x14ac:dyDescent="0.25">
      <c r="A274">
        <v>272</v>
      </c>
      <c r="B274" t="s">
        <v>596</v>
      </c>
      <c r="C274" s="3" t="s">
        <v>597</v>
      </c>
      <c r="D274">
        <v>51100</v>
      </c>
      <c r="E274">
        <v>155349</v>
      </c>
      <c r="F274" s="6">
        <f>E274/D274*100</f>
        <v>304.0097847358121</v>
      </c>
      <c r="G274" t="s">
        <v>20</v>
      </c>
      <c r="H274">
        <v>1894</v>
      </c>
      <c r="I274" s="8">
        <f>IFERROR(E274/H274,"0")</f>
        <v>82.021647307286173</v>
      </c>
      <c r="J274" t="s">
        <v>21</v>
      </c>
      <c r="K274" t="s">
        <v>22</v>
      </c>
      <c r="L274">
        <v>1562734800</v>
      </c>
      <c r="M274" s="12">
        <f>(((L274/60)/60)/24)+DATE(1970,1,1)</f>
        <v>43656.208333333328</v>
      </c>
      <c r="N274">
        <v>1564894800</v>
      </c>
      <c r="O274" s="12">
        <f>(((N274/60)/60)/24)+DATE(1970,1,1)</f>
        <v>43681.208333333328</v>
      </c>
      <c r="P274" t="b">
        <v>0</v>
      </c>
      <c r="Q274" t="b">
        <v>1</v>
      </c>
      <c r="R274" t="s">
        <v>33</v>
      </c>
      <c r="S274" t="str">
        <f>IF(ISNUMBER(SEARCH("food", R274)), "Food", IF(ISNUMBER(SEARCH("music",R274)),"Music",IF(ISNUMBER(SEARCH("film", R274)), "Film &amp; Video", IF(ISNUMBER(SEARCH("games", R274)), "Games", IF(ISNUMBER(SEARCH("theater", R274)), "Theater",IF(ISNUMBER(SEARCH("technology", R274)), "Technology", IF(ISNUMBER(SEARCH("journalism", R274)), "Journalism", IF(ISNUMBER(SEARCH("photography", R274)), "Photography", IF(ISNUMBER(SEARCH("publishing", R274)), "Publishing")))))))))</f>
        <v>Theater</v>
      </c>
      <c r="T274" t="str">
        <f>IF(ISNUMBER(SEARCH("food", R274)), "Food Trucks",
IF(ISNUMBER(SEARCH("electric",R274)),"Electric Music",
IF(ISNUMBER(SEARCH("indie",R274)),"Indie Rock",
IF(ISNUMBER(SEARCH("jazz",R274)),"Jazz",
IF(ISNUMBER(SEARCH("metal",R274)),"Metal",
IF(ISNUMBER(SEARCH("rock",R274)),"Rock",
IF(ISNUMBER(SEARCH("world",R274)),"World Music",
IF(ISNUMBER(SEARCH("animation", R274)), "Animation",
IF(ISNUMBER(SEARCH("documentary", R274)), "Documentary",
IF(ISNUMBER(SEARCH("drama", R274)), "Drama",
IF(ISNUMBER(SEARCH("science", R274)), "Science Ficton",
IF(ISNUMBER(SEARCH("shorts", R274)), "Shorts",
IF(ISNUMBER(SEARCH("television", R274)), "Television",
IF(ISNUMBER(SEARCH("mobile", R274)), "Mobile Games",
IF(ISNUMBER(SEARCH("video games", R274)), "Video Games",
IF(ISNUMBER(SEARCH("theater", R274)), "Plays",
IF(ISNUMBER(SEARCH("wearables", R274)), "Wearables",
IF(ISNUMBER(SEARCH("web", R274)), "Web",
IF(ISNUMBER(SEARCH("journalism", R274)), "Audio",
IF(ISNUMBER(SEARCH("photography", R274)), "Photography Books",
IF(ISNUMBER(SEARCH("publishing/fiction", R274)), "Ficton",
IF(ISNUMBER(SEARCH("nonfiction", R274)), "Nonfiction",
IF(ISNUMBER(SEARCH("podcasts", R274)), "Radio &amp; Podcasts",
IF(ISNUMBER(SEARCH("translations", R274)), "translations"))))))))))))))))))))))))</f>
        <v>Plays</v>
      </c>
    </row>
    <row r="275" spans="1:20" x14ac:dyDescent="0.25">
      <c r="A275">
        <v>273</v>
      </c>
      <c r="B275" t="s">
        <v>598</v>
      </c>
      <c r="C275" s="3" t="s">
        <v>599</v>
      </c>
      <c r="D275">
        <v>7800</v>
      </c>
      <c r="E275">
        <v>10704</v>
      </c>
      <c r="F275" s="6">
        <f>E275/D275*100</f>
        <v>137.23076923076923</v>
      </c>
      <c r="G275" t="s">
        <v>20</v>
      </c>
      <c r="H275">
        <v>282</v>
      </c>
      <c r="I275" s="8">
        <f>IFERROR(E275/H275,"0")</f>
        <v>37.957446808510639</v>
      </c>
      <c r="J275" t="s">
        <v>15</v>
      </c>
      <c r="K275" t="s">
        <v>16</v>
      </c>
      <c r="L275">
        <v>1505624400</v>
      </c>
      <c r="M275" s="12">
        <f>(((L275/60)/60)/24)+DATE(1970,1,1)</f>
        <v>42995.208333333328</v>
      </c>
      <c r="N275">
        <v>1505883600</v>
      </c>
      <c r="O275" s="12">
        <f>(((N275/60)/60)/24)+DATE(1970,1,1)</f>
        <v>42998.208333333328</v>
      </c>
      <c r="P275" t="b">
        <v>0</v>
      </c>
      <c r="Q275" t="b">
        <v>0</v>
      </c>
      <c r="R275" t="s">
        <v>33</v>
      </c>
      <c r="S275" t="str">
        <f>IF(ISNUMBER(SEARCH("food", R275)), "Food", IF(ISNUMBER(SEARCH("music",R275)),"Music",IF(ISNUMBER(SEARCH("film", R275)), "Film &amp; Video", IF(ISNUMBER(SEARCH("games", R275)), "Games", IF(ISNUMBER(SEARCH("theater", R275)), "Theater",IF(ISNUMBER(SEARCH("technology", R275)), "Technology", IF(ISNUMBER(SEARCH("journalism", R275)), "Journalism", IF(ISNUMBER(SEARCH("photography", R275)), "Photography", IF(ISNUMBER(SEARCH("publishing", R275)), "Publishing")))))))))</f>
        <v>Theater</v>
      </c>
      <c r="T275" t="str">
        <f>IF(ISNUMBER(SEARCH("food", R275)), "Food Trucks",
IF(ISNUMBER(SEARCH("electric",R275)),"Electric Music",
IF(ISNUMBER(SEARCH("indie",R275)),"Indie Rock",
IF(ISNUMBER(SEARCH("jazz",R275)),"Jazz",
IF(ISNUMBER(SEARCH("metal",R275)),"Metal",
IF(ISNUMBER(SEARCH("rock",R275)),"Rock",
IF(ISNUMBER(SEARCH("world",R275)),"World Music",
IF(ISNUMBER(SEARCH("animation", R275)), "Animation",
IF(ISNUMBER(SEARCH("documentary", R275)), "Documentary",
IF(ISNUMBER(SEARCH("drama", R275)), "Drama",
IF(ISNUMBER(SEARCH("science", R275)), "Science Ficton",
IF(ISNUMBER(SEARCH("shorts", R275)), "Shorts",
IF(ISNUMBER(SEARCH("television", R275)), "Television",
IF(ISNUMBER(SEARCH("mobile", R275)), "Mobile Games",
IF(ISNUMBER(SEARCH("video games", R275)), "Video Games",
IF(ISNUMBER(SEARCH("theater", R275)), "Plays",
IF(ISNUMBER(SEARCH("wearables", R275)), "Wearables",
IF(ISNUMBER(SEARCH("web", R275)), "Web",
IF(ISNUMBER(SEARCH("journalism", R275)), "Audio",
IF(ISNUMBER(SEARCH("photography", R275)), "Photography Books",
IF(ISNUMBER(SEARCH("publishing/fiction", R275)), "Ficton",
IF(ISNUMBER(SEARCH("nonfiction", R275)), "Nonfiction",
IF(ISNUMBER(SEARCH("podcasts", R275)), "Radio &amp; Podcasts",
IF(ISNUMBER(SEARCH("translations", R275)), "translations"))))))))))))))))))))))))</f>
        <v>Plays</v>
      </c>
    </row>
    <row r="276" spans="1:20" ht="31.5" x14ac:dyDescent="0.25">
      <c r="A276">
        <v>274</v>
      </c>
      <c r="B276" t="s">
        <v>600</v>
      </c>
      <c r="C276" s="3" t="s">
        <v>601</v>
      </c>
      <c r="D276">
        <v>2400</v>
      </c>
      <c r="E276">
        <v>773</v>
      </c>
      <c r="F276" s="6">
        <f>E276/D276*100</f>
        <v>32.208333333333336</v>
      </c>
      <c r="G276" t="s">
        <v>14</v>
      </c>
      <c r="H276">
        <v>15</v>
      </c>
      <c r="I276" s="8">
        <f>IFERROR(E276/H276,"0")</f>
        <v>51.533333333333331</v>
      </c>
      <c r="J276" t="s">
        <v>21</v>
      </c>
      <c r="K276" t="s">
        <v>22</v>
      </c>
      <c r="L276">
        <v>1509948000</v>
      </c>
      <c r="M276" s="12">
        <f>(((L276/60)/60)/24)+DATE(1970,1,1)</f>
        <v>43045.25</v>
      </c>
      <c r="N276">
        <v>1510380000</v>
      </c>
      <c r="O276" s="12">
        <f>(((N276/60)/60)/24)+DATE(1970,1,1)</f>
        <v>43050.25</v>
      </c>
      <c r="P276" t="b">
        <v>0</v>
      </c>
      <c r="Q276" t="b">
        <v>0</v>
      </c>
      <c r="R276" t="s">
        <v>33</v>
      </c>
      <c r="S276" t="str">
        <f>IF(ISNUMBER(SEARCH("food", R276)), "Food", IF(ISNUMBER(SEARCH("music",R276)),"Music",IF(ISNUMBER(SEARCH("film", R276)), "Film &amp; Video", IF(ISNUMBER(SEARCH("games", R276)), "Games", IF(ISNUMBER(SEARCH("theater", R276)), "Theater",IF(ISNUMBER(SEARCH("technology", R276)), "Technology", IF(ISNUMBER(SEARCH("journalism", R276)), "Journalism", IF(ISNUMBER(SEARCH("photography", R276)), "Photography", IF(ISNUMBER(SEARCH("publishing", R276)), "Publishing")))))))))</f>
        <v>Theater</v>
      </c>
      <c r="T276" t="str">
        <f>IF(ISNUMBER(SEARCH("food", R276)), "Food Trucks",
IF(ISNUMBER(SEARCH("electric",R276)),"Electric Music",
IF(ISNUMBER(SEARCH("indie",R276)),"Indie Rock",
IF(ISNUMBER(SEARCH("jazz",R276)),"Jazz",
IF(ISNUMBER(SEARCH("metal",R276)),"Metal",
IF(ISNUMBER(SEARCH("rock",R276)),"Rock",
IF(ISNUMBER(SEARCH("world",R276)),"World Music",
IF(ISNUMBER(SEARCH("animation", R276)), "Animation",
IF(ISNUMBER(SEARCH("documentary", R276)), "Documentary",
IF(ISNUMBER(SEARCH("drama", R276)), "Drama",
IF(ISNUMBER(SEARCH("science", R276)), "Science Ficton",
IF(ISNUMBER(SEARCH("shorts", R276)), "Shorts",
IF(ISNUMBER(SEARCH("television", R276)), "Television",
IF(ISNUMBER(SEARCH("mobile", R276)), "Mobile Games",
IF(ISNUMBER(SEARCH("video games", R276)), "Video Games",
IF(ISNUMBER(SEARCH("theater", R276)), "Plays",
IF(ISNUMBER(SEARCH("wearables", R276)), "Wearables",
IF(ISNUMBER(SEARCH("web", R276)), "Web",
IF(ISNUMBER(SEARCH("journalism", R276)), "Audio",
IF(ISNUMBER(SEARCH("photography", R276)), "Photography Books",
IF(ISNUMBER(SEARCH("publishing/fiction", R276)), "Ficton",
IF(ISNUMBER(SEARCH("nonfiction", R276)), "Nonfiction",
IF(ISNUMBER(SEARCH("podcasts", R276)), "Radio &amp; Podcasts",
IF(ISNUMBER(SEARCH("translations", R276)), "translations"))))))))))))))))))))))))</f>
        <v>Plays</v>
      </c>
    </row>
    <row r="277" spans="1:20" ht="31.5" x14ac:dyDescent="0.25">
      <c r="A277">
        <v>275</v>
      </c>
      <c r="B277" t="s">
        <v>602</v>
      </c>
      <c r="C277" s="3" t="s">
        <v>603</v>
      </c>
      <c r="D277">
        <v>3900</v>
      </c>
      <c r="E277">
        <v>9419</v>
      </c>
      <c r="F277" s="6">
        <f>E277/D277*100</f>
        <v>241.51282051282053</v>
      </c>
      <c r="G277" t="s">
        <v>20</v>
      </c>
      <c r="H277">
        <v>116</v>
      </c>
      <c r="I277" s="8">
        <f>IFERROR(E277/H277,"0")</f>
        <v>81.198275862068968</v>
      </c>
      <c r="J277" t="s">
        <v>21</v>
      </c>
      <c r="K277" t="s">
        <v>22</v>
      </c>
      <c r="L277">
        <v>1554526800</v>
      </c>
      <c r="M277" s="12">
        <f>(((L277/60)/60)/24)+DATE(1970,1,1)</f>
        <v>43561.208333333328</v>
      </c>
      <c r="N277">
        <v>1555218000</v>
      </c>
      <c r="O277" s="12">
        <f>(((N277/60)/60)/24)+DATE(1970,1,1)</f>
        <v>43569.208333333328</v>
      </c>
      <c r="P277" t="b">
        <v>0</v>
      </c>
      <c r="Q277" t="b">
        <v>0</v>
      </c>
      <c r="R277" t="s">
        <v>206</v>
      </c>
      <c r="S277" t="str">
        <f>IF(ISNUMBER(SEARCH("food", R277)), "Food", IF(ISNUMBER(SEARCH("music",R277)),"Music",IF(ISNUMBER(SEARCH("film", R277)), "Film &amp; Video", IF(ISNUMBER(SEARCH("games", R277)), "Games", IF(ISNUMBER(SEARCH("theater", R277)), "Theater",IF(ISNUMBER(SEARCH("technology", R277)), "Technology", IF(ISNUMBER(SEARCH("journalism", R277)), "Journalism", IF(ISNUMBER(SEARCH("photography", R277)), "Photography", IF(ISNUMBER(SEARCH("publishing", R277)), "Publishing")))))))))</f>
        <v>Publishing</v>
      </c>
      <c r="T277" t="str">
        <f>IF(ISNUMBER(SEARCH("food", R277)), "Food Trucks",
IF(ISNUMBER(SEARCH("electric",R277)),"Electric Music",
IF(ISNUMBER(SEARCH("indie",R277)),"Indie Rock",
IF(ISNUMBER(SEARCH("jazz",R277)),"Jazz",
IF(ISNUMBER(SEARCH("metal",R277)),"Metal",
IF(ISNUMBER(SEARCH("rock",R277)),"Rock",
IF(ISNUMBER(SEARCH("world",R277)),"World Music",
IF(ISNUMBER(SEARCH("animation", R277)), "Animation",
IF(ISNUMBER(SEARCH("documentary", R277)), "Documentary",
IF(ISNUMBER(SEARCH("drama", R277)), "Drama",
IF(ISNUMBER(SEARCH("science", R277)), "Science Ficton",
IF(ISNUMBER(SEARCH("shorts", R277)), "Shorts",
IF(ISNUMBER(SEARCH("television", R277)), "Television",
IF(ISNUMBER(SEARCH("mobile", R277)), "Mobile Games",
IF(ISNUMBER(SEARCH("video games", R277)), "Video Games",
IF(ISNUMBER(SEARCH("theater", R277)), "Plays",
IF(ISNUMBER(SEARCH("wearables", R277)), "Wearables",
IF(ISNUMBER(SEARCH("web", R277)), "Web",
IF(ISNUMBER(SEARCH("journalism", R277)), "Audio",
IF(ISNUMBER(SEARCH("photography", R277)), "Photography Books",
IF(ISNUMBER(SEARCH("publishing/fiction", R277)), "Ficton",
IF(ISNUMBER(SEARCH("nonfiction", R277)), "Nonfiction",
IF(ISNUMBER(SEARCH("podcasts", R277)), "Radio &amp; Podcasts",
IF(ISNUMBER(SEARCH("translations", R277)), "translations"))))))))))))))))))))))))</f>
        <v>translations</v>
      </c>
    </row>
    <row r="278" spans="1:20" x14ac:dyDescent="0.25">
      <c r="A278">
        <v>276</v>
      </c>
      <c r="B278" t="s">
        <v>604</v>
      </c>
      <c r="C278" s="3" t="s">
        <v>605</v>
      </c>
      <c r="D278">
        <v>5500</v>
      </c>
      <c r="E278">
        <v>5324</v>
      </c>
      <c r="F278" s="6">
        <f>E278/D278*100</f>
        <v>96.8</v>
      </c>
      <c r="G278" t="s">
        <v>14</v>
      </c>
      <c r="H278">
        <v>133</v>
      </c>
      <c r="I278" s="8">
        <f>IFERROR(E278/H278,"0")</f>
        <v>40.030075187969928</v>
      </c>
      <c r="J278" t="s">
        <v>21</v>
      </c>
      <c r="K278" t="s">
        <v>22</v>
      </c>
      <c r="L278">
        <v>1334811600</v>
      </c>
      <c r="M278" s="12">
        <f>(((L278/60)/60)/24)+DATE(1970,1,1)</f>
        <v>41018.208333333336</v>
      </c>
      <c r="N278">
        <v>1335243600</v>
      </c>
      <c r="O278" s="12">
        <f>(((N278/60)/60)/24)+DATE(1970,1,1)</f>
        <v>41023.208333333336</v>
      </c>
      <c r="P278" t="b">
        <v>0</v>
      </c>
      <c r="Q278" t="b">
        <v>1</v>
      </c>
      <c r="R278" t="s">
        <v>89</v>
      </c>
      <c r="S278" t="str">
        <f>IF(ISNUMBER(SEARCH("food", R278)), "Food", IF(ISNUMBER(SEARCH("music",R278)),"Music",IF(ISNUMBER(SEARCH("film", R278)), "Film &amp; Video", IF(ISNUMBER(SEARCH("games", R278)), "Games", IF(ISNUMBER(SEARCH("theater", R278)), "Theater",IF(ISNUMBER(SEARCH("technology", R278)), "Technology", IF(ISNUMBER(SEARCH("journalism", R278)), "Journalism", IF(ISNUMBER(SEARCH("photography", R278)), "Photography", IF(ISNUMBER(SEARCH("publishing", R278)), "Publishing")))))))))</f>
        <v>Games</v>
      </c>
      <c r="T278" t="str">
        <f>IF(ISNUMBER(SEARCH("food", R278)), "Food Trucks",
IF(ISNUMBER(SEARCH("electric",R278)),"Electric Music",
IF(ISNUMBER(SEARCH("indie",R278)),"Indie Rock",
IF(ISNUMBER(SEARCH("jazz",R278)),"Jazz",
IF(ISNUMBER(SEARCH("metal",R278)),"Metal",
IF(ISNUMBER(SEARCH("rock",R278)),"Rock",
IF(ISNUMBER(SEARCH("world",R278)),"World Music",
IF(ISNUMBER(SEARCH("animation", R278)), "Animation",
IF(ISNUMBER(SEARCH("documentary", R278)), "Documentary",
IF(ISNUMBER(SEARCH("drama", R278)), "Drama",
IF(ISNUMBER(SEARCH("science", R278)), "Science Ficton",
IF(ISNUMBER(SEARCH("shorts", R278)), "Shorts",
IF(ISNUMBER(SEARCH("television", R278)), "Television",
IF(ISNUMBER(SEARCH("mobile", R278)), "Mobile Games",
IF(ISNUMBER(SEARCH("video games", R278)), "Video Games",
IF(ISNUMBER(SEARCH("theater", R278)), "Plays",
IF(ISNUMBER(SEARCH("wearables", R278)), "Wearables",
IF(ISNUMBER(SEARCH("web", R278)), "Web",
IF(ISNUMBER(SEARCH("journalism", R278)), "Audio",
IF(ISNUMBER(SEARCH("photography", R278)), "Photography Books",
IF(ISNUMBER(SEARCH("publishing/fiction", R278)), "Ficton",
IF(ISNUMBER(SEARCH("nonfiction", R278)), "Nonfiction",
IF(ISNUMBER(SEARCH("podcasts", R278)), "Radio &amp; Podcasts",
IF(ISNUMBER(SEARCH("translations", R278)), "translations"))))))))))))))))))))))))</f>
        <v>Video Games</v>
      </c>
    </row>
    <row r="279" spans="1:20" ht="31.5" x14ac:dyDescent="0.25">
      <c r="A279">
        <v>277</v>
      </c>
      <c r="B279" t="s">
        <v>606</v>
      </c>
      <c r="C279" s="3" t="s">
        <v>607</v>
      </c>
      <c r="D279">
        <v>700</v>
      </c>
      <c r="E279">
        <v>7465</v>
      </c>
      <c r="F279" s="6">
        <f>E279/D279*100</f>
        <v>1066.4285714285716</v>
      </c>
      <c r="G279" t="s">
        <v>20</v>
      </c>
      <c r="H279">
        <v>83</v>
      </c>
      <c r="I279" s="8">
        <f>IFERROR(E279/H279,"0")</f>
        <v>89.939759036144579</v>
      </c>
      <c r="J279" t="s">
        <v>21</v>
      </c>
      <c r="K279" t="s">
        <v>22</v>
      </c>
      <c r="L279">
        <v>1279515600</v>
      </c>
      <c r="M279" s="12">
        <f>(((L279/60)/60)/24)+DATE(1970,1,1)</f>
        <v>40378.208333333336</v>
      </c>
      <c r="N279">
        <v>1279688400</v>
      </c>
      <c r="O279" s="12">
        <f>(((N279/60)/60)/24)+DATE(1970,1,1)</f>
        <v>40380.208333333336</v>
      </c>
      <c r="P279" t="b">
        <v>0</v>
      </c>
      <c r="Q279" t="b">
        <v>0</v>
      </c>
      <c r="R279" t="s">
        <v>33</v>
      </c>
      <c r="S279" t="str">
        <f>IF(ISNUMBER(SEARCH("food", R279)), "Food", IF(ISNUMBER(SEARCH("music",R279)),"Music",IF(ISNUMBER(SEARCH("film", R279)), "Film &amp; Video", IF(ISNUMBER(SEARCH("games", R279)), "Games", IF(ISNUMBER(SEARCH("theater", R279)), "Theater",IF(ISNUMBER(SEARCH("technology", R279)), "Technology", IF(ISNUMBER(SEARCH("journalism", R279)), "Journalism", IF(ISNUMBER(SEARCH("photography", R279)), "Photography", IF(ISNUMBER(SEARCH("publishing", R279)), "Publishing")))))))))</f>
        <v>Theater</v>
      </c>
      <c r="T279" t="str">
        <f>IF(ISNUMBER(SEARCH("food", R279)), "Food Trucks",
IF(ISNUMBER(SEARCH("electric",R279)),"Electric Music",
IF(ISNUMBER(SEARCH("indie",R279)),"Indie Rock",
IF(ISNUMBER(SEARCH("jazz",R279)),"Jazz",
IF(ISNUMBER(SEARCH("metal",R279)),"Metal",
IF(ISNUMBER(SEARCH("rock",R279)),"Rock",
IF(ISNUMBER(SEARCH("world",R279)),"World Music",
IF(ISNUMBER(SEARCH("animation", R279)), "Animation",
IF(ISNUMBER(SEARCH("documentary", R279)), "Documentary",
IF(ISNUMBER(SEARCH("drama", R279)), "Drama",
IF(ISNUMBER(SEARCH("science", R279)), "Science Ficton",
IF(ISNUMBER(SEARCH("shorts", R279)), "Shorts",
IF(ISNUMBER(SEARCH("television", R279)), "Television",
IF(ISNUMBER(SEARCH("mobile", R279)), "Mobile Games",
IF(ISNUMBER(SEARCH("video games", R279)), "Video Games",
IF(ISNUMBER(SEARCH("theater", R279)), "Plays",
IF(ISNUMBER(SEARCH("wearables", R279)), "Wearables",
IF(ISNUMBER(SEARCH("web", R279)), "Web",
IF(ISNUMBER(SEARCH("journalism", R279)), "Audio",
IF(ISNUMBER(SEARCH("photography", R279)), "Photography Books",
IF(ISNUMBER(SEARCH("publishing/fiction", R279)), "Ficton",
IF(ISNUMBER(SEARCH("nonfiction", R279)), "Nonfiction",
IF(ISNUMBER(SEARCH("podcasts", R279)), "Radio &amp; Podcasts",
IF(ISNUMBER(SEARCH("translations", R279)), "translations"))))))))))))))))))))))))</f>
        <v>Plays</v>
      </c>
    </row>
    <row r="280" spans="1:20" x14ac:dyDescent="0.25">
      <c r="A280">
        <v>278</v>
      </c>
      <c r="B280" t="s">
        <v>608</v>
      </c>
      <c r="C280" s="3" t="s">
        <v>609</v>
      </c>
      <c r="D280">
        <v>2700</v>
      </c>
      <c r="E280">
        <v>8799</v>
      </c>
      <c r="F280" s="6">
        <f>E280/D280*100</f>
        <v>325.88888888888891</v>
      </c>
      <c r="G280" t="s">
        <v>20</v>
      </c>
      <c r="H280">
        <v>91</v>
      </c>
      <c r="I280" s="8">
        <f>IFERROR(E280/H280,"0")</f>
        <v>96.692307692307693</v>
      </c>
      <c r="J280" t="s">
        <v>21</v>
      </c>
      <c r="K280" t="s">
        <v>22</v>
      </c>
      <c r="L280">
        <v>1353909600</v>
      </c>
      <c r="M280" s="12">
        <f>(((L280/60)/60)/24)+DATE(1970,1,1)</f>
        <v>41239.25</v>
      </c>
      <c r="N280">
        <v>1356069600</v>
      </c>
      <c r="O280" s="12">
        <f>(((N280/60)/60)/24)+DATE(1970,1,1)</f>
        <v>41264.25</v>
      </c>
      <c r="P280" t="b">
        <v>0</v>
      </c>
      <c r="Q280" t="b">
        <v>0</v>
      </c>
      <c r="R280" t="s">
        <v>28</v>
      </c>
      <c r="S280" t="str">
        <f>IF(ISNUMBER(SEARCH("food", R280)), "Food", IF(ISNUMBER(SEARCH("music",R280)),"Music",IF(ISNUMBER(SEARCH("film", R280)), "Film &amp; Video", IF(ISNUMBER(SEARCH("games", R280)), "Games", IF(ISNUMBER(SEARCH("theater", R280)), "Theater",IF(ISNUMBER(SEARCH("technology", R280)), "Technology", IF(ISNUMBER(SEARCH("journalism", R280)), "Journalism", IF(ISNUMBER(SEARCH("photography", R280)), "Photography", IF(ISNUMBER(SEARCH("publishing", R280)), "Publishing")))))))))</f>
        <v>Technology</v>
      </c>
      <c r="T280" t="str">
        <f>IF(ISNUMBER(SEARCH("food", R280)), "Food Trucks",
IF(ISNUMBER(SEARCH("electric",R280)),"Electric Music",
IF(ISNUMBER(SEARCH("indie",R280)),"Indie Rock",
IF(ISNUMBER(SEARCH("jazz",R280)),"Jazz",
IF(ISNUMBER(SEARCH("metal",R280)),"Metal",
IF(ISNUMBER(SEARCH("rock",R280)),"Rock",
IF(ISNUMBER(SEARCH("world",R280)),"World Music",
IF(ISNUMBER(SEARCH("animation", R280)), "Animation",
IF(ISNUMBER(SEARCH("documentary", R280)), "Documentary",
IF(ISNUMBER(SEARCH("drama", R280)), "Drama",
IF(ISNUMBER(SEARCH("science", R280)), "Science Ficton",
IF(ISNUMBER(SEARCH("shorts", R280)), "Shorts",
IF(ISNUMBER(SEARCH("television", R280)), "Television",
IF(ISNUMBER(SEARCH("mobile", R280)), "Mobile Games",
IF(ISNUMBER(SEARCH("video games", R280)), "Video Games",
IF(ISNUMBER(SEARCH("theater", R280)), "Plays",
IF(ISNUMBER(SEARCH("wearables", R280)), "Wearables",
IF(ISNUMBER(SEARCH("web", R280)), "Web",
IF(ISNUMBER(SEARCH("journalism", R280)), "Audio",
IF(ISNUMBER(SEARCH("photography", R280)), "Photography Books",
IF(ISNUMBER(SEARCH("publishing/fiction", R280)), "Ficton",
IF(ISNUMBER(SEARCH("nonfiction", R280)), "Nonfiction",
IF(ISNUMBER(SEARCH("podcasts", R280)), "Radio &amp; Podcasts",
IF(ISNUMBER(SEARCH("translations", R280)), "translations"))))))))))))))))))))))))</f>
        <v>Web</v>
      </c>
    </row>
    <row r="281" spans="1:20" x14ac:dyDescent="0.25">
      <c r="A281">
        <v>279</v>
      </c>
      <c r="B281" t="s">
        <v>610</v>
      </c>
      <c r="C281" s="3" t="s">
        <v>611</v>
      </c>
      <c r="D281">
        <v>8000</v>
      </c>
      <c r="E281">
        <v>13656</v>
      </c>
      <c r="F281" s="6">
        <f>E281/D281*100</f>
        <v>170.70000000000002</v>
      </c>
      <c r="G281" t="s">
        <v>20</v>
      </c>
      <c r="H281">
        <v>546</v>
      </c>
      <c r="I281" s="8">
        <f>IFERROR(E281/H281,"0")</f>
        <v>25.010989010989011</v>
      </c>
      <c r="J281" t="s">
        <v>21</v>
      </c>
      <c r="K281" t="s">
        <v>22</v>
      </c>
      <c r="L281">
        <v>1535950800</v>
      </c>
      <c r="M281" s="12">
        <f>(((L281/60)/60)/24)+DATE(1970,1,1)</f>
        <v>43346.208333333328</v>
      </c>
      <c r="N281">
        <v>1536210000</v>
      </c>
      <c r="O281" s="12">
        <f>(((N281/60)/60)/24)+DATE(1970,1,1)</f>
        <v>43349.208333333328</v>
      </c>
      <c r="P281" t="b">
        <v>0</v>
      </c>
      <c r="Q281" t="b">
        <v>0</v>
      </c>
      <c r="R281" t="s">
        <v>33</v>
      </c>
      <c r="S281" t="str">
        <f>IF(ISNUMBER(SEARCH("food", R281)), "Food", IF(ISNUMBER(SEARCH("music",R281)),"Music",IF(ISNUMBER(SEARCH("film", R281)), "Film &amp; Video", IF(ISNUMBER(SEARCH("games", R281)), "Games", IF(ISNUMBER(SEARCH("theater", R281)), "Theater",IF(ISNUMBER(SEARCH("technology", R281)), "Technology", IF(ISNUMBER(SEARCH("journalism", R281)), "Journalism", IF(ISNUMBER(SEARCH("photography", R281)), "Photography", IF(ISNUMBER(SEARCH("publishing", R281)), "Publishing")))))))))</f>
        <v>Theater</v>
      </c>
      <c r="T281" t="str">
        <f>IF(ISNUMBER(SEARCH("food", R281)), "Food Trucks",
IF(ISNUMBER(SEARCH("electric",R281)),"Electric Music",
IF(ISNUMBER(SEARCH("indie",R281)),"Indie Rock",
IF(ISNUMBER(SEARCH("jazz",R281)),"Jazz",
IF(ISNUMBER(SEARCH("metal",R281)),"Metal",
IF(ISNUMBER(SEARCH("rock",R281)),"Rock",
IF(ISNUMBER(SEARCH("world",R281)),"World Music",
IF(ISNUMBER(SEARCH("animation", R281)), "Animation",
IF(ISNUMBER(SEARCH("documentary", R281)), "Documentary",
IF(ISNUMBER(SEARCH("drama", R281)), "Drama",
IF(ISNUMBER(SEARCH("science", R281)), "Science Ficton",
IF(ISNUMBER(SEARCH("shorts", R281)), "Shorts",
IF(ISNUMBER(SEARCH("television", R281)), "Television",
IF(ISNUMBER(SEARCH("mobile", R281)), "Mobile Games",
IF(ISNUMBER(SEARCH("video games", R281)), "Video Games",
IF(ISNUMBER(SEARCH("theater", R281)), "Plays",
IF(ISNUMBER(SEARCH("wearables", R281)), "Wearables",
IF(ISNUMBER(SEARCH("web", R281)), "Web",
IF(ISNUMBER(SEARCH("journalism", R281)), "Audio",
IF(ISNUMBER(SEARCH("photography", R281)), "Photography Books",
IF(ISNUMBER(SEARCH("publishing/fiction", R281)), "Ficton",
IF(ISNUMBER(SEARCH("nonfiction", R281)), "Nonfiction",
IF(ISNUMBER(SEARCH("podcasts", R281)), "Radio &amp; Podcasts",
IF(ISNUMBER(SEARCH("translations", R281)), "translations"))))))))))))))))))))))))</f>
        <v>Plays</v>
      </c>
    </row>
    <row r="282" spans="1:20" ht="31.5" x14ac:dyDescent="0.25">
      <c r="A282">
        <v>280</v>
      </c>
      <c r="B282" t="s">
        <v>612</v>
      </c>
      <c r="C282" s="3" t="s">
        <v>613</v>
      </c>
      <c r="D282">
        <v>2500</v>
      </c>
      <c r="E282">
        <v>14536</v>
      </c>
      <c r="F282" s="6">
        <f>E282/D282*100</f>
        <v>581.44000000000005</v>
      </c>
      <c r="G282" t="s">
        <v>20</v>
      </c>
      <c r="H282">
        <v>393</v>
      </c>
      <c r="I282" s="8">
        <f>IFERROR(E282/H282,"0")</f>
        <v>36.987277353689571</v>
      </c>
      <c r="J282" t="s">
        <v>21</v>
      </c>
      <c r="K282" t="s">
        <v>22</v>
      </c>
      <c r="L282">
        <v>1511244000</v>
      </c>
      <c r="M282" s="12">
        <f>(((L282/60)/60)/24)+DATE(1970,1,1)</f>
        <v>43060.25</v>
      </c>
      <c r="N282">
        <v>1511762400</v>
      </c>
      <c r="O282" s="12">
        <f>(((N282/60)/60)/24)+DATE(1970,1,1)</f>
        <v>43066.25</v>
      </c>
      <c r="P282" t="b">
        <v>0</v>
      </c>
      <c r="Q282" t="b">
        <v>0</v>
      </c>
      <c r="R282" t="s">
        <v>71</v>
      </c>
      <c r="S282" t="str">
        <f>IF(ISNUMBER(SEARCH("food", R282)), "Food", IF(ISNUMBER(SEARCH("music",R282)),"Music",IF(ISNUMBER(SEARCH("film", R282)), "Film &amp; Video", IF(ISNUMBER(SEARCH("games", R282)), "Games", IF(ISNUMBER(SEARCH("theater", R282)), "Theater",IF(ISNUMBER(SEARCH("technology", R282)), "Technology", IF(ISNUMBER(SEARCH("journalism", R282)), "Journalism", IF(ISNUMBER(SEARCH("photography", R282)), "Photography", IF(ISNUMBER(SEARCH("publishing", R282)), "Publishing")))))))))</f>
        <v>Film &amp; Video</v>
      </c>
      <c r="T282" t="str">
        <f>IF(ISNUMBER(SEARCH("food", R282)), "Food Trucks",
IF(ISNUMBER(SEARCH("electric",R282)),"Electric Music",
IF(ISNUMBER(SEARCH("indie",R282)),"Indie Rock",
IF(ISNUMBER(SEARCH("jazz",R282)),"Jazz",
IF(ISNUMBER(SEARCH("metal",R282)),"Metal",
IF(ISNUMBER(SEARCH("rock",R282)),"Rock",
IF(ISNUMBER(SEARCH("world",R282)),"World Music",
IF(ISNUMBER(SEARCH("animation", R282)), "Animation",
IF(ISNUMBER(SEARCH("documentary", R282)), "Documentary",
IF(ISNUMBER(SEARCH("drama", R282)), "Drama",
IF(ISNUMBER(SEARCH("science", R282)), "Science Ficton",
IF(ISNUMBER(SEARCH("shorts", R282)), "Shorts",
IF(ISNUMBER(SEARCH("television", R282)), "Television",
IF(ISNUMBER(SEARCH("mobile", R282)), "Mobile Games",
IF(ISNUMBER(SEARCH("video games", R282)), "Video Games",
IF(ISNUMBER(SEARCH("theater", R282)), "Plays",
IF(ISNUMBER(SEARCH("wearables", R282)), "Wearables",
IF(ISNUMBER(SEARCH("web", R282)), "Web",
IF(ISNUMBER(SEARCH("journalism", R282)), "Audio",
IF(ISNUMBER(SEARCH("photography", R282)), "Photography Books",
IF(ISNUMBER(SEARCH("publishing/fiction", R282)), "Ficton",
IF(ISNUMBER(SEARCH("nonfiction", R282)), "Nonfiction",
IF(ISNUMBER(SEARCH("podcasts", R282)), "Radio &amp; Podcasts",
IF(ISNUMBER(SEARCH("translations", R282)), "translations"))))))))))))))))))))))))</f>
        <v>Animation</v>
      </c>
    </row>
    <row r="283" spans="1:20" x14ac:dyDescent="0.25">
      <c r="A283">
        <v>281</v>
      </c>
      <c r="B283" t="s">
        <v>614</v>
      </c>
      <c r="C283" s="3" t="s">
        <v>615</v>
      </c>
      <c r="D283">
        <v>164500</v>
      </c>
      <c r="E283">
        <v>150552</v>
      </c>
      <c r="F283" s="6">
        <f>E283/D283*100</f>
        <v>91.520972644376897</v>
      </c>
      <c r="G283" t="s">
        <v>14</v>
      </c>
      <c r="H283">
        <v>2062</v>
      </c>
      <c r="I283" s="8">
        <f>IFERROR(E283/H283,"0")</f>
        <v>73.012609117361791</v>
      </c>
      <c r="J283" t="s">
        <v>21</v>
      </c>
      <c r="K283" t="s">
        <v>22</v>
      </c>
      <c r="L283">
        <v>1331445600</v>
      </c>
      <c r="M283" s="12">
        <f>(((L283/60)/60)/24)+DATE(1970,1,1)</f>
        <v>40979.25</v>
      </c>
      <c r="N283">
        <v>1333256400</v>
      </c>
      <c r="O283" s="12">
        <f>(((N283/60)/60)/24)+DATE(1970,1,1)</f>
        <v>41000.208333333336</v>
      </c>
      <c r="P283" t="b">
        <v>0</v>
      </c>
      <c r="Q283" t="b">
        <v>1</v>
      </c>
      <c r="R283" t="s">
        <v>33</v>
      </c>
      <c r="S283" t="str">
        <f>IF(ISNUMBER(SEARCH("food", R283)), "Food", IF(ISNUMBER(SEARCH("music",R283)),"Music",IF(ISNUMBER(SEARCH("film", R283)), "Film &amp; Video", IF(ISNUMBER(SEARCH("games", R283)), "Games", IF(ISNUMBER(SEARCH("theater", R283)), "Theater",IF(ISNUMBER(SEARCH("technology", R283)), "Technology", IF(ISNUMBER(SEARCH("journalism", R283)), "Journalism", IF(ISNUMBER(SEARCH("photography", R283)), "Photography", IF(ISNUMBER(SEARCH("publishing", R283)), "Publishing")))))))))</f>
        <v>Theater</v>
      </c>
      <c r="T283" t="str">
        <f>IF(ISNUMBER(SEARCH("food", R283)), "Food Trucks",
IF(ISNUMBER(SEARCH("electric",R283)),"Electric Music",
IF(ISNUMBER(SEARCH("indie",R283)),"Indie Rock",
IF(ISNUMBER(SEARCH("jazz",R283)),"Jazz",
IF(ISNUMBER(SEARCH("metal",R283)),"Metal",
IF(ISNUMBER(SEARCH("rock",R283)),"Rock",
IF(ISNUMBER(SEARCH("world",R283)),"World Music",
IF(ISNUMBER(SEARCH("animation", R283)), "Animation",
IF(ISNUMBER(SEARCH("documentary", R283)), "Documentary",
IF(ISNUMBER(SEARCH("drama", R283)), "Drama",
IF(ISNUMBER(SEARCH("science", R283)), "Science Ficton",
IF(ISNUMBER(SEARCH("shorts", R283)), "Shorts",
IF(ISNUMBER(SEARCH("television", R283)), "Television",
IF(ISNUMBER(SEARCH("mobile", R283)), "Mobile Games",
IF(ISNUMBER(SEARCH("video games", R283)), "Video Games",
IF(ISNUMBER(SEARCH("theater", R283)), "Plays",
IF(ISNUMBER(SEARCH("wearables", R283)), "Wearables",
IF(ISNUMBER(SEARCH("web", R283)), "Web",
IF(ISNUMBER(SEARCH("journalism", R283)), "Audio",
IF(ISNUMBER(SEARCH("photography", R283)), "Photography Books",
IF(ISNUMBER(SEARCH("publishing/fiction", R283)), "Ficton",
IF(ISNUMBER(SEARCH("nonfiction", R283)), "Nonfiction",
IF(ISNUMBER(SEARCH("podcasts", R283)), "Radio &amp; Podcasts",
IF(ISNUMBER(SEARCH("translations", R283)), "translations"))))))))))))))))))))))))</f>
        <v>Plays</v>
      </c>
    </row>
    <row r="284" spans="1:20" x14ac:dyDescent="0.25">
      <c r="A284">
        <v>282</v>
      </c>
      <c r="B284" t="s">
        <v>616</v>
      </c>
      <c r="C284" s="3" t="s">
        <v>617</v>
      </c>
      <c r="D284">
        <v>8400</v>
      </c>
      <c r="E284">
        <v>9076</v>
      </c>
      <c r="F284" s="6">
        <f>E284/D284*100</f>
        <v>108.04761904761904</v>
      </c>
      <c r="G284" t="s">
        <v>20</v>
      </c>
      <c r="H284">
        <v>133</v>
      </c>
      <c r="I284" s="8">
        <f>IFERROR(E284/H284,"0")</f>
        <v>68.240601503759393</v>
      </c>
      <c r="J284" t="s">
        <v>21</v>
      </c>
      <c r="K284" t="s">
        <v>22</v>
      </c>
      <c r="L284">
        <v>1480226400</v>
      </c>
      <c r="M284" s="12">
        <f>(((L284/60)/60)/24)+DATE(1970,1,1)</f>
        <v>42701.25</v>
      </c>
      <c r="N284">
        <v>1480744800</v>
      </c>
      <c r="O284" s="12">
        <f>(((N284/60)/60)/24)+DATE(1970,1,1)</f>
        <v>42707.25</v>
      </c>
      <c r="P284" t="b">
        <v>0</v>
      </c>
      <c r="Q284" t="b">
        <v>1</v>
      </c>
      <c r="R284" t="s">
        <v>269</v>
      </c>
      <c r="S284" t="str">
        <f>IF(ISNUMBER(SEARCH("food", R284)), "Food", IF(ISNUMBER(SEARCH("music",R284)),"Music",IF(ISNUMBER(SEARCH("film", R284)), "Film &amp; Video", IF(ISNUMBER(SEARCH("games", R284)), "Games", IF(ISNUMBER(SEARCH("theater", R284)), "Theater",IF(ISNUMBER(SEARCH("technology", R284)), "Technology", IF(ISNUMBER(SEARCH("journalism", R284)), "Journalism", IF(ISNUMBER(SEARCH("photography", R284)), "Photography", IF(ISNUMBER(SEARCH("publishing", R284)), "Publishing")))))))))</f>
        <v>Film &amp; Video</v>
      </c>
      <c r="T284" t="str">
        <f>IF(ISNUMBER(SEARCH("food", R284)), "Food Trucks",
IF(ISNUMBER(SEARCH("electric",R284)),"Electric Music",
IF(ISNUMBER(SEARCH("indie",R284)),"Indie Rock",
IF(ISNUMBER(SEARCH("jazz",R284)),"Jazz",
IF(ISNUMBER(SEARCH("metal",R284)),"Metal",
IF(ISNUMBER(SEARCH("rock",R284)),"Rock",
IF(ISNUMBER(SEARCH("world",R284)),"World Music",
IF(ISNUMBER(SEARCH("animation", R284)), "Animation",
IF(ISNUMBER(SEARCH("documentary", R284)), "Documentary",
IF(ISNUMBER(SEARCH("drama", R284)), "Drama",
IF(ISNUMBER(SEARCH("science", R284)), "Science Ficton",
IF(ISNUMBER(SEARCH("shorts", R284)), "Shorts",
IF(ISNUMBER(SEARCH("television", R284)), "Television",
IF(ISNUMBER(SEARCH("mobile", R284)), "Mobile Games",
IF(ISNUMBER(SEARCH("video games", R284)), "Video Games",
IF(ISNUMBER(SEARCH("theater", R284)), "Plays",
IF(ISNUMBER(SEARCH("wearables", R284)), "Wearables",
IF(ISNUMBER(SEARCH("web", R284)), "Web",
IF(ISNUMBER(SEARCH("journalism", R284)), "Audio",
IF(ISNUMBER(SEARCH("photography", R284)), "Photography Books",
IF(ISNUMBER(SEARCH("publishing/fiction", R284)), "Ficton",
IF(ISNUMBER(SEARCH("nonfiction", R284)), "Nonfiction",
IF(ISNUMBER(SEARCH("podcasts", R284)), "Radio &amp; Podcasts",
IF(ISNUMBER(SEARCH("translations", R284)), "translations"))))))))))))))))))))))))</f>
        <v>Television</v>
      </c>
    </row>
    <row r="285" spans="1:20" ht="31.5" x14ac:dyDescent="0.25">
      <c r="A285">
        <v>283</v>
      </c>
      <c r="B285" t="s">
        <v>618</v>
      </c>
      <c r="C285" s="3" t="s">
        <v>619</v>
      </c>
      <c r="D285">
        <v>8100</v>
      </c>
      <c r="E285">
        <v>1517</v>
      </c>
      <c r="F285" s="6">
        <f>E285/D285*100</f>
        <v>18.728395061728396</v>
      </c>
      <c r="G285" t="s">
        <v>14</v>
      </c>
      <c r="H285">
        <v>29</v>
      </c>
      <c r="I285" s="8">
        <f>IFERROR(E285/H285,"0")</f>
        <v>52.310344827586206</v>
      </c>
      <c r="J285" t="s">
        <v>36</v>
      </c>
      <c r="K285" t="s">
        <v>37</v>
      </c>
      <c r="L285">
        <v>1464584400</v>
      </c>
      <c r="M285" s="12">
        <f>(((L285/60)/60)/24)+DATE(1970,1,1)</f>
        <v>42520.208333333328</v>
      </c>
      <c r="N285">
        <v>1465016400</v>
      </c>
      <c r="O285" s="12">
        <f>(((N285/60)/60)/24)+DATE(1970,1,1)</f>
        <v>42525.208333333328</v>
      </c>
      <c r="P285" t="b">
        <v>0</v>
      </c>
      <c r="Q285" t="b">
        <v>0</v>
      </c>
      <c r="R285" t="s">
        <v>23</v>
      </c>
      <c r="S285" t="str">
        <f>IF(ISNUMBER(SEARCH("food", R285)), "Food", IF(ISNUMBER(SEARCH("music",R285)),"Music",IF(ISNUMBER(SEARCH("film", R285)), "Film &amp; Video", IF(ISNUMBER(SEARCH("games", R285)), "Games", IF(ISNUMBER(SEARCH("theater", R285)), "Theater",IF(ISNUMBER(SEARCH("technology", R285)), "Technology", IF(ISNUMBER(SEARCH("journalism", R285)), "Journalism", IF(ISNUMBER(SEARCH("photography", R285)), "Photography", IF(ISNUMBER(SEARCH("publishing", R285)), "Publishing")))))))))</f>
        <v>Music</v>
      </c>
      <c r="T285" t="str">
        <f>IF(ISNUMBER(SEARCH("food", R285)), "Food Trucks",
IF(ISNUMBER(SEARCH("electric",R285)),"Electric Music",
IF(ISNUMBER(SEARCH("indie",R285)),"Indie Rock",
IF(ISNUMBER(SEARCH("jazz",R285)),"Jazz",
IF(ISNUMBER(SEARCH("metal",R285)),"Metal",
IF(ISNUMBER(SEARCH("rock",R285)),"Rock",
IF(ISNUMBER(SEARCH("world",R285)),"World Music",
IF(ISNUMBER(SEARCH("animation", R285)), "Animation",
IF(ISNUMBER(SEARCH("documentary", R285)), "Documentary",
IF(ISNUMBER(SEARCH("drama", R285)), "Drama",
IF(ISNUMBER(SEARCH("science", R285)), "Science Ficton",
IF(ISNUMBER(SEARCH("shorts", R285)), "Shorts",
IF(ISNUMBER(SEARCH("television", R285)), "Television",
IF(ISNUMBER(SEARCH("mobile", R285)), "Mobile Games",
IF(ISNUMBER(SEARCH("video games", R285)), "Video Games",
IF(ISNUMBER(SEARCH("theater", R285)), "Plays",
IF(ISNUMBER(SEARCH("wearables", R285)), "Wearables",
IF(ISNUMBER(SEARCH("web", R285)), "Web",
IF(ISNUMBER(SEARCH("journalism", R285)), "Audio",
IF(ISNUMBER(SEARCH("photography", R285)), "Photography Books",
IF(ISNUMBER(SEARCH("publishing/fiction", R285)), "Ficton",
IF(ISNUMBER(SEARCH("nonfiction", R285)), "Nonfiction",
IF(ISNUMBER(SEARCH("podcasts", R285)), "Radio &amp; Podcasts",
IF(ISNUMBER(SEARCH("translations", R285)), "translations"))))))))))))))))))))))))</f>
        <v>Rock</v>
      </c>
    </row>
    <row r="286" spans="1:20" x14ac:dyDescent="0.25">
      <c r="A286">
        <v>284</v>
      </c>
      <c r="B286" t="s">
        <v>620</v>
      </c>
      <c r="C286" s="3" t="s">
        <v>621</v>
      </c>
      <c r="D286">
        <v>9800</v>
      </c>
      <c r="E286">
        <v>8153</v>
      </c>
      <c r="F286" s="6">
        <f>E286/D286*100</f>
        <v>83.193877551020407</v>
      </c>
      <c r="G286" t="s">
        <v>14</v>
      </c>
      <c r="H286">
        <v>132</v>
      </c>
      <c r="I286" s="8">
        <f>IFERROR(E286/H286,"0")</f>
        <v>61.765151515151516</v>
      </c>
      <c r="J286" t="s">
        <v>21</v>
      </c>
      <c r="K286" t="s">
        <v>22</v>
      </c>
      <c r="L286">
        <v>1335848400</v>
      </c>
      <c r="M286" s="12">
        <f>(((L286/60)/60)/24)+DATE(1970,1,1)</f>
        <v>41030.208333333336</v>
      </c>
      <c r="N286">
        <v>1336280400</v>
      </c>
      <c r="O286" s="12">
        <f>(((N286/60)/60)/24)+DATE(1970,1,1)</f>
        <v>41035.208333333336</v>
      </c>
      <c r="P286" t="b">
        <v>0</v>
      </c>
      <c r="Q286" t="b">
        <v>0</v>
      </c>
      <c r="R286" t="s">
        <v>28</v>
      </c>
      <c r="S286" t="str">
        <f>IF(ISNUMBER(SEARCH("food", R286)), "Food", IF(ISNUMBER(SEARCH("music",R286)),"Music",IF(ISNUMBER(SEARCH("film", R286)), "Film &amp; Video", IF(ISNUMBER(SEARCH("games", R286)), "Games", IF(ISNUMBER(SEARCH("theater", R286)), "Theater",IF(ISNUMBER(SEARCH("technology", R286)), "Technology", IF(ISNUMBER(SEARCH("journalism", R286)), "Journalism", IF(ISNUMBER(SEARCH("photography", R286)), "Photography", IF(ISNUMBER(SEARCH("publishing", R286)), "Publishing")))))))))</f>
        <v>Technology</v>
      </c>
      <c r="T286" t="str">
        <f>IF(ISNUMBER(SEARCH("food", R286)), "Food Trucks",
IF(ISNUMBER(SEARCH("electric",R286)),"Electric Music",
IF(ISNUMBER(SEARCH("indie",R286)),"Indie Rock",
IF(ISNUMBER(SEARCH("jazz",R286)),"Jazz",
IF(ISNUMBER(SEARCH("metal",R286)),"Metal",
IF(ISNUMBER(SEARCH("rock",R286)),"Rock",
IF(ISNUMBER(SEARCH("world",R286)),"World Music",
IF(ISNUMBER(SEARCH("animation", R286)), "Animation",
IF(ISNUMBER(SEARCH("documentary", R286)), "Documentary",
IF(ISNUMBER(SEARCH("drama", R286)), "Drama",
IF(ISNUMBER(SEARCH("science", R286)), "Science Ficton",
IF(ISNUMBER(SEARCH("shorts", R286)), "Shorts",
IF(ISNUMBER(SEARCH("television", R286)), "Television",
IF(ISNUMBER(SEARCH("mobile", R286)), "Mobile Games",
IF(ISNUMBER(SEARCH("video games", R286)), "Video Games",
IF(ISNUMBER(SEARCH("theater", R286)), "Plays",
IF(ISNUMBER(SEARCH("wearables", R286)), "Wearables",
IF(ISNUMBER(SEARCH("web", R286)), "Web",
IF(ISNUMBER(SEARCH("journalism", R286)), "Audio",
IF(ISNUMBER(SEARCH("photography", R286)), "Photography Books",
IF(ISNUMBER(SEARCH("publishing/fiction", R286)), "Ficton",
IF(ISNUMBER(SEARCH("nonfiction", R286)), "Nonfiction",
IF(ISNUMBER(SEARCH("podcasts", R286)), "Radio &amp; Podcasts",
IF(ISNUMBER(SEARCH("translations", R286)), "translations"))))))))))))))))))))))))</f>
        <v>Web</v>
      </c>
    </row>
    <row r="287" spans="1:20" x14ac:dyDescent="0.25">
      <c r="A287">
        <v>285</v>
      </c>
      <c r="B287" t="s">
        <v>622</v>
      </c>
      <c r="C287" s="3" t="s">
        <v>623</v>
      </c>
      <c r="D287">
        <v>900</v>
      </c>
      <c r="E287">
        <v>6357</v>
      </c>
      <c r="F287" s="6">
        <f>E287/D287*100</f>
        <v>706.33333333333337</v>
      </c>
      <c r="G287" t="s">
        <v>20</v>
      </c>
      <c r="H287">
        <v>254</v>
      </c>
      <c r="I287" s="8">
        <f>IFERROR(E287/H287,"0")</f>
        <v>25.027559055118111</v>
      </c>
      <c r="J287" t="s">
        <v>21</v>
      </c>
      <c r="K287" t="s">
        <v>22</v>
      </c>
      <c r="L287">
        <v>1473483600</v>
      </c>
      <c r="M287" s="12">
        <f>(((L287/60)/60)/24)+DATE(1970,1,1)</f>
        <v>42623.208333333328</v>
      </c>
      <c r="N287">
        <v>1476766800</v>
      </c>
      <c r="O287" s="12">
        <f>(((N287/60)/60)/24)+DATE(1970,1,1)</f>
        <v>42661.208333333328</v>
      </c>
      <c r="P287" t="b">
        <v>0</v>
      </c>
      <c r="Q287" t="b">
        <v>0</v>
      </c>
      <c r="R287" t="s">
        <v>33</v>
      </c>
      <c r="S287" t="str">
        <f>IF(ISNUMBER(SEARCH("food", R287)), "Food", IF(ISNUMBER(SEARCH("music",R287)),"Music",IF(ISNUMBER(SEARCH("film", R287)), "Film &amp; Video", IF(ISNUMBER(SEARCH("games", R287)), "Games", IF(ISNUMBER(SEARCH("theater", R287)), "Theater",IF(ISNUMBER(SEARCH("technology", R287)), "Technology", IF(ISNUMBER(SEARCH("journalism", R287)), "Journalism", IF(ISNUMBER(SEARCH("photography", R287)), "Photography", IF(ISNUMBER(SEARCH("publishing", R287)), "Publishing")))))))))</f>
        <v>Theater</v>
      </c>
      <c r="T287" t="str">
        <f>IF(ISNUMBER(SEARCH("food", R287)), "Food Trucks",
IF(ISNUMBER(SEARCH("electric",R287)),"Electric Music",
IF(ISNUMBER(SEARCH("indie",R287)),"Indie Rock",
IF(ISNUMBER(SEARCH("jazz",R287)),"Jazz",
IF(ISNUMBER(SEARCH("metal",R287)),"Metal",
IF(ISNUMBER(SEARCH("rock",R287)),"Rock",
IF(ISNUMBER(SEARCH("world",R287)),"World Music",
IF(ISNUMBER(SEARCH("animation", R287)), "Animation",
IF(ISNUMBER(SEARCH("documentary", R287)), "Documentary",
IF(ISNUMBER(SEARCH("drama", R287)), "Drama",
IF(ISNUMBER(SEARCH("science", R287)), "Science Ficton",
IF(ISNUMBER(SEARCH("shorts", R287)), "Shorts",
IF(ISNUMBER(SEARCH("television", R287)), "Television",
IF(ISNUMBER(SEARCH("mobile", R287)), "Mobile Games",
IF(ISNUMBER(SEARCH("video games", R287)), "Video Games",
IF(ISNUMBER(SEARCH("theater", R287)), "Plays",
IF(ISNUMBER(SEARCH("wearables", R287)), "Wearables",
IF(ISNUMBER(SEARCH("web", R287)), "Web",
IF(ISNUMBER(SEARCH("journalism", R287)), "Audio",
IF(ISNUMBER(SEARCH("photography", R287)), "Photography Books",
IF(ISNUMBER(SEARCH("publishing/fiction", R287)), "Ficton",
IF(ISNUMBER(SEARCH("nonfiction", R287)), "Nonfiction",
IF(ISNUMBER(SEARCH("podcasts", R287)), "Radio &amp; Podcasts",
IF(ISNUMBER(SEARCH("translations", R287)), "translations"))))))))))))))))))))))))</f>
        <v>Plays</v>
      </c>
    </row>
    <row r="288" spans="1:20" x14ac:dyDescent="0.25">
      <c r="A288">
        <v>286</v>
      </c>
      <c r="B288" t="s">
        <v>624</v>
      </c>
      <c r="C288" s="3" t="s">
        <v>625</v>
      </c>
      <c r="D288">
        <v>112100</v>
      </c>
      <c r="E288">
        <v>19557</v>
      </c>
      <c r="F288" s="6">
        <f>E288/D288*100</f>
        <v>17.446030330062445</v>
      </c>
      <c r="G288" t="s">
        <v>74</v>
      </c>
      <c r="H288">
        <v>184</v>
      </c>
      <c r="I288" s="8">
        <f>IFERROR(E288/H288,"0")</f>
        <v>106.28804347826087</v>
      </c>
      <c r="J288" t="s">
        <v>21</v>
      </c>
      <c r="K288" t="s">
        <v>22</v>
      </c>
      <c r="L288">
        <v>1479880800</v>
      </c>
      <c r="M288" s="12">
        <f>(((L288/60)/60)/24)+DATE(1970,1,1)</f>
        <v>42697.25</v>
      </c>
      <c r="N288">
        <v>1480485600</v>
      </c>
      <c r="O288" s="12">
        <f>(((N288/60)/60)/24)+DATE(1970,1,1)</f>
        <v>42704.25</v>
      </c>
      <c r="P288" t="b">
        <v>0</v>
      </c>
      <c r="Q288" t="b">
        <v>0</v>
      </c>
      <c r="R288" t="s">
        <v>33</v>
      </c>
      <c r="S288" t="str">
        <f>IF(ISNUMBER(SEARCH("food", R288)), "Food", IF(ISNUMBER(SEARCH("music",R288)),"Music",IF(ISNUMBER(SEARCH("film", R288)), "Film &amp; Video", IF(ISNUMBER(SEARCH("games", R288)), "Games", IF(ISNUMBER(SEARCH("theater", R288)), "Theater",IF(ISNUMBER(SEARCH("technology", R288)), "Technology", IF(ISNUMBER(SEARCH("journalism", R288)), "Journalism", IF(ISNUMBER(SEARCH("photography", R288)), "Photography", IF(ISNUMBER(SEARCH("publishing", R288)), "Publishing")))))))))</f>
        <v>Theater</v>
      </c>
      <c r="T288" t="str">
        <f>IF(ISNUMBER(SEARCH("food", R288)), "Food Trucks",
IF(ISNUMBER(SEARCH("electric",R288)),"Electric Music",
IF(ISNUMBER(SEARCH("indie",R288)),"Indie Rock",
IF(ISNUMBER(SEARCH("jazz",R288)),"Jazz",
IF(ISNUMBER(SEARCH("metal",R288)),"Metal",
IF(ISNUMBER(SEARCH("rock",R288)),"Rock",
IF(ISNUMBER(SEARCH("world",R288)),"World Music",
IF(ISNUMBER(SEARCH("animation", R288)), "Animation",
IF(ISNUMBER(SEARCH("documentary", R288)), "Documentary",
IF(ISNUMBER(SEARCH("drama", R288)), "Drama",
IF(ISNUMBER(SEARCH("science", R288)), "Science Ficton",
IF(ISNUMBER(SEARCH("shorts", R288)), "Shorts",
IF(ISNUMBER(SEARCH("television", R288)), "Television",
IF(ISNUMBER(SEARCH("mobile", R288)), "Mobile Games",
IF(ISNUMBER(SEARCH("video games", R288)), "Video Games",
IF(ISNUMBER(SEARCH("theater", R288)), "Plays",
IF(ISNUMBER(SEARCH("wearables", R288)), "Wearables",
IF(ISNUMBER(SEARCH("web", R288)), "Web",
IF(ISNUMBER(SEARCH("journalism", R288)), "Audio",
IF(ISNUMBER(SEARCH("photography", R288)), "Photography Books",
IF(ISNUMBER(SEARCH("publishing/fiction", R288)), "Ficton",
IF(ISNUMBER(SEARCH("nonfiction", R288)), "Nonfiction",
IF(ISNUMBER(SEARCH("podcasts", R288)), "Radio &amp; Podcasts",
IF(ISNUMBER(SEARCH("translations", R288)), "translations"))))))))))))))))))))))))</f>
        <v>Plays</v>
      </c>
    </row>
    <row r="289" spans="1:20" x14ac:dyDescent="0.25">
      <c r="A289">
        <v>287</v>
      </c>
      <c r="B289" t="s">
        <v>626</v>
      </c>
      <c r="C289" s="3" t="s">
        <v>627</v>
      </c>
      <c r="D289">
        <v>6300</v>
      </c>
      <c r="E289">
        <v>13213</v>
      </c>
      <c r="F289" s="6">
        <f>E289/D289*100</f>
        <v>209.73015873015873</v>
      </c>
      <c r="G289" t="s">
        <v>20</v>
      </c>
      <c r="H289">
        <v>176</v>
      </c>
      <c r="I289" s="8">
        <f>IFERROR(E289/H289,"0")</f>
        <v>75.07386363636364</v>
      </c>
      <c r="J289" t="s">
        <v>21</v>
      </c>
      <c r="K289" t="s">
        <v>22</v>
      </c>
      <c r="L289">
        <v>1430197200</v>
      </c>
      <c r="M289" s="12">
        <f>(((L289/60)/60)/24)+DATE(1970,1,1)</f>
        <v>42122.208333333328</v>
      </c>
      <c r="N289">
        <v>1430197200</v>
      </c>
      <c r="O289" s="12">
        <f>(((N289/60)/60)/24)+DATE(1970,1,1)</f>
        <v>42122.208333333328</v>
      </c>
      <c r="P289" t="b">
        <v>0</v>
      </c>
      <c r="Q289" t="b">
        <v>0</v>
      </c>
      <c r="R289" t="s">
        <v>50</v>
      </c>
      <c r="S289" t="str">
        <f>IF(ISNUMBER(SEARCH("food", R289)), "Food", IF(ISNUMBER(SEARCH("music",R289)),"Music",IF(ISNUMBER(SEARCH("film", R289)), "Film &amp; Video", IF(ISNUMBER(SEARCH("games", R289)), "Games", IF(ISNUMBER(SEARCH("theater", R289)), "Theater",IF(ISNUMBER(SEARCH("technology", R289)), "Technology", IF(ISNUMBER(SEARCH("journalism", R289)), "Journalism", IF(ISNUMBER(SEARCH("photography", R289)), "Photography", IF(ISNUMBER(SEARCH("publishing", R289)), "Publishing")))))))))</f>
        <v>Music</v>
      </c>
      <c r="T289" t="str">
        <f>IF(ISNUMBER(SEARCH("food", R289)), "Food Trucks",
IF(ISNUMBER(SEARCH("electric",R289)),"Electric Music",
IF(ISNUMBER(SEARCH("indie",R289)),"Indie Rock",
IF(ISNUMBER(SEARCH("jazz",R289)),"Jazz",
IF(ISNUMBER(SEARCH("metal",R289)),"Metal",
IF(ISNUMBER(SEARCH("rock",R289)),"Rock",
IF(ISNUMBER(SEARCH("world",R289)),"World Music",
IF(ISNUMBER(SEARCH("animation", R289)), "Animation",
IF(ISNUMBER(SEARCH("documentary", R289)), "Documentary",
IF(ISNUMBER(SEARCH("drama", R289)), "Drama",
IF(ISNUMBER(SEARCH("science", R289)), "Science Ficton",
IF(ISNUMBER(SEARCH("shorts", R289)), "Shorts",
IF(ISNUMBER(SEARCH("television", R289)), "Television",
IF(ISNUMBER(SEARCH("mobile", R289)), "Mobile Games",
IF(ISNUMBER(SEARCH("video games", R289)), "Video Games",
IF(ISNUMBER(SEARCH("theater", R289)), "Plays",
IF(ISNUMBER(SEARCH("wearables", R289)), "Wearables",
IF(ISNUMBER(SEARCH("web", R289)), "Web",
IF(ISNUMBER(SEARCH("journalism", R289)), "Audio",
IF(ISNUMBER(SEARCH("photography", R289)), "Photography Books",
IF(ISNUMBER(SEARCH("publishing/fiction", R289)), "Ficton",
IF(ISNUMBER(SEARCH("nonfiction", R289)), "Nonfiction",
IF(ISNUMBER(SEARCH("podcasts", R289)), "Radio &amp; Podcasts",
IF(ISNUMBER(SEARCH("translations", R289)), "translations"))))))))))))))))))))))))</f>
        <v>Electric Music</v>
      </c>
    </row>
    <row r="290" spans="1:20" x14ac:dyDescent="0.25">
      <c r="A290">
        <v>288</v>
      </c>
      <c r="B290" t="s">
        <v>628</v>
      </c>
      <c r="C290" s="3" t="s">
        <v>629</v>
      </c>
      <c r="D290">
        <v>5600</v>
      </c>
      <c r="E290">
        <v>5476</v>
      </c>
      <c r="F290" s="6">
        <f>E290/D290*100</f>
        <v>97.785714285714292</v>
      </c>
      <c r="G290" t="s">
        <v>14</v>
      </c>
      <c r="H290">
        <v>137</v>
      </c>
      <c r="I290" s="8">
        <f>IFERROR(E290/H290,"0")</f>
        <v>39.970802919708028</v>
      </c>
      <c r="J290" t="s">
        <v>36</v>
      </c>
      <c r="K290" t="s">
        <v>37</v>
      </c>
      <c r="L290">
        <v>1331701200</v>
      </c>
      <c r="M290" s="12">
        <f>(((L290/60)/60)/24)+DATE(1970,1,1)</f>
        <v>40982.208333333336</v>
      </c>
      <c r="N290">
        <v>1331787600</v>
      </c>
      <c r="O290" s="12">
        <f>(((N290/60)/60)/24)+DATE(1970,1,1)</f>
        <v>40983.208333333336</v>
      </c>
      <c r="P290" t="b">
        <v>0</v>
      </c>
      <c r="Q290" t="b">
        <v>1</v>
      </c>
      <c r="R290" t="s">
        <v>148</v>
      </c>
      <c r="S290" t="str">
        <f>IF(ISNUMBER(SEARCH("food", R290)), "Food", IF(ISNUMBER(SEARCH("music",R290)),"Music",IF(ISNUMBER(SEARCH("film", R290)), "Film &amp; Video", IF(ISNUMBER(SEARCH("games", R290)), "Games", IF(ISNUMBER(SEARCH("theater", R290)), "Theater",IF(ISNUMBER(SEARCH("technology", R290)), "Technology", IF(ISNUMBER(SEARCH("journalism", R290)), "Journalism", IF(ISNUMBER(SEARCH("photography", R290)), "Photography", IF(ISNUMBER(SEARCH("publishing", R290)), "Publishing")))))))))</f>
        <v>Music</v>
      </c>
      <c r="T290" t="str">
        <f>IF(ISNUMBER(SEARCH("food", R290)), "Food Trucks",
IF(ISNUMBER(SEARCH("electric",R290)),"Electric Music",
IF(ISNUMBER(SEARCH("indie",R290)),"Indie Rock",
IF(ISNUMBER(SEARCH("jazz",R290)),"Jazz",
IF(ISNUMBER(SEARCH("metal",R290)),"Metal",
IF(ISNUMBER(SEARCH("rock",R290)),"Rock",
IF(ISNUMBER(SEARCH("world",R290)),"World Music",
IF(ISNUMBER(SEARCH("animation", R290)), "Animation",
IF(ISNUMBER(SEARCH("documentary", R290)), "Documentary",
IF(ISNUMBER(SEARCH("drama", R290)), "Drama",
IF(ISNUMBER(SEARCH("science", R290)), "Science Ficton",
IF(ISNUMBER(SEARCH("shorts", R290)), "Shorts",
IF(ISNUMBER(SEARCH("television", R290)), "Television",
IF(ISNUMBER(SEARCH("mobile", R290)), "Mobile Games",
IF(ISNUMBER(SEARCH("video games", R290)), "Video Games",
IF(ISNUMBER(SEARCH("theater", R290)), "Plays",
IF(ISNUMBER(SEARCH("wearables", R290)), "Wearables",
IF(ISNUMBER(SEARCH("web", R290)), "Web",
IF(ISNUMBER(SEARCH("journalism", R290)), "Audio",
IF(ISNUMBER(SEARCH("photography", R290)), "Photography Books",
IF(ISNUMBER(SEARCH("publishing/fiction", R290)), "Ficton",
IF(ISNUMBER(SEARCH("nonfiction", R290)), "Nonfiction",
IF(ISNUMBER(SEARCH("podcasts", R290)), "Radio &amp; Podcasts",
IF(ISNUMBER(SEARCH("translations", R290)), "translations"))))))))))))))))))))))))</f>
        <v>Metal</v>
      </c>
    </row>
    <row r="291" spans="1:20" x14ac:dyDescent="0.25">
      <c r="A291">
        <v>289</v>
      </c>
      <c r="B291" t="s">
        <v>630</v>
      </c>
      <c r="C291" s="3" t="s">
        <v>631</v>
      </c>
      <c r="D291">
        <v>800</v>
      </c>
      <c r="E291">
        <v>13474</v>
      </c>
      <c r="F291" s="6">
        <f>E291/D291*100</f>
        <v>1684.25</v>
      </c>
      <c r="G291" t="s">
        <v>20</v>
      </c>
      <c r="H291">
        <v>337</v>
      </c>
      <c r="I291" s="8">
        <f>IFERROR(E291/H291,"0")</f>
        <v>39.982195845697326</v>
      </c>
      <c r="J291" t="s">
        <v>15</v>
      </c>
      <c r="K291" t="s">
        <v>16</v>
      </c>
      <c r="L291">
        <v>1438578000</v>
      </c>
      <c r="M291" s="12">
        <f>(((L291/60)/60)/24)+DATE(1970,1,1)</f>
        <v>42219.208333333328</v>
      </c>
      <c r="N291">
        <v>1438837200</v>
      </c>
      <c r="O291" s="12">
        <f>(((N291/60)/60)/24)+DATE(1970,1,1)</f>
        <v>42222.208333333328</v>
      </c>
      <c r="P291" t="b">
        <v>0</v>
      </c>
      <c r="Q291" t="b">
        <v>0</v>
      </c>
      <c r="R291" t="s">
        <v>33</v>
      </c>
      <c r="S291" t="str">
        <f>IF(ISNUMBER(SEARCH("food", R291)), "Food", IF(ISNUMBER(SEARCH("music",R291)),"Music",IF(ISNUMBER(SEARCH("film", R291)), "Film &amp; Video", IF(ISNUMBER(SEARCH("games", R291)), "Games", IF(ISNUMBER(SEARCH("theater", R291)), "Theater",IF(ISNUMBER(SEARCH("technology", R291)), "Technology", IF(ISNUMBER(SEARCH("journalism", R291)), "Journalism", IF(ISNUMBER(SEARCH("photography", R291)), "Photography", IF(ISNUMBER(SEARCH("publishing", R291)), "Publishing")))))))))</f>
        <v>Theater</v>
      </c>
      <c r="T291" t="str">
        <f>IF(ISNUMBER(SEARCH("food", R291)), "Food Trucks",
IF(ISNUMBER(SEARCH("electric",R291)),"Electric Music",
IF(ISNUMBER(SEARCH("indie",R291)),"Indie Rock",
IF(ISNUMBER(SEARCH("jazz",R291)),"Jazz",
IF(ISNUMBER(SEARCH("metal",R291)),"Metal",
IF(ISNUMBER(SEARCH("rock",R291)),"Rock",
IF(ISNUMBER(SEARCH("world",R291)),"World Music",
IF(ISNUMBER(SEARCH("animation", R291)), "Animation",
IF(ISNUMBER(SEARCH("documentary", R291)), "Documentary",
IF(ISNUMBER(SEARCH("drama", R291)), "Drama",
IF(ISNUMBER(SEARCH("science", R291)), "Science Ficton",
IF(ISNUMBER(SEARCH("shorts", R291)), "Shorts",
IF(ISNUMBER(SEARCH("television", R291)), "Television",
IF(ISNUMBER(SEARCH("mobile", R291)), "Mobile Games",
IF(ISNUMBER(SEARCH("video games", R291)), "Video Games",
IF(ISNUMBER(SEARCH("theater", R291)), "Plays",
IF(ISNUMBER(SEARCH("wearables", R291)), "Wearables",
IF(ISNUMBER(SEARCH("web", R291)), "Web",
IF(ISNUMBER(SEARCH("journalism", R291)), "Audio",
IF(ISNUMBER(SEARCH("photography", R291)), "Photography Books",
IF(ISNUMBER(SEARCH("publishing/fiction", R291)), "Ficton",
IF(ISNUMBER(SEARCH("nonfiction", R291)), "Nonfiction",
IF(ISNUMBER(SEARCH("podcasts", R291)), "Radio &amp; Podcasts",
IF(ISNUMBER(SEARCH("translations", R291)), "translations"))))))))))))))))))))))))</f>
        <v>Plays</v>
      </c>
    </row>
    <row r="292" spans="1:20" x14ac:dyDescent="0.25">
      <c r="A292">
        <v>290</v>
      </c>
      <c r="B292" t="s">
        <v>632</v>
      </c>
      <c r="C292" s="3" t="s">
        <v>633</v>
      </c>
      <c r="D292">
        <v>168600</v>
      </c>
      <c r="E292">
        <v>91722</v>
      </c>
      <c r="F292" s="6">
        <f>E292/D292*100</f>
        <v>54.402135231316727</v>
      </c>
      <c r="G292" t="s">
        <v>14</v>
      </c>
      <c r="H292">
        <v>908</v>
      </c>
      <c r="I292" s="8">
        <f>IFERROR(E292/H292,"0")</f>
        <v>101.01541850220265</v>
      </c>
      <c r="J292" t="s">
        <v>21</v>
      </c>
      <c r="K292" t="s">
        <v>22</v>
      </c>
      <c r="L292">
        <v>1368162000</v>
      </c>
      <c r="M292" s="12">
        <f>(((L292/60)/60)/24)+DATE(1970,1,1)</f>
        <v>41404.208333333336</v>
      </c>
      <c r="N292">
        <v>1370926800</v>
      </c>
      <c r="O292" s="12">
        <f>(((N292/60)/60)/24)+DATE(1970,1,1)</f>
        <v>41436.208333333336</v>
      </c>
      <c r="P292" t="b">
        <v>0</v>
      </c>
      <c r="Q292" t="b">
        <v>1</v>
      </c>
      <c r="R292" t="s">
        <v>42</v>
      </c>
      <c r="S292" t="str">
        <f>IF(ISNUMBER(SEARCH("food", R292)), "Food", IF(ISNUMBER(SEARCH("music",R292)),"Music",IF(ISNUMBER(SEARCH("film", R292)), "Film &amp; Video", IF(ISNUMBER(SEARCH("games", R292)), "Games", IF(ISNUMBER(SEARCH("theater", R292)), "Theater",IF(ISNUMBER(SEARCH("technology", R292)), "Technology", IF(ISNUMBER(SEARCH("journalism", R292)), "Journalism", IF(ISNUMBER(SEARCH("photography", R292)), "Photography", IF(ISNUMBER(SEARCH("publishing", R292)), "Publishing")))))))))</f>
        <v>Film &amp; Video</v>
      </c>
      <c r="T292" t="str">
        <f>IF(ISNUMBER(SEARCH("food", R292)), "Food Trucks",
IF(ISNUMBER(SEARCH("electric",R292)),"Electric Music",
IF(ISNUMBER(SEARCH("indie",R292)),"Indie Rock",
IF(ISNUMBER(SEARCH("jazz",R292)),"Jazz",
IF(ISNUMBER(SEARCH("metal",R292)),"Metal",
IF(ISNUMBER(SEARCH("rock",R292)),"Rock",
IF(ISNUMBER(SEARCH("world",R292)),"World Music",
IF(ISNUMBER(SEARCH("animation", R292)), "Animation",
IF(ISNUMBER(SEARCH("documentary", R292)), "Documentary",
IF(ISNUMBER(SEARCH("drama", R292)), "Drama",
IF(ISNUMBER(SEARCH("science", R292)), "Science Ficton",
IF(ISNUMBER(SEARCH("shorts", R292)), "Shorts",
IF(ISNUMBER(SEARCH("television", R292)), "Television",
IF(ISNUMBER(SEARCH("mobile", R292)), "Mobile Games",
IF(ISNUMBER(SEARCH("video games", R292)), "Video Games",
IF(ISNUMBER(SEARCH("theater", R292)), "Plays",
IF(ISNUMBER(SEARCH("wearables", R292)), "Wearables",
IF(ISNUMBER(SEARCH("web", R292)), "Web",
IF(ISNUMBER(SEARCH("journalism", R292)), "Audio",
IF(ISNUMBER(SEARCH("photography", R292)), "Photography Books",
IF(ISNUMBER(SEARCH("publishing/fiction", R292)), "Ficton",
IF(ISNUMBER(SEARCH("nonfiction", R292)), "Nonfiction",
IF(ISNUMBER(SEARCH("podcasts", R292)), "Radio &amp; Podcasts",
IF(ISNUMBER(SEARCH("translations", R292)), "translations"))))))))))))))))))))))))</f>
        <v>Documentary</v>
      </c>
    </row>
    <row r="293" spans="1:20" x14ac:dyDescent="0.25">
      <c r="A293">
        <v>291</v>
      </c>
      <c r="B293" t="s">
        <v>634</v>
      </c>
      <c r="C293" s="3" t="s">
        <v>635</v>
      </c>
      <c r="D293">
        <v>1800</v>
      </c>
      <c r="E293">
        <v>8219</v>
      </c>
      <c r="F293" s="6">
        <f>E293/D293*100</f>
        <v>456.61111111111109</v>
      </c>
      <c r="G293" t="s">
        <v>20</v>
      </c>
      <c r="H293">
        <v>107</v>
      </c>
      <c r="I293" s="8">
        <f>IFERROR(E293/H293,"0")</f>
        <v>76.813084112149539</v>
      </c>
      <c r="J293" t="s">
        <v>21</v>
      </c>
      <c r="K293" t="s">
        <v>22</v>
      </c>
      <c r="L293">
        <v>1318654800</v>
      </c>
      <c r="M293" s="12">
        <f>(((L293/60)/60)/24)+DATE(1970,1,1)</f>
        <v>40831.208333333336</v>
      </c>
      <c r="N293">
        <v>1319000400</v>
      </c>
      <c r="O293" s="12">
        <f>(((N293/60)/60)/24)+DATE(1970,1,1)</f>
        <v>40835.208333333336</v>
      </c>
      <c r="P293" t="b">
        <v>1</v>
      </c>
      <c r="Q293" t="b">
        <v>0</v>
      </c>
      <c r="R293" t="s">
        <v>28</v>
      </c>
      <c r="S293" t="str">
        <f>IF(ISNUMBER(SEARCH("food", R293)), "Food", IF(ISNUMBER(SEARCH("music",R293)),"Music",IF(ISNUMBER(SEARCH("film", R293)), "Film &amp; Video", IF(ISNUMBER(SEARCH("games", R293)), "Games", IF(ISNUMBER(SEARCH("theater", R293)), "Theater",IF(ISNUMBER(SEARCH("technology", R293)), "Technology", IF(ISNUMBER(SEARCH("journalism", R293)), "Journalism", IF(ISNUMBER(SEARCH("photography", R293)), "Photography", IF(ISNUMBER(SEARCH("publishing", R293)), "Publishing")))))))))</f>
        <v>Technology</v>
      </c>
      <c r="T293" t="str">
        <f>IF(ISNUMBER(SEARCH("food", R293)), "Food Trucks",
IF(ISNUMBER(SEARCH("electric",R293)),"Electric Music",
IF(ISNUMBER(SEARCH("indie",R293)),"Indie Rock",
IF(ISNUMBER(SEARCH("jazz",R293)),"Jazz",
IF(ISNUMBER(SEARCH("metal",R293)),"Metal",
IF(ISNUMBER(SEARCH("rock",R293)),"Rock",
IF(ISNUMBER(SEARCH("world",R293)),"World Music",
IF(ISNUMBER(SEARCH("animation", R293)), "Animation",
IF(ISNUMBER(SEARCH("documentary", R293)), "Documentary",
IF(ISNUMBER(SEARCH("drama", R293)), "Drama",
IF(ISNUMBER(SEARCH("science", R293)), "Science Ficton",
IF(ISNUMBER(SEARCH("shorts", R293)), "Shorts",
IF(ISNUMBER(SEARCH("television", R293)), "Television",
IF(ISNUMBER(SEARCH("mobile", R293)), "Mobile Games",
IF(ISNUMBER(SEARCH("video games", R293)), "Video Games",
IF(ISNUMBER(SEARCH("theater", R293)), "Plays",
IF(ISNUMBER(SEARCH("wearables", R293)), "Wearables",
IF(ISNUMBER(SEARCH("web", R293)), "Web",
IF(ISNUMBER(SEARCH("journalism", R293)), "Audio",
IF(ISNUMBER(SEARCH("photography", R293)), "Photography Books",
IF(ISNUMBER(SEARCH("publishing/fiction", R293)), "Ficton",
IF(ISNUMBER(SEARCH("nonfiction", R293)), "Nonfiction",
IF(ISNUMBER(SEARCH("podcasts", R293)), "Radio &amp; Podcasts",
IF(ISNUMBER(SEARCH("translations", R293)), "translations"))))))))))))))))))))))))</f>
        <v>Web</v>
      </c>
    </row>
    <row r="294" spans="1:20" x14ac:dyDescent="0.25">
      <c r="A294">
        <v>292</v>
      </c>
      <c r="B294" t="s">
        <v>636</v>
      </c>
      <c r="C294" s="3" t="s">
        <v>637</v>
      </c>
      <c r="D294">
        <v>7300</v>
      </c>
      <c r="E294">
        <v>717</v>
      </c>
      <c r="F294" s="6">
        <f>E294/D294*100</f>
        <v>9.8219178082191778</v>
      </c>
      <c r="G294" t="s">
        <v>14</v>
      </c>
      <c r="H294">
        <v>10</v>
      </c>
      <c r="I294" s="8">
        <f>IFERROR(E294/H294,"0")</f>
        <v>71.7</v>
      </c>
      <c r="J294" t="s">
        <v>21</v>
      </c>
      <c r="K294" t="s">
        <v>22</v>
      </c>
      <c r="L294">
        <v>1331874000</v>
      </c>
      <c r="M294" s="12">
        <f>(((L294/60)/60)/24)+DATE(1970,1,1)</f>
        <v>40984.208333333336</v>
      </c>
      <c r="N294">
        <v>1333429200</v>
      </c>
      <c r="O294" s="12">
        <f>(((N294/60)/60)/24)+DATE(1970,1,1)</f>
        <v>41002.208333333336</v>
      </c>
      <c r="P294" t="b">
        <v>0</v>
      </c>
      <c r="Q294" t="b">
        <v>0</v>
      </c>
      <c r="R294" t="s">
        <v>17</v>
      </c>
      <c r="S294" t="str">
        <f>IF(ISNUMBER(SEARCH("food", R294)), "Food", IF(ISNUMBER(SEARCH("music",R294)),"Music",IF(ISNUMBER(SEARCH("film", R294)), "Film &amp; Video", IF(ISNUMBER(SEARCH("games", R294)), "Games", IF(ISNUMBER(SEARCH("theater", R294)), "Theater",IF(ISNUMBER(SEARCH("technology", R294)), "Technology", IF(ISNUMBER(SEARCH("journalism", R294)), "Journalism", IF(ISNUMBER(SEARCH("photography", R294)), "Photography", IF(ISNUMBER(SEARCH("publishing", R294)), "Publishing")))))))))</f>
        <v>Food</v>
      </c>
      <c r="T294" t="str">
        <f>IF(ISNUMBER(SEARCH("food", R294)), "Food Trucks",
IF(ISNUMBER(SEARCH("electric",R294)),"Electric Music",
IF(ISNUMBER(SEARCH("indie",R294)),"Indie Rock",
IF(ISNUMBER(SEARCH("jazz",R294)),"Jazz",
IF(ISNUMBER(SEARCH("metal",R294)),"Metal",
IF(ISNUMBER(SEARCH("rock",R294)),"Rock",
IF(ISNUMBER(SEARCH("world",R294)),"World Music",
IF(ISNUMBER(SEARCH("animation", R294)), "Animation",
IF(ISNUMBER(SEARCH("documentary", R294)), "Documentary",
IF(ISNUMBER(SEARCH("drama", R294)), "Drama",
IF(ISNUMBER(SEARCH("science", R294)), "Science Ficton",
IF(ISNUMBER(SEARCH("shorts", R294)), "Shorts",
IF(ISNUMBER(SEARCH("television", R294)), "Television",
IF(ISNUMBER(SEARCH("mobile", R294)), "Mobile Games",
IF(ISNUMBER(SEARCH("video games", R294)), "Video Games",
IF(ISNUMBER(SEARCH("theater", R294)), "Plays",
IF(ISNUMBER(SEARCH("wearables", R294)), "Wearables",
IF(ISNUMBER(SEARCH("web", R294)), "Web",
IF(ISNUMBER(SEARCH("journalism", R294)), "Audio",
IF(ISNUMBER(SEARCH("photography", R294)), "Photography Books",
IF(ISNUMBER(SEARCH("publishing/fiction", R294)), "Ficton",
IF(ISNUMBER(SEARCH("nonfiction", R294)), "Nonfiction",
IF(ISNUMBER(SEARCH("podcasts", R294)), "Radio &amp; Podcasts",
IF(ISNUMBER(SEARCH("translations", R294)), "translations"))))))))))))))))))))))))</f>
        <v>Food Trucks</v>
      </c>
    </row>
    <row r="295" spans="1:20" x14ac:dyDescent="0.25">
      <c r="A295">
        <v>293</v>
      </c>
      <c r="B295" t="s">
        <v>638</v>
      </c>
      <c r="C295" s="3" t="s">
        <v>639</v>
      </c>
      <c r="D295">
        <v>6500</v>
      </c>
      <c r="E295">
        <v>1065</v>
      </c>
      <c r="F295" s="6">
        <f>E295/D295*100</f>
        <v>16.384615384615383</v>
      </c>
      <c r="G295" t="s">
        <v>74</v>
      </c>
      <c r="H295">
        <v>32</v>
      </c>
      <c r="I295" s="8">
        <f>IFERROR(E295/H295,"0")</f>
        <v>33.28125</v>
      </c>
      <c r="J295" t="s">
        <v>107</v>
      </c>
      <c r="K295" t="s">
        <v>108</v>
      </c>
      <c r="L295">
        <v>1286254800</v>
      </c>
      <c r="M295" s="12">
        <f>(((L295/60)/60)/24)+DATE(1970,1,1)</f>
        <v>40456.208333333336</v>
      </c>
      <c r="N295">
        <v>1287032400</v>
      </c>
      <c r="O295" s="12">
        <f>(((N295/60)/60)/24)+DATE(1970,1,1)</f>
        <v>40465.208333333336</v>
      </c>
      <c r="P295" t="b">
        <v>0</v>
      </c>
      <c r="Q295" t="b">
        <v>0</v>
      </c>
      <c r="R295" t="s">
        <v>33</v>
      </c>
      <c r="S295" t="str">
        <f>IF(ISNUMBER(SEARCH("food", R295)), "Food", IF(ISNUMBER(SEARCH("music",R295)),"Music",IF(ISNUMBER(SEARCH("film", R295)), "Film &amp; Video", IF(ISNUMBER(SEARCH("games", R295)), "Games", IF(ISNUMBER(SEARCH("theater", R295)), "Theater",IF(ISNUMBER(SEARCH("technology", R295)), "Technology", IF(ISNUMBER(SEARCH("journalism", R295)), "Journalism", IF(ISNUMBER(SEARCH("photography", R295)), "Photography", IF(ISNUMBER(SEARCH("publishing", R295)), "Publishing")))))))))</f>
        <v>Theater</v>
      </c>
      <c r="T295" t="str">
        <f>IF(ISNUMBER(SEARCH("food", R295)), "Food Trucks",
IF(ISNUMBER(SEARCH("electric",R295)),"Electric Music",
IF(ISNUMBER(SEARCH("indie",R295)),"Indie Rock",
IF(ISNUMBER(SEARCH("jazz",R295)),"Jazz",
IF(ISNUMBER(SEARCH("metal",R295)),"Metal",
IF(ISNUMBER(SEARCH("rock",R295)),"Rock",
IF(ISNUMBER(SEARCH("world",R295)),"World Music",
IF(ISNUMBER(SEARCH("animation", R295)), "Animation",
IF(ISNUMBER(SEARCH("documentary", R295)), "Documentary",
IF(ISNUMBER(SEARCH("drama", R295)), "Drama",
IF(ISNUMBER(SEARCH("science", R295)), "Science Ficton",
IF(ISNUMBER(SEARCH("shorts", R295)), "Shorts",
IF(ISNUMBER(SEARCH("television", R295)), "Television",
IF(ISNUMBER(SEARCH("mobile", R295)), "Mobile Games",
IF(ISNUMBER(SEARCH("video games", R295)), "Video Games",
IF(ISNUMBER(SEARCH("theater", R295)), "Plays",
IF(ISNUMBER(SEARCH("wearables", R295)), "Wearables",
IF(ISNUMBER(SEARCH("web", R295)), "Web",
IF(ISNUMBER(SEARCH("journalism", R295)), "Audio",
IF(ISNUMBER(SEARCH("photography", R295)), "Photography Books",
IF(ISNUMBER(SEARCH("publishing/fiction", R295)), "Ficton",
IF(ISNUMBER(SEARCH("nonfiction", R295)), "Nonfiction",
IF(ISNUMBER(SEARCH("podcasts", R295)), "Radio &amp; Podcasts",
IF(ISNUMBER(SEARCH("translations", R295)), "translations"))))))))))))))))))))))))</f>
        <v>Plays</v>
      </c>
    </row>
    <row r="296" spans="1:20" x14ac:dyDescent="0.25">
      <c r="A296">
        <v>294</v>
      </c>
      <c r="B296" t="s">
        <v>640</v>
      </c>
      <c r="C296" s="3" t="s">
        <v>641</v>
      </c>
      <c r="D296">
        <v>600</v>
      </c>
      <c r="E296">
        <v>8038</v>
      </c>
      <c r="F296" s="6">
        <f>E296/D296*100</f>
        <v>1339.6666666666667</v>
      </c>
      <c r="G296" t="s">
        <v>20</v>
      </c>
      <c r="H296">
        <v>183</v>
      </c>
      <c r="I296" s="8">
        <f>IFERROR(E296/H296,"0")</f>
        <v>43.923497267759565</v>
      </c>
      <c r="J296" t="s">
        <v>21</v>
      </c>
      <c r="K296" t="s">
        <v>22</v>
      </c>
      <c r="L296">
        <v>1540530000</v>
      </c>
      <c r="M296" s="12">
        <f>(((L296/60)/60)/24)+DATE(1970,1,1)</f>
        <v>43399.208333333328</v>
      </c>
      <c r="N296">
        <v>1541570400</v>
      </c>
      <c r="O296" s="12">
        <f>(((N296/60)/60)/24)+DATE(1970,1,1)</f>
        <v>43411.25</v>
      </c>
      <c r="P296" t="b">
        <v>0</v>
      </c>
      <c r="Q296" t="b">
        <v>0</v>
      </c>
      <c r="R296" t="s">
        <v>33</v>
      </c>
      <c r="S296" t="str">
        <f>IF(ISNUMBER(SEARCH("food", R296)), "Food", IF(ISNUMBER(SEARCH("music",R296)),"Music",IF(ISNUMBER(SEARCH("film", R296)), "Film &amp; Video", IF(ISNUMBER(SEARCH("games", R296)), "Games", IF(ISNUMBER(SEARCH("theater", R296)), "Theater",IF(ISNUMBER(SEARCH("technology", R296)), "Technology", IF(ISNUMBER(SEARCH("journalism", R296)), "Journalism", IF(ISNUMBER(SEARCH("photography", R296)), "Photography", IF(ISNUMBER(SEARCH("publishing", R296)), "Publishing")))))))))</f>
        <v>Theater</v>
      </c>
      <c r="T296" t="str">
        <f>IF(ISNUMBER(SEARCH("food", R296)), "Food Trucks",
IF(ISNUMBER(SEARCH("electric",R296)),"Electric Music",
IF(ISNUMBER(SEARCH("indie",R296)),"Indie Rock",
IF(ISNUMBER(SEARCH("jazz",R296)),"Jazz",
IF(ISNUMBER(SEARCH("metal",R296)),"Metal",
IF(ISNUMBER(SEARCH("rock",R296)),"Rock",
IF(ISNUMBER(SEARCH("world",R296)),"World Music",
IF(ISNUMBER(SEARCH("animation", R296)), "Animation",
IF(ISNUMBER(SEARCH("documentary", R296)), "Documentary",
IF(ISNUMBER(SEARCH("drama", R296)), "Drama",
IF(ISNUMBER(SEARCH("science", R296)), "Science Ficton",
IF(ISNUMBER(SEARCH("shorts", R296)), "Shorts",
IF(ISNUMBER(SEARCH("television", R296)), "Television",
IF(ISNUMBER(SEARCH("mobile", R296)), "Mobile Games",
IF(ISNUMBER(SEARCH("video games", R296)), "Video Games",
IF(ISNUMBER(SEARCH("theater", R296)), "Plays",
IF(ISNUMBER(SEARCH("wearables", R296)), "Wearables",
IF(ISNUMBER(SEARCH("web", R296)), "Web",
IF(ISNUMBER(SEARCH("journalism", R296)), "Audio",
IF(ISNUMBER(SEARCH("photography", R296)), "Photography Books",
IF(ISNUMBER(SEARCH("publishing/fiction", R296)), "Ficton",
IF(ISNUMBER(SEARCH("nonfiction", R296)), "Nonfiction",
IF(ISNUMBER(SEARCH("podcasts", R296)), "Radio &amp; Podcasts",
IF(ISNUMBER(SEARCH("translations", R296)), "translations"))))))))))))))))))))))))</f>
        <v>Plays</v>
      </c>
    </row>
    <row r="297" spans="1:20" ht="31.5" x14ac:dyDescent="0.25">
      <c r="A297">
        <v>295</v>
      </c>
      <c r="B297" t="s">
        <v>642</v>
      </c>
      <c r="C297" s="3" t="s">
        <v>643</v>
      </c>
      <c r="D297">
        <v>192900</v>
      </c>
      <c r="E297">
        <v>68769</v>
      </c>
      <c r="F297" s="6">
        <f>E297/D297*100</f>
        <v>35.650077760497666</v>
      </c>
      <c r="G297" t="s">
        <v>14</v>
      </c>
      <c r="H297">
        <v>1910</v>
      </c>
      <c r="I297" s="8">
        <f>IFERROR(E297/H297,"0")</f>
        <v>36.004712041884815</v>
      </c>
      <c r="J297" t="s">
        <v>98</v>
      </c>
      <c r="K297" t="s">
        <v>99</v>
      </c>
      <c r="L297">
        <v>1381813200</v>
      </c>
      <c r="M297" s="12">
        <f>(((L297/60)/60)/24)+DATE(1970,1,1)</f>
        <v>41562.208333333336</v>
      </c>
      <c r="N297">
        <v>1383976800</v>
      </c>
      <c r="O297" s="12">
        <f>(((N297/60)/60)/24)+DATE(1970,1,1)</f>
        <v>41587.25</v>
      </c>
      <c r="P297" t="b">
        <v>0</v>
      </c>
      <c r="Q297" t="b">
        <v>0</v>
      </c>
      <c r="R297" t="s">
        <v>33</v>
      </c>
      <c r="S297" t="str">
        <f>IF(ISNUMBER(SEARCH("food", R297)), "Food", IF(ISNUMBER(SEARCH("music",R297)),"Music",IF(ISNUMBER(SEARCH("film", R297)), "Film &amp; Video", IF(ISNUMBER(SEARCH("games", R297)), "Games", IF(ISNUMBER(SEARCH("theater", R297)), "Theater",IF(ISNUMBER(SEARCH("technology", R297)), "Technology", IF(ISNUMBER(SEARCH("journalism", R297)), "Journalism", IF(ISNUMBER(SEARCH("photography", R297)), "Photography", IF(ISNUMBER(SEARCH("publishing", R297)), "Publishing")))))))))</f>
        <v>Theater</v>
      </c>
      <c r="T297" t="str">
        <f>IF(ISNUMBER(SEARCH("food", R297)), "Food Trucks",
IF(ISNUMBER(SEARCH("electric",R297)),"Electric Music",
IF(ISNUMBER(SEARCH("indie",R297)),"Indie Rock",
IF(ISNUMBER(SEARCH("jazz",R297)),"Jazz",
IF(ISNUMBER(SEARCH("metal",R297)),"Metal",
IF(ISNUMBER(SEARCH("rock",R297)),"Rock",
IF(ISNUMBER(SEARCH("world",R297)),"World Music",
IF(ISNUMBER(SEARCH("animation", R297)), "Animation",
IF(ISNUMBER(SEARCH("documentary", R297)), "Documentary",
IF(ISNUMBER(SEARCH("drama", R297)), "Drama",
IF(ISNUMBER(SEARCH("science", R297)), "Science Ficton",
IF(ISNUMBER(SEARCH("shorts", R297)), "Shorts",
IF(ISNUMBER(SEARCH("television", R297)), "Television",
IF(ISNUMBER(SEARCH("mobile", R297)), "Mobile Games",
IF(ISNUMBER(SEARCH("video games", R297)), "Video Games",
IF(ISNUMBER(SEARCH("theater", R297)), "Plays",
IF(ISNUMBER(SEARCH("wearables", R297)), "Wearables",
IF(ISNUMBER(SEARCH("web", R297)), "Web",
IF(ISNUMBER(SEARCH("journalism", R297)), "Audio",
IF(ISNUMBER(SEARCH("photography", R297)), "Photography Books",
IF(ISNUMBER(SEARCH("publishing/fiction", R297)), "Ficton",
IF(ISNUMBER(SEARCH("nonfiction", R297)), "Nonfiction",
IF(ISNUMBER(SEARCH("podcasts", R297)), "Radio &amp; Podcasts",
IF(ISNUMBER(SEARCH("translations", R297)), "translations"))))))))))))))))))))))))</f>
        <v>Plays</v>
      </c>
    </row>
    <row r="298" spans="1:20" ht="31.5" x14ac:dyDescent="0.25">
      <c r="A298">
        <v>296</v>
      </c>
      <c r="B298" t="s">
        <v>644</v>
      </c>
      <c r="C298" s="3" t="s">
        <v>645</v>
      </c>
      <c r="D298">
        <v>6100</v>
      </c>
      <c r="E298">
        <v>3352</v>
      </c>
      <c r="F298" s="6">
        <f>E298/D298*100</f>
        <v>54.950819672131146</v>
      </c>
      <c r="G298" t="s">
        <v>14</v>
      </c>
      <c r="H298">
        <v>38</v>
      </c>
      <c r="I298" s="8">
        <f>IFERROR(E298/H298,"0")</f>
        <v>88.21052631578948</v>
      </c>
      <c r="J298" t="s">
        <v>26</v>
      </c>
      <c r="K298" t="s">
        <v>27</v>
      </c>
      <c r="L298">
        <v>1548655200</v>
      </c>
      <c r="M298" s="12">
        <f>(((L298/60)/60)/24)+DATE(1970,1,1)</f>
        <v>43493.25</v>
      </c>
      <c r="N298">
        <v>1550556000</v>
      </c>
      <c r="O298" s="12">
        <f>(((N298/60)/60)/24)+DATE(1970,1,1)</f>
        <v>43515.25</v>
      </c>
      <c r="P298" t="b">
        <v>0</v>
      </c>
      <c r="Q298" t="b">
        <v>0</v>
      </c>
      <c r="R298" t="s">
        <v>33</v>
      </c>
      <c r="S298" t="str">
        <f>IF(ISNUMBER(SEARCH("food", R298)), "Food", IF(ISNUMBER(SEARCH("music",R298)),"Music",IF(ISNUMBER(SEARCH("film", R298)), "Film &amp; Video", IF(ISNUMBER(SEARCH("games", R298)), "Games", IF(ISNUMBER(SEARCH("theater", R298)), "Theater",IF(ISNUMBER(SEARCH("technology", R298)), "Technology", IF(ISNUMBER(SEARCH("journalism", R298)), "Journalism", IF(ISNUMBER(SEARCH("photography", R298)), "Photography", IF(ISNUMBER(SEARCH("publishing", R298)), "Publishing")))))))))</f>
        <v>Theater</v>
      </c>
      <c r="T298" t="str">
        <f>IF(ISNUMBER(SEARCH("food", R298)), "Food Trucks",
IF(ISNUMBER(SEARCH("electric",R298)),"Electric Music",
IF(ISNUMBER(SEARCH("indie",R298)),"Indie Rock",
IF(ISNUMBER(SEARCH("jazz",R298)),"Jazz",
IF(ISNUMBER(SEARCH("metal",R298)),"Metal",
IF(ISNUMBER(SEARCH("rock",R298)),"Rock",
IF(ISNUMBER(SEARCH("world",R298)),"World Music",
IF(ISNUMBER(SEARCH("animation", R298)), "Animation",
IF(ISNUMBER(SEARCH("documentary", R298)), "Documentary",
IF(ISNUMBER(SEARCH("drama", R298)), "Drama",
IF(ISNUMBER(SEARCH("science", R298)), "Science Ficton",
IF(ISNUMBER(SEARCH("shorts", R298)), "Shorts",
IF(ISNUMBER(SEARCH("television", R298)), "Television",
IF(ISNUMBER(SEARCH("mobile", R298)), "Mobile Games",
IF(ISNUMBER(SEARCH("video games", R298)), "Video Games",
IF(ISNUMBER(SEARCH("theater", R298)), "Plays",
IF(ISNUMBER(SEARCH("wearables", R298)), "Wearables",
IF(ISNUMBER(SEARCH("web", R298)), "Web",
IF(ISNUMBER(SEARCH("journalism", R298)), "Audio",
IF(ISNUMBER(SEARCH("photography", R298)), "Photography Books",
IF(ISNUMBER(SEARCH("publishing/fiction", R298)), "Ficton",
IF(ISNUMBER(SEARCH("nonfiction", R298)), "Nonfiction",
IF(ISNUMBER(SEARCH("podcasts", R298)), "Radio &amp; Podcasts",
IF(ISNUMBER(SEARCH("translations", R298)), "translations"))))))))))))))))))))))))</f>
        <v>Plays</v>
      </c>
    </row>
    <row r="299" spans="1:20" x14ac:dyDescent="0.25">
      <c r="A299">
        <v>297</v>
      </c>
      <c r="B299" t="s">
        <v>646</v>
      </c>
      <c r="C299" s="3" t="s">
        <v>647</v>
      </c>
      <c r="D299">
        <v>7200</v>
      </c>
      <c r="E299">
        <v>6785</v>
      </c>
      <c r="F299" s="6">
        <f>E299/D299*100</f>
        <v>94.236111111111114</v>
      </c>
      <c r="G299" t="s">
        <v>14</v>
      </c>
      <c r="H299">
        <v>104</v>
      </c>
      <c r="I299" s="8">
        <f>IFERROR(E299/H299,"0")</f>
        <v>65.240384615384613</v>
      </c>
      <c r="J299" t="s">
        <v>26</v>
      </c>
      <c r="K299" t="s">
        <v>27</v>
      </c>
      <c r="L299">
        <v>1389679200</v>
      </c>
      <c r="M299" s="12">
        <f>(((L299/60)/60)/24)+DATE(1970,1,1)</f>
        <v>41653.25</v>
      </c>
      <c r="N299">
        <v>1390456800</v>
      </c>
      <c r="O299" s="12">
        <f>(((N299/60)/60)/24)+DATE(1970,1,1)</f>
        <v>41662.25</v>
      </c>
      <c r="P299" t="b">
        <v>0</v>
      </c>
      <c r="Q299" t="b">
        <v>1</v>
      </c>
      <c r="R299" t="s">
        <v>33</v>
      </c>
      <c r="S299" t="str">
        <f>IF(ISNUMBER(SEARCH("food", R299)), "Food", IF(ISNUMBER(SEARCH("music",R299)),"Music",IF(ISNUMBER(SEARCH("film", R299)), "Film &amp; Video", IF(ISNUMBER(SEARCH("games", R299)), "Games", IF(ISNUMBER(SEARCH("theater", R299)), "Theater",IF(ISNUMBER(SEARCH("technology", R299)), "Technology", IF(ISNUMBER(SEARCH("journalism", R299)), "Journalism", IF(ISNUMBER(SEARCH("photography", R299)), "Photography", IF(ISNUMBER(SEARCH("publishing", R299)), "Publishing")))))))))</f>
        <v>Theater</v>
      </c>
      <c r="T299" t="str">
        <f>IF(ISNUMBER(SEARCH("food", R299)), "Food Trucks",
IF(ISNUMBER(SEARCH("electric",R299)),"Electric Music",
IF(ISNUMBER(SEARCH("indie",R299)),"Indie Rock",
IF(ISNUMBER(SEARCH("jazz",R299)),"Jazz",
IF(ISNUMBER(SEARCH("metal",R299)),"Metal",
IF(ISNUMBER(SEARCH("rock",R299)),"Rock",
IF(ISNUMBER(SEARCH("world",R299)),"World Music",
IF(ISNUMBER(SEARCH("animation", R299)), "Animation",
IF(ISNUMBER(SEARCH("documentary", R299)), "Documentary",
IF(ISNUMBER(SEARCH("drama", R299)), "Drama",
IF(ISNUMBER(SEARCH("science", R299)), "Science Ficton",
IF(ISNUMBER(SEARCH("shorts", R299)), "Shorts",
IF(ISNUMBER(SEARCH("television", R299)), "Television",
IF(ISNUMBER(SEARCH("mobile", R299)), "Mobile Games",
IF(ISNUMBER(SEARCH("video games", R299)), "Video Games",
IF(ISNUMBER(SEARCH("theater", R299)), "Plays",
IF(ISNUMBER(SEARCH("wearables", R299)), "Wearables",
IF(ISNUMBER(SEARCH("web", R299)), "Web",
IF(ISNUMBER(SEARCH("journalism", R299)), "Audio",
IF(ISNUMBER(SEARCH("photography", R299)), "Photography Books",
IF(ISNUMBER(SEARCH("publishing/fiction", R299)), "Ficton",
IF(ISNUMBER(SEARCH("nonfiction", R299)), "Nonfiction",
IF(ISNUMBER(SEARCH("podcasts", R299)), "Radio &amp; Podcasts",
IF(ISNUMBER(SEARCH("translations", R299)), "translations"))))))))))))))))))))))))</f>
        <v>Plays</v>
      </c>
    </row>
    <row r="300" spans="1:20" x14ac:dyDescent="0.25">
      <c r="A300">
        <v>298</v>
      </c>
      <c r="B300" t="s">
        <v>648</v>
      </c>
      <c r="C300" s="3" t="s">
        <v>649</v>
      </c>
      <c r="D300">
        <v>3500</v>
      </c>
      <c r="E300">
        <v>5037</v>
      </c>
      <c r="F300" s="6">
        <f>E300/D300*100</f>
        <v>143.91428571428571</v>
      </c>
      <c r="G300" t="s">
        <v>20</v>
      </c>
      <c r="H300">
        <v>72</v>
      </c>
      <c r="I300" s="8">
        <f>IFERROR(E300/H300,"0")</f>
        <v>69.958333333333329</v>
      </c>
      <c r="J300" t="s">
        <v>21</v>
      </c>
      <c r="K300" t="s">
        <v>22</v>
      </c>
      <c r="L300">
        <v>1456466400</v>
      </c>
      <c r="M300" s="12">
        <f>(((L300/60)/60)/24)+DATE(1970,1,1)</f>
        <v>42426.25</v>
      </c>
      <c r="N300">
        <v>1458018000</v>
      </c>
      <c r="O300" s="12">
        <f>(((N300/60)/60)/24)+DATE(1970,1,1)</f>
        <v>42444.208333333328</v>
      </c>
      <c r="P300" t="b">
        <v>0</v>
      </c>
      <c r="Q300" t="b">
        <v>1</v>
      </c>
      <c r="R300" t="s">
        <v>23</v>
      </c>
      <c r="S300" t="str">
        <f>IF(ISNUMBER(SEARCH("food", R300)), "Food", IF(ISNUMBER(SEARCH("music",R300)),"Music",IF(ISNUMBER(SEARCH("film", R300)), "Film &amp; Video", IF(ISNUMBER(SEARCH("games", R300)), "Games", IF(ISNUMBER(SEARCH("theater", R300)), "Theater",IF(ISNUMBER(SEARCH("technology", R300)), "Technology", IF(ISNUMBER(SEARCH("journalism", R300)), "Journalism", IF(ISNUMBER(SEARCH("photography", R300)), "Photography", IF(ISNUMBER(SEARCH("publishing", R300)), "Publishing")))))))))</f>
        <v>Music</v>
      </c>
      <c r="T300" t="str">
        <f>IF(ISNUMBER(SEARCH("food", R300)), "Food Trucks",
IF(ISNUMBER(SEARCH("electric",R300)),"Electric Music",
IF(ISNUMBER(SEARCH("indie",R300)),"Indie Rock",
IF(ISNUMBER(SEARCH("jazz",R300)),"Jazz",
IF(ISNUMBER(SEARCH("metal",R300)),"Metal",
IF(ISNUMBER(SEARCH("rock",R300)),"Rock",
IF(ISNUMBER(SEARCH("world",R300)),"World Music",
IF(ISNUMBER(SEARCH("animation", R300)), "Animation",
IF(ISNUMBER(SEARCH("documentary", R300)), "Documentary",
IF(ISNUMBER(SEARCH("drama", R300)), "Drama",
IF(ISNUMBER(SEARCH("science", R300)), "Science Ficton",
IF(ISNUMBER(SEARCH("shorts", R300)), "Shorts",
IF(ISNUMBER(SEARCH("television", R300)), "Television",
IF(ISNUMBER(SEARCH("mobile", R300)), "Mobile Games",
IF(ISNUMBER(SEARCH("video games", R300)), "Video Games",
IF(ISNUMBER(SEARCH("theater", R300)), "Plays",
IF(ISNUMBER(SEARCH("wearables", R300)), "Wearables",
IF(ISNUMBER(SEARCH("web", R300)), "Web",
IF(ISNUMBER(SEARCH("journalism", R300)), "Audio",
IF(ISNUMBER(SEARCH("photography", R300)), "Photography Books",
IF(ISNUMBER(SEARCH("publishing/fiction", R300)), "Ficton",
IF(ISNUMBER(SEARCH("nonfiction", R300)), "Nonfiction",
IF(ISNUMBER(SEARCH("podcasts", R300)), "Radio &amp; Podcasts",
IF(ISNUMBER(SEARCH("translations", R300)), "translations"))))))))))))))))))))))))</f>
        <v>Rock</v>
      </c>
    </row>
    <row r="301" spans="1:20" ht="31.5" x14ac:dyDescent="0.25">
      <c r="A301">
        <v>299</v>
      </c>
      <c r="B301" t="s">
        <v>650</v>
      </c>
      <c r="C301" s="3" t="s">
        <v>651</v>
      </c>
      <c r="D301">
        <v>3800</v>
      </c>
      <c r="E301">
        <v>1954</v>
      </c>
      <c r="F301" s="6">
        <f>E301/D301*100</f>
        <v>51.421052631578945</v>
      </c>
      <c r="G301" t="s">
        <v>14</v>
      </c>
      <c r="H301">
        <v>49</v>
      </c>
      <c r="I301" s="8">
        <f>IFERROR(E301/H301,"0")</f>
        <v>39.877551020408163</v>
      </c>
      <c r="J301" t="s">
        <v>21</v>
      </c>
      <c r="K301" t="s">
        <v>22</v>
      </c>
      <c r="L301">
        <v>1456984800</v>
      </c>
      <c r="M301" s="12">
        <f>(((L301/60)/60)/24)+DATE(1970,1,1)</f>
        <v>42432.25</v>
      </c>
      <c r="N301">
        <v>1461819600</v>
      </c>
      <c r="O301" s="12">
        <f>(((N301/60)/60)/24)+DATE(1970,1,1)</f>
        <v>42488.208333333328</v>
      </c>
      <c r="P301" t="b">
        <v>0</v>
      </c>
      <c r="Q301" t="b">
        <v>0</v>
      </c>
      <c r="R301" t="s">
        <v>17</v>
      </c>
      <c r="S301" t="str">
        <f>IF(ISNUMBER(SEARCH("food", R301)), "Food", IF(ISNUMBER(SEARCH("music",R301)),"Music",IF(ISNUMBER(SEARCH("film", R301)), "Film &amp; Video", IF(ISNUMBER(SEARCH("games", R301)), "Games", IF(ISNUMBER(SEARCH("theater", R301)), "Theater",IF(ISNUMBER(SEARCH("technology", R301)), "Technology", IF(ISNUMBER(SEARCH("journalism", R301)), "Journalism", IF(ISNUMBER(SEARCH("photography", R301)), "Photography", IF(ISNUMBER(SEARCH("publishing", R301)), "Publishing")))))))))</f>
        <v>Food</v>
      </c>
      <c r="T301" t="str">
        <f>IF(ISNUMBER(SEARCH("food", R301)), "Food Trucks",
IF(ISNUMBER(SEARCH("electric",R301)),"Electric Music",
IF(ISNUMBER(SEARCH("indie",R301)),"Indie Rock",
IF(ISNUMBER(SEARCH("jazz",R301)),"Jazz",
IF(ISNUMBER(SEARCH("metal",R301)),"Metal",
IF(ISNUMBER(SEARCH("rock",R301)),"Rock",
IF(ISNUMBER(SEARCH("world",R301)),"World Music",
IF(ISNUMBER(SEARCH("animation", R301)), "Animation",
IF(ISNUMBER(SEARCH("documentary", R301)), "Documentary",
IF(ISNUMBER(SEARCH("drama", R301)), "Drama",
IF(ISNUMBER(SEARCH("science", R301)), "Science Ficton",
IF(ISNUMBER(SEARCH("shorts", R301)), "Shorts",
IF(ISNUMBER(SEARCH("television", R301)), "Television",
IF(ISNUMBER(SEARCH("mobile", R301)), "Mobile Games",
IF(ISNUMBER(SEARCH("video games", R301)), "Video Games",
IF(ISNUMBER(SEARCH("theater", R301)), "Plays",
IF(ISNUMBER(SEARCH("wearables", R301)), "Wearables",
IF(ISNUMBER(SEARCH("web", R301)), "Web",
IF(ISNUMBER(SEARCH("journalism", R301)), "Audio",
IF(ISNUMBER(SEARCH("photography", R301)), "Photography Books",
IF(ISNUMBER(SEARCH("publishing/fiction", R301)), "Ficton",
IF(ISNUMBER(SEARCH("nonfiction", R301)), "Nonfiction",
IF(ISNUMBER(SEARCH("podcasts", R301)), "Radio &amp; Podcasts",
IF(ISNUMBER(SEARCH("translations", R301)), "translations"))))))))))))))))))))))))</f>
        <v>Food Trucks</v>
      </c>
    </row>
    <row r="302" spans="1:20" x14ac:dyDescent="0.25">
      <c r="A302">
        <v>300</v>
      </c>
      <c r="B302" t="s">
        <v>652</v>
      </c>
      <c r="C302" s="3" t="s">
        <v>653</v>
      </c>
      <c r="D302">
        <v>100</v>
      </c>
      <c r="E302">
        <v>5</v>
      </c>
      <c r="F302" s="6">
        <f>E302/D302*100</f>
        <v>5</v>
      </c>
      <c r="G302" t="s">
        <v>14</v>
      </c>
      <c r="H302">
        <v>1</v>
      </c>
      <c r="I302" s="8">
        <f>IFERROR(E302/H302,"0")</f>
        <v>5</v>
      </c>
      <c r="J302" t="s">
        <v>36</v>
      </c>
      <c r="K302" t="s">
        <v>37</v>
      </c>
      <c r="L302">
        <v>1504069200</v>
      </c>
      <c r="M302" s="12">
        <f>(((L302/60)/60)/24)+DATE(1970,1,1)</f>
        <v>42977.208333333328</v>
      </c>
      <c r="N302">
        <v>1504155600</v>
      </c>
      <c r="O302" s="12">
        <f>(((N302/60)/60)/24)+DATE(1970,1,1)</f>
        <v>42978.208333333328</v>
      </c>
      <c r="P302" t="b">
        <v>0</v>
      </c>
      <c r="Q302" t="b">
        <v>1</v>
      </c>
      <c r="R302" t="s">
        <v>68</v>
      </c>
      <c r="S302" t="str">
        <f>IF(ISNUMBER(SEARCH("food", R302)), "Food", IF(ISNUMBER(SEARCH("music",R302)),"Music",IF(ISNUMBER(SEARCH("film", R302)), "Film &amp; Video", IF(ISNUMBER(SEARCH("games", R302)), "Games", IF(ISNUMBER(SEARCH("theater", R302)), "Theater",IF(ISNUMBER(SEARCH("technology", R302)), "Technology", IF(ISNUMBER(SEARCH("journalism", R302)), "Journalism", IF(ISNUMBER(SEARCH("photography", R302)), "Photography", IF(ISNUMBER(SEARCH("publishing", R302)), "Publishing")))))))))</f>
        <v>Publishing</v>
      </c>
      <c r="T302" t="str">
        <f>IF(ISNUMBER(SEARCH("food", R302)), "Food Trucks",
IF(ISNUMBER(SEARCH("electric",R302)),"Electric Music",
IF(ISNUMBER(SEARCH("indie",R302)),"Indie Rock",
IF(ISNUMBER(SEARCH("jazz",R302)),"Jazz",
IF(ISNUMBER(SEARCH("metal",R302)),"Metal",
IF(ISNUMBER(SEARCH("rock",R302)),"Rock",
IF(ISNUMBER(SEARCH("world",R302)),"World Music",
IF(ISNUMBER(SEARCH("animation", R302)), "Animation",
IF(ISNUMBER(SEARCH("documentary", R302)), "Documentary",
IF(ISNUMBER(SEARCH("drama", R302)), "Drama",
IF(ISNUMBER(SEARCH("science", R302)), "Science Ficton",
IF(ISNUMBER(SEARCH("shorts", R302)), "Shorts",
IF(ISNUMBER(SEARCH("television", R302)), "Television",
IF(ISNUMBER(SEARCH("mobile", R302)), "Mobile Games",
IF(ISNUMBER(SEARCH("video games", R302)), "Video Games",
IF(ISNUMBER(SEARCH("theater", R302)), "Plays",
IF(ISNUMBER(SEARCH("wearables", R302)), "Wearables",
IF(ISNUMBER(SEARCH("web", R302)), "Web",
IF(ISNUMBER(SEARCH("journalism", R302)), "Audio",
IF(ISNUMBER(SEARCH("photography", R302)), "Photography Books",
IF(ISNUMBER(SEARCH("publishing/fiction", R302)), "Ficton",
IF(ISNUMBER(SEARCH("nonfiction", R302)), "Nonfiction",
IF(ISNUMBER(SEARCH("podcasts", R302)), "Radio &amp; Podcasts",
IF(ISNUMBER(SEARCH("translations", R302)), "translations"))))))))))))))))))))))))</f>
        <v>Nonfiction</v>
      </c>
    </row>
    <row r="303" spans="1:20" x14ac:dyDescent="0.25">
      <c r="A303">
        <v>301</v>
      </c>
      <c r="B303" t="s">
        <v>654</v>
      </c>
      <c r="C303" s="3" t="s">
        <v>655</v>
      </c>
      <c r="D303">
        <v>900</v>
      </c>
      <c r="E303">
        <v>12102</v>
      </c>
      <c r="F303" s="6">
        <f>E303/D303*100</f>
        <v>1344.6666666666667</v>
      </c>
      <c r="G303" t="s">
        <v>20</v>
      </c>
      <c r="H303">
        <v>295</v>
      </c>
      <c r="I303" s="8">
        <f>IFERROR(E303/H303,"0")</f>
        <v>41.023728813559323</v>
      </c>
      <c r="J303" t="s">
        <v>21</v>
      </c>
      <c r="K303" t="s">
        <v>22</v>
      </c>
      <c r="L303">
        <v>1424930400</v>
      </c>
      <c r="M303" s="12">
        <f>(((L303/60)/60)/24)+DATE(1970,1,1)</f>
        <v>42061.25</v>
      </c>
      <c r="N303">
        <v>1426395600</v>
      </c>
      <c r="O303" s="12">
        <f>(((N303/60)/60)/24)+DATE(1970,1,1)</f>
        <v>42078.208333333328</v>
      </c>
      <c r="P303" t="b">
        <v>0</v>
      </c>
      <c r="Q303" t="b">
        <v>0</v>
      </c>
      <c r="R303" t="s">
        <v>42</v>
      </c>
      <c r="S303" t="str">
        <f>IF(ISNUMBER(SEARCH("food", R303)), "Food", IF(ISNUMBER(SEARCH("music",R303)),"Music",IF(ISNUMBER(SEARCH("film", R303)), "Film &amp; Video", IF(ISNUMBER(SEARCH("games", R303)), "Games", IF(ISNUMBER(SEARCH("theater", R303)), "Theater",IF(ISNUMBER(SEARCH("technology", R303)), "Technology", IF(ISNUMBER(SEARCH("journalism", R303)), "Journalism", IF(ISNUMBER(SEARCH("photography", R303)), "Photography", IF(ISNUMBER(SEARCH("publishing", R303)), "Publishing")))))))))</f>
        <v>Film &amp; Video</v>
      </c>
      <c r="T303" t="str">
        <f>IF(ISNUMBER(SEARCH("food", R303)), "Food Trucks",
IF(ISNUMBER(SEARCH("electric",R303)),"Electric Music",
IF(ISNUMBER(SEARCH("indie",R303)),"Indie Rock",
IF(ISNUMBER(SEARCH("jazz",R303)),"Jazz",
IF(ISNUMBER(SEARCH("metal",R303)),"Metal",
IF(ISNUMBER(SEARCH("rock",R303)),"Rock",
IF(ISNUMBER(SEARCH("world",R303)),"World Music",
IF(ISNUMBER(SEARCH("animation", R303)), "Animation",
IF(ISNUMBER(SEARCH("documentary", R303)), "Documentary",
IF(ISNUMBER(SEARCH("drama", R303)), "Drama",
IF(ISNUMBER(SEARCH("science", R303)), "Science Ficton",
IF(ISNUMBER(SEARCH("shorts", R303)), "Shorts",
IF(ISNUMBER(SEARCH("television", R303)), "Television",
IF(ISNUMBER(SEARCH("mobile", R303)), "Mobile Games",
IF(ISNUMBER(SEARCH("video games", R303)), "Video Games",
IF(ISNUMBER(SEARCH("theater", R303)), "Plays",
IF(ISNUMBER(SEARCH("wearables", R303)), "Wearables",
IF(ISNUMBER(SEARCH("web", R303)), "Web",
IF(ISNUMBER(SEARCH("journalism", R303)), "Audio",
IF(ISNUMBER(SEARCH("photography", R303)), "Photography Books",
IF(ISNUMBER(SEARCH("publishing/fiction", R303)), "Ficton",
IF(ISNUMBER(SEARCH("nonfiction", R303)), "Nonfiction",
IF(ISNUMBER(SEARCH("podcasts", R303)), "Radio &amp; Podcasts",
IF(ISNUMBER(SEARCH("translations", R303)), "translations"))))))))))))))))))))))))</f>
        <v>Documentary</v>
      </c>
    </row>
    <row r="304" spans="1:20" x14ac:dyDescent="0.25">
      <c r="A304">
        <v>302</v>
      </c>
      <c r="B304" t="s">
        <v>656</v>
      </c>
      <c r="C304" s="3" t="s">
        <v>657</v>
      </c>
      <c r="D304">
        <v>76100</v>
      </c>
      <c r="E304">
        <v>24234</v>
      </c>
      <c r="F304" s="6">
        <f>E304/D304*100</f>
        <v>31.844940867279899</v>
      </c>
      <c r="G304" t="s">
        <v>14</v>
      </c>
      <c r="H304">
        <v>245</v>
      </c>
      <c r="I304" s="8">
        <f>IFERROR(E304/H304,"0")</f>
        <v>98.914285714285711</v>
      </c>
      <c r="J304" t="s">
        <v>21</v>
      </c>
      <c r="K304" t="s">
        <v>22</v>
      </c>
      <c r="L304">
        <v>1535864400</v>
      </c>
      <c r="M304" s="12">
        <f>(((L304/60)/60)/24)+DATE(1970,1,1)</f>
        <v>43345.208333333328</v>
      </c>
      <c r="N304">
        <v>1537074000</v>
      </c>
      <c r="O304" s="12">
        <f>(((N304/60)/60)/24)+DATE(1970,1,1)</f>
        <v>43359.208333333328</v>
      </c>
      <c r="P304" t="b">
        <v>0</v>
      </c>
      <c r="Q304" t="b">
        <v>0</v>
      </c>
      <c r="R304" t="s">
        <v>33</v>
      </c>
      <c r="S304" t="str">
        <f>IF(ISNUMBER(SEARCH("food", R304)), "Food", IF(ISNUMBER(SEARCH("music",R304)),"Music",IF(ISNUMBER(SEARCH("film", R304)), "Film &amp; Video", IF(ISNUMBER(SEARCH("games", R304)), "Games", IF(ISNUMBER(SEARCH("theater", R304)), "Theater",IF(ISNUMBER(SEARCH("technology", R304)), "Technology", IF(ISNUMBER(SEARCH("journalism", R304)), "Journalism", IF(ISNUMBER(SEARCH("photography", R304)), "Photography", IF(ISNUMBER(SEARCH("publishing", R304)), "Publishing")))))))))</f>
        <v>Theater</v>
      </c>
      <c r="T304" t="str">
        <f>IF(ISNUMBER(SEARCH("food", R304)), "Food Trucks",
IF(ISNUMBER(SEARCH("electric",R304)),"Electric Music",
IF(ISNUMBER(SEARCH("indie",R304)),"Indie Rock",
IF(ISNUMBER(SEARCH("jazz",R304)),"Jazz",
IF(ISNUMBER(SEARCH("metal",R304)),"Metal",
IF(ISNUMBER(SEARCH("rock",R304)),"Rock",
IF(ISNUMBER(SEARCH("world",R304)),"World Music",
IF(ISNUMBER(SEARCH("animation", R304)), "Animation",
IF(ISNUMBER(SEARCH("documentary", R304)), "Documentary",
IF(ISNUMBER(SEARCH("drama", R304)), "Drama",
IF(ISNUMBER(SEARCH("science", R304)), "Science Ficton",
IF(ISNUMBER(SEARCH("shorts", R304)), "Shorts",
IF(ISNUMBER(SEARCH("television", R304)), "Television",
IF(ISNUMBER(SEARCH("mobile", R304)), "Mobile Games",
IF(ISNUMBER(SEARCH("video games", R304)), "Video Games",
IF(ISNUMBER(SEARCH("theater", R304)), "Plays",
IF(ISNUMBER(SEARCH("wearables", R304)), "Wearables",
IF(ISNUMBER(SEARCH("web", R304)), "Web",
IF(ISNUMBER(SEARCH("journalism", R304)), "Audio",
IF(ISNUMBER(SEARCH("photography", R304)), "Photography Books",
IF(ISNUMBER(SEARCH("publishing/fiction", R304)), "Ficton",
IF(ISNUMBER(SEARCH("nonfiction", R304)), "Nonfiction",
IF(ISNUMBER(SEARCH("podcasts", R304)), "Radio &amp; Podcasts",
IF(ISNUMBER(SEARCH("translations", R304)), "translations"))))))))))))))))))))))))</f>
        <v>Plays</v>
      </c>
    </row>
    <row r="305" spans="1:20" x14ac:dyDescent="0.25">
      <c r="A305">
        <v>303</v>
      </c>
      <c r="B305" t="s">
        <v>658</v>
      </c>
      <c r="C305" s="3" t="s">
        <v>659</v>
      </c>
      <c r="D305">
        <v>3400</v>
      </c>
      <c r="E305">
        <v>2809</v>
      </c>
      <c r="F305" s="6">
        <f>E305/D305*100</f>
        <v>82.617647058823536</v>
      </c>
      <c r="G305" t="s">
        <v>14</v>
      </c>
      <c r="H305">
        <v>32</v>
      </c>
      <c r="I305" s="8">
        <f>IFERROR(E305/H305,"0")</f>
        <v>87.78125</v>
      </c>
      <c r="J305" t="s">
        <v>21</v>
      </c>
      <c r="K305" t="s">
        <v>22</v>
      </c>
      <c r="L305">
        <v>1452146400</v>
      </c>
      <c r="M305" s="12">
        <f>(((L305/60)/60)/24)+DATE(1970,1,1)</f>
        <v>42376.25</v>
      </c>
      <c r="N305">
        <v>1452578400</v>
      </c>
      <c r="O305" s="12">
        <f>(((N305/60)/60)/24)+DATE(1970,1,1)</f>
        <v>42381.25</v>
      </c>
      <c r="P305" t="b">
        <v>0</v>
      </c>
      <c r="Q305" t="b">
        <v>0</v>
      </c>
      <c r="R305" t="s">
        <v>60</v>
      </c>
      <c r="S305" t="str">
        <f>IF(ISNUMBER(SEARCH("food", R305)), "Food", IF(ISNUMBER(SEARCH("music",R305)),"Music",IF(ISNUMBER(SEARCH("film", R305)), "Film &amp; Video", IF(ISNUMBER(SEARCH("games", R305)), "Games", IF(ISNUMBER(SEARCH("theater", R305)), "Theater",IF(ISNUMBER(SEARCH("technology", R305)), "Technology", IF(ISNUMBER(SEARCH("journalism", R305)), "Journalism", IF(ISNUMBER(SEARCH("photography", R305)), "Photography", IF(ISNUMBER(SEARCH("publishing", R305)), "Publishing")))))))))</f>
        <v>Music</v>
      </c>
      <c r="T305" t="str">
        <f>IF(ISNUMBER(SEARCH("food", R305)), "Food Trucks",
IF(ISNUMBER(SEARCH("electric",R305)),"Electric Music",
IF(ISNUMBER(SEARCH("indie",R305)),"Indie Rock",
IF(ISNUMBER(SEARCH("jazz",R305)),"Jazz",
IF(ISNUMBER(SEARCH("metal",R305)),"Metal",
IF(ISNUMBER(SEARCH("rock",R305)),"Rock",
IF(ISNUMBER(SEARCH("world",R305)),"World Music",
IF(ISNUMBER(SEARCH("animation", R305)), "Animation",
IF(ISNUMBER(SEARCH("documentary", R305)), "Documentary",
IF(ISNUMBER(SEARCH("drama", R305)), "Drama",
IF(ISNUMBER(SEARCH("science", R305)), "Science Ficton",
IF(ISNUMBER(SEARCH("shorts", R305)), "Shorts",
IF(ISNUMBER(SEARCH("television", R305)), "Television",
IF(ISNUMBER(SEARCH("mobile", R305)), "Mobile Games",
IF(ISNUMBER(SEARCH("video games", R305)), "Video Games",
IF(ISNUMBER(SEARCH("theater", R305)), "Plays",
IF(ISNUMBER(SEARCH("wearables", R305)), "Wearables",
IF(ISNUMBER(SEARCH("web", R305)), "Web",
IF(ISNUMBER(SEARCH("journalism", R305)), "Audio",
IF(ISNUMBER(SEARCH("photography", R305)), "Photography Books",
IF(ISNUMBER(SEARCH("publishing/fiction", R305)), "Ficton",
IF(ISNUMBER(SEARCH("nonfiction", R305)), "Nonfiction",
IF(ISNUMBER(SEARCH("podcasts", R305)), "Radio &amp; Podcasts",
IF(ISNUMBER(SEARCH("translations", R305)), "translations"))))))))))))))))))))))))</f>
        <v>Indie Rock</v>
      </c>
    </row>
    <row r="306" spans="1:20" x14ac:dyDescent="0.25">
      <c r="A306">
        <v>304</v>
      </c>
      <c r="B306" t="s">
        <v>660</v>
      </c>
      <c r="C306" s="3" t="s">
        <v>661</v>
      </c>
      <c r="D306">
        <v>2100</v>
      </c>
      <c r="E306">
        <v>11469</v>
      </c>
      <c r="F306" s="6">
        <f>E306/D306*100</f>
        <v>546.14285714285722</v>
      </c>
      <c r="G306" t="s">
        <v>20</v>
      </c>
      <c r="H306">
        <v>142</v>
      </c>
      <c r="I306" s="8">
        <f>IFERROR(E306/H306,"0")</f>
        <v>80.767605633802816</v>
      </c>
      <c r="J306" t="s">
        <v>21</v>
      </c>
      <c r="K306" t="s">
        <v>22</v>
      </c>
      <c r="L306">
        <v>1470546000</v>
      </c>
      <c r="M306" s="12">
        <f>(((L306/60)/60)/24)+DATE(1970,1,1)</f>
        <v>42589.208333333328</v>
      </c>
      <c r="N306">
        <v>1474088400</v>
      </c>
      <c r="O306" s="12">
        <f>(((N306/60)/60)/24)+DATE(1970,1,1)</f>
        <v>42630.208333333328</v>
      </c>
      <c r="P306" t="b">
        <v>0</v>
      </c>
      <c r="Q306" t="b">
        <v>0</v>
      </c>
      <c r="R306" t="s">
        <v>42</v>
      </c>
      <c r="S306" t="str">
        <f>IF(ISNUMBER(SEARCH("food", R306)), "Food", IF(ISNUMBER(SEARCH("music",R306)),"Music",IF(ISNUMBER(SEARCH("film", R306)), "Film &amp; Video", IF(ISNUMBER(SEARCH("games", R306)), "Games", IF(ISNUMBER(SEARCH("theater", R306)), "Theater",IF(ISNUMBER(SEARCH("technology", R306)), "Technology", IF(ISNUMBER(SEARCH("journalism", R306)), "Journalism", IF(ISNUMBER(SEARCH("photography", R306)), "Photography", IF(ISNUMBER(SEARCH("publishing", R306)), "Publishing")))))))))</f>
        <v>Film &amp; Video</v>
      </c>
      <c r="T306" t="str">
        <f>IF(ISNUMBER(SEARCH("food", R306)), "Food Trucks",
IF(ISNUMBER(SEARCH("electric",R306)),"Electric Music",
IF(ISNUMBER(SEARCH("indie",R306)),"Indie Rock",
IF(ISNUMBER(SEARCH("jazz",R306)),"Jazz",
IF(ISNUMBER(SEARCH("metal",R306)),"Metal",
IF(ISNUMBER(SEARCH("rock",R306)),"Rock",
IF(ISNUMBER(SEARCH("world",R306)),"World Music",
IF(ISNUMBER(SEARCH("animation", R306)), "Animation",
IF(ISNUMBER(SEARCH("documentary", R306)), "Documentary",
IF(ISNUMBER(SEARCH("drama", R306)), "Drama",
IF(ISNUMBER(SEARCH("science", R306)), "Science Ficton",
IF(ISNUMBER(SEARCH("shorts", R306)), "Shorts",
IF(ISNUMBER(SEARCH("television", R306)), "Television",
IF(ISNUMBER(SEARCH("mobile", R306)), "Mobile Games",
IF(ISNUMBER(SEARCH("video games", R306)), "Video Games",
IF(ISNUMBER(SEARCH("theater", R306)), "Plays",
IF(ISNUMBER(SEARCH("wearables", R306)), "Wearables",
IF(ISNUMBER(SEARCH("web", R306)), "Web",
IF(ISNUMBER(SEARCH("journalism", R306)), "Audio",
IF(ISNUMBER(SEARCH("photography", R306)), "Photography Books",
IF(ISNUMBER(SEARCH("publishing/fiction", R306)), "Ficton",
IF(ISNUMBER(SEARCH("nonfiction", R306)), "Nonfiction",
IF(ISNUMBER(SEARCH("podcasts", R306)), "Radio &amp; Podcasts",
IF(ISNUMBER(SEARCH("translations", R306)), "translations"))))))))))))))))))))))))</f>
        <v>Documentary</v>
      </c>
    </row>
    <row r="307" spans="1:20" x14ac:dyDescent="0.25">
      <c r="A307">
        <v>305</v>
      </c>
      <c r="B307" t="s">
        <v>662</v>
      </c>
      <c r="C307" s="3" t="s">
        <v>663</v>
      </c>
      <c r="D307">
        <v>2800</v>
      </c>
      <c r="E307">
        <v>8014</v>
      </c>
      <c r="F307" s="6">
        <f>E307/D307*100</f>
        <v>286.21428571428572</v>
      </c>
      <c r="G307" t="s">
        <v>20</v>
      </c>
      <c r="H307">
        <v>85</v>
      </c>
      <c r="I307" s="8">
        <f>IFERROR(E307/H307,"0")</f>
        <v>94.28235294117647</v>
      </c>
      <c r="J307" t="s">
        <v>21</v>
      </c>
      <c r="K307" t="s">
        <v>22</v>
      </c>
      <c r="L307">
        <v>1458363600</v>
      </c>
      <c r="M307" s="12">
        <f>(((L307/60)/60)/24)+DATE(1970,1,1)</f>
        <v>42448.208333333328</v>
      </c>
      <c r="N307">
        <v>1461906000</v>
      </c>
      <c r="O307" s="12">
        <f>(((N307/60)/60)/24)+DATE(1970,1,1)</f>
        <v>42489.208333333328</v>
      </c>
      <c r="P307" t="b">
        <v>0</v>
      </c>
      <c r="Q307" t="b">
        <v>0</v>
      </c>
      <c r="R307" t="s">
        <v>33</v>
      </c>
      <c r="S307" t="str">
        <f>IF(ISNUMBER(SEARCH("food", R307)), "Food", IF(ISNUMBER(SEARCH("music",R307)),"Music",IF(ISNUMBER(SEARCH("film", R307)), "Film &amp; Video", IF(ISNUMBER(SEARCH("games", R307)), "Games", IF(ISNUMBER(SEARCH("theater", R307)), "Theater",IF(ISNUMBER(SEARCH("technology", R307)), "Technology", IF(ISNUMBER(SEARCH("journalism", R307)), "Journalism", IF(ISNUMBER(SEARCH("photography", R307)), "Photography", IF(ISNUMBER(SEARCH("publishing", R307)), "Publishing")))))))))</f>
        <v>Theater</v>
      </c>
      <c r="T307" t="str">
        <f>IF(ISNUMBER(SEARCH("food", R307)), "Food Trucks",
IF(ISNUMBER(SEARCH("electric",R307)),"Electric Music",
IF(ISNUMBER(SEARCH("indie",R307)),"Indie Rock",
IF(ISNUMBER(SEARCH("jazz",R307)),"Jazz",
IF(ISNUMBER(SEARCH("metal",R307)),"Metal",
IF(ISNUMBER(SEARCH("rock",R307)),"Rock",
IF(ISNUMBER(SEARCH("world",R307)),"World Music",
IF(ISNUMBER(SEARCH("animation", R307)), "Animation",
IF(ISNUMBER(SEARCH("documentary", R307)), "Documentary",
IF(ISNUMBER(SEARCH("drama", R307)), "Drama",
IF(ISNUMBER(SEARCH("science", R307)), "Science Ficton",
IF(ISNUMBER(SEARCH("shorts", R307)), "Shorts",
IF(ISNUMBER(SEARCH("television", R307)), "Television",
IF(ISNUMBER(SEARCH("mobile", R307)), "Mobile Games",
IF(ISNUMBER(SEARCH("video games", R307)), "Video Games",
IF(ISNUMBER(SEARCH("theater", R307)), "Plays",
IF(ISNUMBER(SEARCH("wearables", R307)), "Wearables",
IF(ISNUMBER(SEARCH("web", R307)), "Web",
IF(ISNUMBER(SEARCH("journalism", R307)), "Audio",
IF(ISNUMBER(SEARCH("photography", R307)), "Photography Books",
IF(ISNUMBER(SEARCH("publishing/fiction", R307)), "Ficton",
IF(ISNUMBER(SEARCH("nonfiction", R307)), "Nonfiction",
IF(ISNUMBER(SEARCH("podcasts", R307)), "Radio &amp; Podcasts",
IF(ISNUMBER(SEARCH("translations", R307)), "translations"))))))))))))))))))))))))</f>
        <v>Plays</v>
      </c>
    </row>
    <row r="308" spans="1:20" ht="31.5" x14ac:dyDescent="0.25">
      <c r="A308">
        <v>306</v>
      </c>
      <c r="B308" t="s">
        <v>664</v>
      </c>
      <c r="C308" s="3" t="s">
        <v>665</v>
      </c>
      <c r="D308">
        <v>6500</v>
      </c>
      <c r="E308">
        <v>514</v>
      </c>
      <c r="F308" s="6">
        <f>E308/D308*100</f>
        <v>7.9076923076923071</v>
      </c>
      <c r="G308" t="s">
        <v>14</v>
      </c>
      <c r="H308">
        <v>7</v>
      </c>
      <c r="I308" s="8">
        <f>IFERROR(E308/H308,"0")</f>
        <v>73.428571428571431</v>
      </c>
      <c r="J308" t="s">
        <v>21</v>
      </c>
      <c r="K308" t="s">
        <v>22</v>
      </c>
      <c r="L308">
        <v>1500008400</v>
      </c>
      <c r="M308" s="12">
        <f>(((L308/60)/60)/24)+DATE(1970,1,1)</f>
        <v>42930.208333333328</v>
      </c>
      <c r="N308">
        <v>1500267600</v>
      </c>
      <c r="O308" s="12">
        <f>(((N308/60)/60)/24)+DATE(1970,1,1)</f>
        <v>42933.208333333328</v>
      </c>
      <c r="P308" t="b">
        <v>0</v>
      </c>
      <c r="Q308" t="b">
        <v>1</v>
      </c>
      <c r="R308" t="s">
        <v>33</v>
      </c>
      <c r="S308" t="str">
        <f>IF(ISNUMBER(SEARCH("food", R308)), "Food", IF(ISNUMBER(SEARCH("music",R308)),"Music",IF(ISNUMBER(SEARCH("film", R308)), "Film &amp; Video", IF(ISNUMBER(SEARCH("games", R308)), "Games", IF(ISNUMBER(SEARCH("theater", R308)), "Theater",IF(ISNUMBER(SEARCH("technology", R308)), "Technology", IF(ISNUMBER(SEARCH("journalism", R308)), "Journalism", IF(ISNUMBER(SEARCH("photography", R308)), "Photography", IF(ISNUMBER(SEARCH("publishing", R308)), "Publishing")))))))))</f>
        <v>Theater</v>
      </c>
      <c r="T308" t="str">
        <f>IF(ISNUMBER(SEARCH("food", R308)), "Food Trucks",
IF(ISNUMBER(SEARCH("electric",R308)),"Electric Music",
IF(ISNUMBER(SEARCH("indie",R308)),"Indie Rock",
IF(ISNUMBER(SEARCH("jazz",R308)),"Jazz",
IF(ISNUMBER(SEARCH("metal",R308)),"Metal",
IF(ISNUMBER(SEARCH("rock",R308)),"Rock",
IF(ISNUMBER(SEARCH("world",R308)),"World Music",
IF(ISNUMBER(SEARCH("animation", R308)), "Animation",
IF(ISNUMBER(SEARCH("documentary", R308)), "Documentary",
IF(ISNUMBER(SEARCH("drama", R308)), "Drama",
IF(ISNUMBER(SEARCH("science", R308)), "Science Ficton",
IF(ISNUMBER(SEARCH("shorts", R308)), "Shorts",
IF(ISNUMBER(SEARCH("television", R308)), "Television",
IF(ISNUMBER(SEARCH("mobile", R308)), "Mobile Games",
IF(ISNUMBER(SEARCH("video games", R308)), "Video Games",
IF(ISNUMBER(SEARCH("theater", R308)), "Plays",
IF(ISNUMBER(SEARCH("wearables", R308)), "Wearables",
IF(ISNUMBER(SEARCH("web", R308)), "Web",
IF(ISNUMBER(SEARCH("journalism", R308)), "Audio",
IF(ISNUMBER(SEARCH("photography", R308)), "Photography Books",
IF(ISNUMBER(SEARCH("publishing/fiction", R308)), "Ficton",
IF(ISNUMBER(SEARCH("nonfiction", R308)), "Nonfiction",
IF(ISNUMBER(SEARCH("podcasts", R308)), "Radio &amp; Podcasts",
IF(ISNUMBER(SEARCH("translations", R308)), "translations"))))))))))))))))))))))))</f>
        <v>Plays</v>
      </c>
    </row>
    <row r="309" spans="1:20" x14ac:dyDescent="0.25">
      <c r="A309">
        <v>307</v>
      </c>
      <c r="B309" t="s">
        <v>666</v>
      </c>
      <c r="C309" s="3" t="s">
        <v>667</v>
      </c>
      <c r="D309">
        <v>32900</v>
      </c>
      <c r="E309">
        <v>43473</v>
      </c>
      <c r="F309" s="6">
        <f>E309/D309*100</f>
        <v>132.13677811550153</v>
      </c>
      <c r="G309" t="s">
        <v>20</v>
      </c>
      <c r="H309">
        <v>659</v>
      </c>
      <c r="I309" s="8">
        <f>IFERROR(E309/H309,"0")</f>
        <v>65.968133535660087</v>
      </c>
      <c r="J309" t="s">
        <v>36</v>
      </c>
      <c r="K309" t="s">
        <v>37</v>
      </c>
      <c r="L309">
        <v>1338958800</v>
      </c>
      <c r="M309" s="12">
        <f>(((L309/60)/60)/24)+DATE(1970,1,1)</f>
        <v>41066.208333333336</v>
      </c>
      <c r="N309">
        <v>1340686800</v>
      </c>
      <c r="O309" s="12">
        <f>(((N309/60)/60)/24)+DATE(1970,1,1)</f>
        <v>41086.208333333336</v>
      </c>
      <c r="P309" t="b">
        <v>0</v>
      </c>
      <c r="Q309" t="b">
        <v>1</v>
      </c>
      <c r="R309" t="s">
        <v>119</v>
      </c>
      <c r="S309" t="str">
        <f>IF(ISNUMBER(SEARCH("food", R309)), "Food", IF(ISNUMBER(SEARCH("music",R309)),"Music",IF(ISNUMBER(SEARCH("film", R309)), "Film &amp; Video", IF(ISNUMBER(SEARCH("games", R309)), "Games", IF(ISNUMBER(SEARCH("theater", R309)), "Theater",IF(ISNUMBER(SEARCH("technology", R309)), "Technology", IF(ISNUMBER(SEARCH("journalism", R309)), "Journalism", IF(ISNUMBER(SEARCH("photography", R309)), "Photography", IF(ISNUMBER(SEARCH("publishing", R309)), "Publishing")))))))))</f>
        <v>Publishing</v>
      </c>
      <c r="T309" t="str">
        <f>IF(ISNUMBER(SEARCH("food", R309)), "Food Trucks",
IF(ISNUMBER(SEARCH("electric",R309)),"Electric Music",
IF(ISNUMBER(SEARCH("indie",R309)),"Indie Rock",
IF(ISNUMBER(SEARCH("jazz",R309)),"Jazz",
IF(ISNUMBER(SEARCH("metal",R309)),"Metal",
IF(ISNUMBER(SEARCH("rock",R309)),"Rock",
IF(ISNUMBER(SEARCH("world",R309)),"World Music",
IF(ISNUMBER(SEARCH("animation", R309)), "Animation",
IF(ISNUMBER(SEARCH("documentary", R309)), "Documentary",
IF(ISNUMBER(SEARCH("drama", R309)), "Drama",
IF(ISNUMBER(SEARCH("science", R309)), "Science Ficton",
IF(ISNUMBER(SEARCH("shorts", R309)), "Shorts",
IF(ISNUMBER(SEARCH("television", R309)), "Television",
IF(ISNUMBER(SEARCH("mobile", R309)), "Mobile Games",
IF(ISNUMBER(SEARCH("video games", R309)), "Video Games",
IF(ISNUMBER(SEARCH("theater", R309)), "Plays",
IF(ISNUMBER(SEARCH("wearables", R309)), "Wearables",
IF(ISNUMBER(SEARCH("web", R309)), "Web",
IF(ISNUMBER(SEARCH("journalism", R309)), "Audio",
IF(ISNUMBER(SEARCH("photography", R309)), "Photography Books",
IF(ISNUMBER(SEARCH("publishing/fiction", R309)), "Ficton",
IF(ISNUMBER(SEARCH("nonfiction", R309)), "Nonfiction",
IF(ISNUMBER(SEARCH("podcasts", R309)), "Radio &amp; Podcasts",
IF(ISNUMBER(SEARCH("translations", R309)), "translations"))))))))))))))))))))))))</f>
        <v>Ficton</v>
      </c>
    </row>
    <row r="310" spans="1:20" x14ac:dyDescent="0.25">
      <c r="A310">
        <v>308</v>
      </c>
      <c r="B310" t="s">
        <v>668</v>
      </c>
      <c r="C310" s="3" t="s">
        <v>669</v>
      </c>
      <c r="D310">
        <v>118200</v>
      </c>
      <c r="E310">
        <v>87560</v>
      </c>
      <c r="F310" s="6">
        <f>E310/D310*100</f>
        <v>74.077834179357026</v>
      </c>
      <c r="G310" t="s">
        <v>14</v>
      </c>
      <c r="H310">
        <v>803</v>
      </c>
      <c r="I310" s="8">
        <f>IFERROR(E310/H310,"0")</f>
        <v>109.04109589041096</v>
      </c>
      <c r="J310" t="s">
        <v>21</v>
      </c>
      <c r="K310" t="s">
        <v>22</v>
      </c>
      <c r="L310">
        <v>1303102800</v>
      </c>
      <c r="M310" s="12">
        <f>(((L310/60)/60)/24)+DATE(1970,1,1)</f>
        <v>40651.208333333336</v>
      </c>
      <c r="N310">
        <v>1303189200</v>
      </c>
      <c r="O310" s="12">
        <f>(((N310/60)/60)/24)+DATE(1970,1,1)</f>
        <v>40652.208333333336</v>
      </c>
      <c r="P310" t="b">
        <v>0</v>
      </c>
      <c r="Q310" t="b">
        <v>0</v>
      </c>
      <c r="R310" t="s">
        <v>33</v>
      </c>
      <c r="S310" t="str">
        <f>IF(ISNUMBER(SEARCH("food", R310)), "Food", IF(ISNUMBER(SEARCH("music",R310)),"Music",IF(ISNUMBER(SEARCH("film", R310)), "Film &amp; Video", IF(ISNUMBER(SEARCH("games", R310)), "Games", IF(ISNUMBER(SEARCH("theater", R310)), "Theater",IF(ISNUMBER(SEARCH("technology", R310)), "Technology", IF(ISNUMBER(SEARCH("journalism", R310)), "Journalism", IF(ISNUMBER(SEARCH("photography", R310)), "Photography", IF(ISNUMBER(SEARCH("publishing", R310)), "Publishing")))))))))</f>
        <v>Theater</v>
      </c>
      <c r="T310" t="str">
        <f>IF(ISNUMBER(SEARCH("food", R310)), "Food Trucks",
IF(ISNUMBER(SEARCH("electric",R310)),"Electric Music",
IF(ISNUMBER(SEARCH("indie",R310)),"Indie Rock",
IF(ISNUMBER(SEARCH("jazz",R310)),"Jazz",
IF(ISNUMBER(SEARCH("metal",R310)),"Metal",
IF(ISNUMBER(SEARCH("rock",R310)),"Rock",
IF(ISNUMBER(SEARCH("world",R310)),"World Music",
IF(ISNUMBER(SEARCH("animation", R310)), "Animation",
IF(ISNUMBER(SEARCH("documentary", R310)), "Documentary",
IF(ISNUMBER(SEARCH("drama", R310)), "Drama",
IF(ISNUMBER(SEARCH("science", R310)), "Science Ficton",
IF(ISNUMBER(SEARCH("shorts", R310)), "Shorts",
IF(ISNUMBER(SEARCH("television", R310)), "Television",
IF(ISNUMBER(SEARCH("mobile", R310)), "Mobile Games",
IF(ISNUMBER(SEARCH("video games", R310)), "Video Games",
IF(ISNUMBER(SEARCH("theater", R310)), "Plays",
IF(ISNUMBER(SEARCH("wearables", R310)), "Wearables",
IF(ISNUMBER(SEARCH("web", R310)), "Web",
IF(ISNUMBER(SEARCH("journalism", R310)), "Audio",
IF(ISNUMBER(SEARCH("photography", R310)), "Photography Books",
IF(ISNUMBER(SEARCH("publishing/fiction", R310)), "Ficton",
IF(ISNUMBER(SEARCH("nonfiction", R310)), "Nonfiction",
IF(ISNUMBER(SEARCH("podcasts", R310)), "Radio &amp; Podcasts",
IF(ISNUMBER(SEARCH("translations", R310)), "translations"))))))))))))))))))))))))</f>
        <v>Plays</v>
      </c>
    </row>
    <row r="311" spans="1:20" x14ac:dyDescent="0.25">
      <c r="A311">
        <v>309</v>
      </c>
      <c r="B311" t="s">
        <v>670</v>
      </c>
      <c r="C311" s="3" t="s">
        <v>671</v>
      </c>
      <c r="D311">
        <v>4100</v>
      </c>
      <c r="E311">
        <v>3087</v>
      </c>
      <c r="F311" s="6">
        <f>E311/D311*100</f>
        <v>75.292682926829272</v>
      </c>
      <c r="G311" t="s">
        <v>74</v>
      </c>
      <c r="H311">
        <v>75</v>
      </c>
      <c r="I311" s="8">
        <f>IFERROR(E311/H311,"0")</f>
        <v>41.16</v>
      </c>
      <c r="J311" t="s">
        <v>21</v>
      </c>
      <c r="K311" t="s">
        <v>22</v>
      </c>
      <c r="L311">
        <v>1316581200</v>
      </c>
      <c r="M311" s="12">
        <f>(((L311/60)/60)/24)+DATE(1970,1,1)</f>
        <v>40807.208333333336</v>
      </c>
      <c r="N311">
        <v>1318309200</v>
      </c>
      <c r="O311" s="12">
        <f>(((N311/60)/60)/24)+DATE(1970,1,1)</f>
        <v>40827.208333333336</v>
      </c>
      <c r="P311" t="b">
        <v>0</v>
      </c>
      <c r="Q311" t="b">
        <v>1</v>
      </c>
      <c r="R311" t="s">
        <v>60</v>
      </c>
      <c r="S311" t="str">
        <f>IF(ISNUMBER(SEARCH("food", R311)), "Food", IF(ISNUMBER(SEARCH("music",R311)),"Music",IF(ISNUMBER(SEARCH("film", R311)), "Film &amp; Video", IF(ISNUMBER(SEARCH("games", R311)), "Games", IF(ISNUMBER(SEARCH("theater", R311)), "Theater",IF(ISNUMBER(SEARCH("technology", R311)), "Technology", IF(ISNUMBER(SEARCH("journalism", R311)), "Journalism", IF(ISNUMBER(SEARCH("photography", R311)), "Photography", IF(ISNUMBER(SEARCH("publishing", R311)), "Publishing")))))))))</f>
        <v>Music</v>
      </c>
      <c r="T311" t="str">
        <f>IF(ISNUMBER(SEARCH("food", R311)), "Food Trucks",
IF(ISNUMBER(SEARCH("electric",R311)),"Electric Music",
IF(ISNUMBER(SEARCH("indie",R311)),"Indie Rock",
IF(ISNUMBER(SEARCH("jazz",R311)),"Jazz",
IF(ISNUMBER(SEARCH("metal",R311)),"Metal",
IF(ISNUMBER(SEARCH("rock",R311)),"Rock",
IF(ISNUMBER(SEARCH("world",R311)),"World Music",
IF(ISNUMBER(SEARCH("animation", R311)), "Animation",
IF(ISNUMBER(SEARCH("documentary", R311)), "Documentary",
IF(ISNUMBER(SEARCH("drama", R311)), "Drama",
IF(ISNUMBER(SEARCH("science", R311)), "Science Ficton",
IF(ISNUMBER(SEARCH("shorts", R311)), "Shorts",
IF(ISNUMBER(SEARCH("television", R311)), "Television",
IF(ISNUMBER(SEARCH("mobile", R311)), "Mobile Games",
IF(ISNUMBER(SEARCH("video games", R311)), "Video Games",
IF(ISNUMBER(SEARCH("theater", R311)), "Plays",
IF(ISNUMBER(SEARCH("wearables", R311)), "Wearables",
IF(ISNUMBER(SEARCH("web", R311)), "Web",
IF(ISNUMBER(SEARCH("journalism", R311)), "Audio",
IF(ISNUMBER(SEARCH("photography", R311)), "Photography Books",
IF(ISNUMBER(SEARCH("publishing/fiction", R311)), "Ficton",
IF(ISNUMBER(SEARCH("nonfiction", R311)), "Nonfiction",
IF(ISNUMBER(SEARCH("podcasts", R311)), "Radio &amp; Podcasts",
IF(ISNUMBER(SEARCH("translations", R311)), "translations"))))))))))))))))))))))))</f>
        <v>Indie Rock</v>
      </c>
    </row>
    <row r="312" spans="1:20" x14ac:dyDescent="0.25">
      <c r="A312">
        <v>310</v>
      </c>
      <c r="B312" t="s">
        <v>672</v>
      </c>
      <c r="C312" s="3" t="s">
        <v>673</v>
      </c>
      <c r="D312">
        <v>7800</v>
      </c>
      <c r="E312">
        <v>1586</v>
      </c>
      <c r="F312" s="6">
        <f>E312/D312*100</f>
        <v>20.333333333333332</v>
      </c>
      <c r="G312" t="s">
        <v>14</v>
      </c>
      <c r="H312">
        <v>16</v>
      </c>
      <c r="I312" s="8">
        <f>IFERROR(E312/H312,"0")</f>
        <v>99.125</v>
      </c>
      <c r="J312" t="s">
        <v>21</v>
      </c>
      <c r="K312" t="s">
        <v>22</v>
      </c>
      <c r="L312">
        <v>1270789200</v>
      </c>
      <c r="M312" s="12">
        <f>(((L312/60)/60)/24)+DATE(1970,1,1)</f>
        <v>40277.208333333336</v>
      </c>
      <c r="N312">
        <v>1272171600</v>
      </c>
      <c r="O312" s="12">
        <f>(((N312/60)/60)/24)+DATE(1970,1,1)</f>
        <v>40293.208333333336</v>
      </c>
      <c r="P312" t="b">
        <v>0</v>
      </c>
      <c r="Q312" t="b">
        <v>0</v>
      </c>
      <c r="R312" t="s">
        <v>89</v>
      </c>
      <c r="S312" t="str">
        <f>IF(ISNUMBER(SEARCH("food", R312)), "Food", IF(ISNUMBER(SEARCH("music",R312)),"Music",IF(ISNUMBER(SEARCH("film", R312)), "Film &amp; Video", IF(ISNUMBER(SEARCH("games", R312)), "Games", IF(ISNUMBER(SEARCH("theater", R312)), "Theater",IF(ISNUMBER(SEARCH("technology", R312)), "Technology", IF(ISNUMBER(SEARCH("journalism", R312)), "Journalism", IF(ISNUMBER(SEARCH("photography", R312)), "Photography", IF(ISNUMBER(SEARCH("publishing", R312)), "Publishing")))))))))</f>
        <v>Games</v>
      </c>
      <c r="T312" t="str">
        <f>IF(ISNUMBER(SEARCH("food", R312)), "Food Trucks",
IF(ISNUMBER(SEARCH("electric",R312)),"Electric Music",
IF(ISNUMBER(SEARCH("indie",R312)),"Indie Rock",
IF(ISNUMBER(SEARCH("jazz",R312)),"Jazz",
IF(ISNUMBER(SEARCH("metal",R312)),"Metal",
IF(ISNUMBER(SEARCH("rock",R312)),"Rock",
IF(ISNUMBER(SEARCH("world",R312)),"World Music",
IF(ISNUMBER(SEARCH("animation", R312)), "Animation",
IF(ISNUMBER(SEARCH("documentary", R312)), "Documentary",
IF(ISNUMBER(SEARCH("drama", R312)), "Drama",
IF(ISNUMBER(SEARCH("science", R312)), "Science Ficton",
IF(ISNUMBER(SEARCH("shorts", R312)), "Shorts",
IF(ISNUMBER(SEARCH("television", R312)), "Television",
IF(ISNUMBER(SEARCH("mobile", R312)), "Mobile Games",
IF(ISNUMBER(SEARCH("video games", R312)), "Video Games",
IF(ISNUMBER(SEARCH("theater", R312)), "Plays",
IF(ISNUMBER(SEARCH("wearables", R312)), "Wearables",
IF(ISNUMBER(SEARCH("web", R312)), "Web",
IF(ISNUMBER(SEARCH("journalism", R312)), "Audio",
IF(ISNUMBER(SEARCH("photography", R312)), "Photography Books",
IF(ISNUMBER(SEARCH("publishing/fiction", R312)), "Ficton",
IF(ISNUMBER(SEARCH("nonfiction", R312)), "Nonfiction",
IF(ISNUMBER(SEARCH("podcasts", R312)), "Radio &amp; Podcasts",
IF(ISNUMBER(SEARCH("translations", R312)), "translations"))))))))))))))))))))))))</f>
        <v>Video Games</v>
      </c>
    </row>
    <row r="313" spans="1:20" x14ac:dyDescent="0.25">
      <c r="A313">
        <v>311</v>
      </c>
      <c r="B313" t="s">
        <v>674</v>
      </c>
      <c r="C313" s="3" t="s">
        <v>675</v>
      </c>
      <c r="D313">
        <v>6300</v>
      </c>
      <c r="E313">
        <v>12812</v>
      </c>
      <c r="F313" s="6">
        <f>E313/D313*100</f>
        <v>203.36507936507937</v>
      </c>
      <c r="G313" t="s">
        <v>20</v>
      </c>
      <c r="H313">
        <v>121</v>
      </c>
      <c r="I313" s="8">
        <f>IFERROR(E313/H313,"0")</f>
        <v>105.88429752066116</v>
      </c>
      <c r="J313" t="s">
        <v>21</v>
      </c>
      <c r="K313" t="s">
        <v>22</v>
      </c>
      <c r="L313">
        <v>1297836000</v>
      </c>
      <c r="M313" s="12">
        <f>(((L313/60)/60)/24)+DATE(1970,1,1)</f>
        <v>40590.25</v>
      </c>
      <c r="N313">
        <v>1298872800</v>
      </c>
      <c r="O313" s="12">
        <f>(((N313/60)/60)/24)+DATE(1970,1,1)</f>
        <v>40602.25</v>
      </c>
      <c r="P313" t="b">
        <v>0</v>
      </c>
      <c r="Q313" t="b">
        <v>0</v>
      </c>
      <c r="R313" t="s">
        <v>33</v>
      </c>
      <c r="S313" t="str">
        <f>IF(ISNUMBER(SEARCH("food", R313)), "Food", IF(ISNUMBER(SEARCH("music",R313)),"Music",IF(ISNUMBER(SEARCH("film", R313)), "Film &amp; Video", IF(ISNUMBER(SEARCH("games", R313)), "Games", IF(ISNUMBER(SEARCH("theater", R313)), "Theater",IF(ISNUMBER(SEARCH("technology", R313)), "Technology", IF(ISNUMBER(SEARCH("journalism", R313)), "Journalism", IF(ISNUMBER(SEARCH("photography", R313)), "Photography", IF(ISNUMBER(SEARCH("publishing", R313)), "Publishing")))))))))</f>
        <v>Theater</v>
      </c>
      <c r="T313" t="str">
        <f>IF(ISNUMBER(SEARCH("food", R313)), "Food Trucks",
IF(ISNUMBER(SEARCH("electric",R313)),"Electric Music",
IF(ISNUMBER(SEARCH("indie",R313)),"Indie Rock",
IF(ISNUMBER(SEARCH("jazz",R313)),"Jazz",
IF(ISNUMBER(SEARCH("metal",R313)),"Metal",
IF(ISNUMBER(SEARCH("rock",R313)),"Rock",
IF(ISNUMBER(SEARCH("world",R313)),"World Music",
IF(ISNUMBER(SEARCH("animation", R313)), "Animation",
IF(ISNUMBER(SEARCH("documentary", R313)), "Documentary",
IF(ISNUMBER(SEARCH("drama", R313)), "Drama",
IF(ISNUMBER(SEARCH("science", R313)), "Science Ficton",
IF(ISNUMBER(SEARCH("shorts", R313)), "Shorts",
IF(ISNUMBER(SEARCH("television", R313)), "Television",
IF(ISNUMBER(SEARCH("mobile", R313)), "Mobile Games",
IF(ISNUMBER(SEARCH("video games", R313)), "Video Games",
IF(ISNUMBER(SEARCH("theater", R313)), "Plays",
IF(ISNUMBER(SEARCH("wearables", R313)), "Wearables",
IF(ISNUMBER(SEARCH("web", R313)), "Web",
IF(ISNUMBER(SEARCH("journalism", R313)), "Audio",
IF(ISNUMBER(SEARCH("photography", R313)), "Photography Books",
IF(ISNUMBER(SEARCH("publishing/fiction", R313)), "Ficton",
IF(ISNUMBER(SEARCH("nonfiction", R313)), "Nonfiction",
IF(ISNUMBER(SEARCH("podcasts", R313)), "Radio &amp; Podcasts",
IF(ISNUMBER(SEARCH("translations", R313)), "translations"))))))))))))))))))))))))</f>
        <v>Plays</v>
      </c>
    </row>
    <row r="314" spans="1:20" x14ac:dyDescent="0.25">
      <c r="A314">
        <v>312</v>
      </c>
      <c r="B314" t="s">
        <v>676</v>
      </c>
      <c r="C314" s="3" t="s">
        <v>677</v>
      </c>
      <c r="D314">
        <v>59100</v>
      </c>
      <c r="E314">
        <v>183345</v>
      </c>
      <c r="F314" s="6">
        <f>E314/D314*100</f>
        <v>310.2284263959391</v>
      </c>
      <c r="G314" t="s">
        <v>20</v>
      </c>
      <c r="H314">
        <v>3742</v>
      </c>
      <c r="I314" s="8">
        <f>IFERROR(E314/H314,"0")</f>
        <v>48.996525921966864</v>
      </c>
      <c r="J314" t="s">
        <v>21</v>
      </c>
      <c r="K314" t="s">
        <v>22</v>
      </c>
      <c r="L314">
        <v>1382677200</v>
      </c>
      <c r="M314" s="12">
        <f>(((L314/60)/60)/24)+DATE(1970,1,1)</f>
        <v>41572.208333333336</v>
      </c>
      <c r="N314">
        <v>1383282000</v>
      </c>
      <c r="O314" s="12">
        <f>(((N314/60)/60)/24)+DATE(1970,1,1)</f>
        <v>41579.208333333336</v>
      </c>
      <c r="P314" t="b">
        <v>0</v>
      </c>
      <c r="Q314" t="b">
        <v>0</v>
      </c>
      <c r="R314" t="s">
        <v>33</v>
      </c>
      <c r="S314" t="str">
        <f>IF(ISNUMBER(SEARCH("food", R314)), "Food", IF(ISNUMBER(SEARCH("music",R314)),"Music",IF(ISNUMBER(SEARCH("film", R314)), "Film &amp; Video", IF(ISNUMBER(SEARCH("games", R314)), "Games", IF(ISNUMBER(SEARCH("theater", R314)), "Theater",IF(ISNUMBER(SEARCH("technology", R314)), "Technology", IF(ISNUMBER(SEARCH("journalism", R314)), "Journalism", IF(ISNUMBER(SEARCH("photography", R314)), "Photography", IF(ISNUMBER(SEARCH("publishing", R314)), "Publishing")))))))))</f>
        <v>Theater</v>
      </c>
      <c r="T314" t="str">
        <f>IF(ISNUMBER(SEARCH("food", R314)), "Food Trucks",
IF(ISNUMBER(SEARCH("electric",R314)),"Electric Music",
IF(ISNUMBER(SEARCH("indie",R314)),"Indie Rock",
IF(ISNUMBER(SEARCH("jazz",R314)),"Jazz",
IF(ISNUMBER(SEARCH("metal",R314)),"Metal",
IF(ISNUMBER(SEARCH("rock",R314)),"Rock",
IF(ISNUMBER(SEARCH("world",R314)),"World Music",
IF(ISNUMBER(SEARCH("animation", R314)), "Animation",
IF(ISNUMBER(SEARCH("documentary", R314)), "Documentary",
IF(ISNUMBER(SEARCH("drama", R314)), "Drama",
IF(ISNUMBER(SEARCH("science", R314)), "Science Ficton",
IF(ISNUMBER(SEARCH("shorts", R314)), "Shorts",
IF(ISNUMBER(SEARCH("television", R314)), "Television",
IF(ISNUMBER(SEARCH("mobile", R314)), "Mobile Games",
IF(ISNUMBER(SEARCH("video games", R314)), "Video Games",
IF(ISNUMBER(SEARCH("theater", R314)), "Plays",
IF(ISNUMBER(SEARCH("wearables", R314)), "Wearables",
IF(ISNUMBER(SEARCH("web", R314)), "Web",
IF(ISNUMBER(SEARCH("journalism", R314)), "Audio",
IF(ISNUMBER(SEARCH("photography", R314)), "Photography Books",
IF(ISNUMBER(SEARCH("publishing/fiction", R314)), "Ficton",
IF(ISNUMBER(SEARCH("nonfiction", R314)), "Nonfiction",
IF(ISNUMBER(SEARCH("podcasts", R314)), "Radio &amp; Podcasts",
IF(ISNUMBER(SEARCH("translations", R314)), "translations"))))))))))))))))))))))))</f>
        <v>Plays</v>
      </c>
    </row>
    <row r="315" spans="1:20" x14ac:dyDescent="0.25">
      <c r="A315">
        <v>313</v>
      </c>
      <c r="B315" t="s">
        <v>678</v>
      </c>
      <c r="C315" s="3" t="s">
        <v>679</v>
      </c>
      <c r="D315">
        <v>2200</v>
      </c>
      <c r="E315">
        <v>8697</v>
      </c>
      <c r="F315" s="6">
        <f>E315/D315*100</f>
        <v>395.31818181818181</v>
      </c>
      <c r="G315" t="s">
        <v>20</v>
      </c>
      <c r="H315">
        <v>223</v>
      </c>
      <c r="I315" s="8">
        <f>IFERROR(E315/H315,"0")</f>
        <v>39</v>
      </c>
      <c r="J315" t="s">
        <v>21</v>
      </c>
      <c r="K315" t="s">
        <v>22</v>
      </c>
      <c r="L315">
        <v>1330322400</v>
      </c>
      <c r="M315" s="12">
        <f>(((L315/60)/60)/24)+DATE(1970,1,1)</f>
        <v>40966.25</v>
      </c>
      <c r="N315">
        <v>1330495200</v>
      </c>
      <c r="O315" s="12">
        <f>(((N315/60)/60)/24)+DATE(1970,1,1)</f>
        <v>40968.25</v>
      </c>
      <c r="P315" t="b">
        <v>0</v>
      </c>
      <c r="Q315" t="b">
        <v>0</v>
      </c>
      <c r="R315" t="s">
        <v>23</v>
      </c>
      <c r="S315" t="str">
        <f>IF(ISNUMBER(SEARCH("food", R315)), "Food", IF(ISNUMBER(SEARCH("music",R315)),"Music",IF(ISNUMBER(SEARCH("film", R315)), "Film &amp; Video", IF(ISNUMBER(SEARCH("games", R315)), "Games", IF(ISNUMBER(SEARCH("theater", R315)), "Theater",IF(ISNUMBER(SEARCH("technology", R315)), "Technology", IF(ISNUMBER(SEARCH("journalism", R315)), "Journalism", IF(ISNUMBER(SEARCH("photography", R315)), "Photography", IF(ISNUMBER(SEARCH("publishing", R315)), "Publishing")))))))))</f>
        <v>Music</v>
      </c>
      <c r="T315" t="str">
        <f>IF(ISNUMBER(SEARCH("food", R315)), "Food Trucks",
IF(ISNUMBER(SEARCH("electric",R315)),"Electric Music",
IF(ISNUMBER(SEARCH("indie",R315)),"Indie Rock",
IF(ISNUMBER(SEARCH("jazz",R315)),"Jazz",
IF(ISNUMBER(SEARCH("metal",R315)),"Metal",
IF(ISNUMBER(SEARCH("rock",R315)),"Rock",
IF(ISNUMBER(SEARCH("world",R315)),"World Music",
IF(ISNUMBER(SEARCH("animation", R315)), "Animation",
IF(ISNUMBER(SEARCH("documentary", R315)), "Documentary",
IF(ISNUMBER(SEARCH("drama", R315)), "Drama",
IF(ISNUMBER(SEARCH("science", R315)), "Science Ficton",
IF(ISNUMBER(SEARCH("shorts", R315)), "Shorts",
IF(ISNUMBER(SEARCH("television", R315)), "Television",
IF(ISNUMBER(SEARCH("mobile", R315)), "Mobile Games",
IF(ISNUMBER(SEARCH("video games", R315)), "Video Games",
IF(ISNUMBER(SEARCH("theater", R315)), "Plays",
IF(ISNUMBER(SEARCH("wearables", R315)), "Wearables",
IF(ISNUMBER(SEARCH("web", R315)), "Web",
IF(ISNUMBER(SEARCH("journalism", R315)), "Audio",
IF(ISNUMBER(SEARCH("photography", R315)), "Photography Books",
IF(ISNUMBER(SEARCH("publishing/fiction", R315)), "Ficton",
IF(ISNUMBER(SEARCH("nonfiction", R315)), "Nonfiction",
IF(ISNUMBER(SEARCH("podcasts", R315)), "Radio &amp; Podcasts",
IF(ISNUMBER(SEARCH("translations", R315)), "translations"))))))))))))))))))))))))</f>
        <v>Rock</v>
      </c>
    </row>
    <row r="316" spans="1:20" x14ac:dyDescent="0.25">
      <c r="A316">
        <v>314</v>
      </c>
      <c r="B316" t="s">
        <v>680</v>
      </c>
      <c r="C316" s="3" t="s">
        <v>681</v>
      </c>
      <c r="D316">
        <v>1400</v>
      </c>
      <c r="E316">
        <v>4126</v>
      </c>
      <c r="F316" s="6">
        <f>E316/D316*100</f>
        <v>294.71428571428572</v>
      </c>
      <c r="G316" t="s">
        <v>20</v>
      </c>
      <c r="H316">
        <v>133</v>
      </c>
      <c r="I316" s="8">
        <f>IFERROR(E316/H316,"0")</f>
        <v>31.022556390977442</v>
      </c>
      <c r="J316" t="s">
        <v>21</v>
      </c>
      <c r="K316" t="s">
        <v>22</v>
      </c>
      <c r="L316">
        <v>1552366800</v>
      </c>
      <c r="M316" s="12">
        <f>(((L316/60)/60)/24)+DATE(1970,1,1)</f>
        <v>43536.208333333328</v>
      </c>
      <c r="N316">
        <v>1552798800</v>
      </c>
      <c r="O316" s="12">
        <f>(((N316/60)/60)/24)+DATE(1970,1,1)</f>
        <v>43541.208333333328</v>
      </c>
      <c r="P316" t="b">
        <v>0</v>
      </c>
      <c r="Q316" t="b">
        <v>1</v>
      </c>
      <c r="R316" t="s">
        <v>42</v>
      </c>
      <c r="S316" t="str">
        <f>IF(ISNUMBER(SEARCH("food", R316)), "Food", IF(ISNUMBER(SEARCH("music",R316)),"Music",IF(ISNUMBER(SEARCH("film", R316)), "Film &amp; Video", IF(ISNUMBER(SEARCH("games", R316)), "Games", IF(ISNUMBER(SEARCH("theater", R316)), "Theater",IF(ISNUMBER(SEARCH("technology", R316)), "Technology", IF(ISNUMBER(SEARCH("journalism", R316)), "Journalism", IF(ISNUMBER(SEARCH("photography", R316)), "Photography", IF(ISNUMBER(SEARCH("publishing", R316)), "Publishing")))))))))</f>
        <v>Film &amp; Video</v>
      </c>
      <c r="T316" t="str">
        <f>IF(ISNUMBER(SEARCH("food", R316)), "Food Trucks",
IF(ISNUMBER(SEARCH("electric",R316)),"Electric Music",
IF(ISNUMBER(SEARCH("indie",R316)),"Indie Rock",
IF(ISNUMBER(SEARCH("jazz",R316)),"Jazz",
IF(ISNUMBER(SEARCH("metal",R316)),"Metal",
IF(ISNUMBER(SEARCH("rock",R316)),"Rock",
IF(ISNUMBER(SEARCH("world",R316)),"World Music",
IF(ISNUMBER(SEARCH("animation", R316)), "Animation",
IF(ISNUMBER(SEARCH("documentary", R316)), "Documentary",
IF(ISNUMBER(SEARCH("drama", R316)), "Drama",
IF(ISNUMBER(SEARCH("science", R316)), "Science Ficton",
IF(ISNUMBER(SEARCH("shorts", R316)), "Shorts",
IF(ISNUMBER(SEARCH("television", R316)), "Television",
IF(ISNUMBER(SEARCH("mobile", R316)), "Mobile Games",
IF(ISNUMBER(SEARCH("video games", R316)), "Video Games",
IF(ISNUMBER(SEARCH("theater", R316)), "Plays",
IF(ISNUMBER(SEARCH("wearables", R316)), "Wearables",
IF(ISNUMBER(SEARCH("web", R316)), "Web",
IF(ISNUMBER(SEARCH("journalism", R316)), "Audio",
IF(ISNUMBER(SEARCH("photography", R316)), "Photography Books",
IF(ISNUMBER(SEARCH("publishing/fiction", R316)), "Ficton",
IF(ISNUMBER(SEARCH("nonfiction", R316)), "Nonfiction",
IF(ISNUMBER(SEARCH("podcasts", R316)), "Radio &amp; Podcasts",
IF(ISNUMBER(SEARCH("translations", R316)), "translations"))))))))))))))))))))))))</f>
        <v>Documentary</v>
      </c>
    </row>
    <row r="317" spans="1:20" ht="31.5" x14ac:dyDescent="0.25">
      <c r="A317">
        <v>315</v>
      </c>
      <c r="B317" t="s">
        <v>682</v>
      </c>
      <c r="C317" s="3" t="s">
        <v>683</v>
      </c>
      <c r="D317">
        <v>9500</v>
      </c>
      <c r="E317">
        <v>3220</v>
      </c>
      <c r="F317" s="6">
        <f>E317/D317*100</f>
        <v>33.89473684210526</v>
      </c>
      <c r="G317" t="s">
        <v>14</v>
      </c>
      <c r="H317">
        <v>31</v>
      </c>
      <c r="I317" s="8">
        <f>IFERROR(E317/H317,"0")</f>
        <v>103.87096774193549</v>
      </c>
      <c r="J317" t="s">
        <v>21</v>
      </c>
      <c r="K317" t="s">
        <v>22</v>
      </c>
      <c r="L317">
        <v>1400907600</v>
      </c>
      <c r="M317" s="12">
        <f>(((L317/60)/60)/24)+DATE(1970,1,1)</f>
        <v>41783.208333333336</v>
      </c>
      <c r="N317">
        <v>1403413200</v>
      </c>
      <c r="O317" s="12">
        <f>(((N317/60)/60)/24)+DATE(1970,1,1)</f>
        <v>41812.208333333336</v>
      </c>
      <c r="P317" t="b">
        <v>0</v>
      </c>
      <c r="Q317" t="b">
        <v>0</v>
      </c>
      <c r="R317" t="s">
        <v>33</v>
      </c>
      <c r="S317" t="str">
        <f>IF(ISNUMBER(SEARCH("food", R317)), "Food", IF(ISNUMBER(SEARCH("music",R317)),"Music",IF(ISNUMBER(SEARCH("film", R317)), "Film &amp; Video", IF(ISNUMBER(SEARCH("games", R317)), "Games", IF(ISNUMBER(SEARCH("theater", R317)), "Theater",IF(ISNUMBER(SEARCH("technology", R317)), "Technology", IF(ISNUMBER(SEARCH("journalism", R317)), "Journalism", IF(ISNUMBER(SEARCH("photography", R317)), "Photography", IF(ISNUMBER(SEARCH("publishing", R317)), "Publishing")))))))))</f>
        <v>Theater</v>
      </c>
      <c r="T317" t="str">
        <f>IF(ISNUMBER(SEARCH("food", R317)), "Food Trucks",
IF(ISNUMBER(SEARCH("electric",R317)),"Electric Music",
IF(ISNUMBER(SEARCH("indie",R317)),"Indie Rock",
IF(ISNUMBER(SEARCH("jazz",R317)),"Jazz",
IF(ISNUMBER(SEARCH("metal",R317)),"Metal",
IF(ISNUMBER(SEARCH("rock",R317)),"Rock",
IF(ISNUMBER(SEARCH("world",R317)),"World Music",
IF(ISNUMBER(SEARCH("animation", R317)), "Animation",
IF(ISNUMBER(SEARCH("documentary", R317)), "Documentary",
IF(ISNUMBER(SEARCH("drama", R317)), "Drama",
IF(ISNUMBER(SEARCH("science", R317)), "Science Ficton",
IF(ISNUMBER(SEARCH("shorts", R317)), "Shorts",
IF(ISNUMBER(SEARCH("television", R317)), "Television",
IF(ISNUMBER(SEARCH("mobile", R317)), "Mobile Games",
IF(ISNUMBER(SEARCH("video games", R317)), "Video Games",
IF(ISNUMBER(SEARCH("theater", R317)), "Plays",
IF(ISNUMBER(SEARCH("wearables", R317)), "Wearables",
IF(ISNUMBER(SEARCH("web", R317)), "Web",
IF(ISNUMBER(SEARCH("journalism", R317)), "Audio",
IF(ISNUMBER(SEARCH("photography", R317)), "Photography Books",
IF(ISNUMBER(SEARCH("publishing/fiction", R317)), "Ficton",
IF(ISNUMBER(SEARCH("nonfiction", R317)), "Nonfiction",
IF(ISNUMBER(SEARCH("podcasts", R317)), "Radio &amp; Podcasts",
IF(ISNUMBER(SEARCH("translations", R317)), "translations"))))))))))))))))))))))))</f>
        <v>Plays</v>
      </c>
    </row>
    <row r="318" spans="1:20" x14ac:dyDescent="0.25">
      <c r="A318">
        <v>316</v>
      </c>
      <c r="B318" t="s">
        <v>684</v>
      </c>
      <c r="C318" s="3" t="s">
        <v>685</v>
      </c>
      <c r="D318">
        <v>9600</v>
      </c>
      <c r="E318">
        <v>6401</v>
      </c>
      <c r="F318" s="6">
        <f>E318/D318*100</f>
        <v>66.677083333333329</v>
      </c>
      <c r="G318" t="s">
        <v>14</v>
      </c>
      <c r="H318">
        <v>108</v>
      </c>
      <c r="I318" s="8">
        <f>IFERROR(E318/H318,"0")</f>
        <v>59.268518518518519</v>
      </c>
      <c r="J318" t="s">
        <v>107</v>
      </c>
      <c r="K318" t="s">
        <v>108</v>
      </c>
      <c r="L318">
        <v>1574143200</v>
      </c>
      <c r="M318" s="12">
        <f>(((L318/60)/60)/24)+DATE(1970,1,1)</f>
        <v>43788.25</v>
      </c>
      <c r="N318">
        <v>1574229600</v>
      </c>
      <c r="O318" s="12">
        <f>(((N318/60)/60)/24)+DATE(1970,1,1)</f>
        <v>43789.25</v>
      </c>
      <c r="P318" t="b">
        <v>0</v>
      </c>
      <c r="Q318" t="b">
        <v>1</v>
      </c>
      <c r="R318" t="s">
        <v>17</v>
      </c>
      <c r="S318" t="str">
        <f>IF(ISNUMBER(SEARCH("food", R318)), "Food", IF(ISNUMBER(SEARCH("music",R318)),"Music",IF(ISNUMBER(SEARCH("film", R318)), "Film &amp; Video", IF(ISNUMBER(SEARCH("games", R318)), "Games", IF(ISNUMBER(SEARCH("theater", R318)), "Theater",IF(ISNUMBER(SEARCH("technology", R318)), "Technology", IF(ISNUMBER(SEARCH("journalism", R318)), "Journalism", IF(ISNUMBER(SEARCH("photography", R318)), "Photography", IF(ISNUMBER(SEARCH("publishing", R318)), "Publishing")))))))))</f>
        <v>Food</v>
      </c>
      <c r="T318" t="str">
        <f>IF(ISNUMBER(SEARCH("food", R318)), "Food Trucks",
IF(ISNUMBER(SEARCH("electric",R318)),"Electric Music",
IF(ISNUMBER(SEARCH("indie",R318)),"Indie Rock",
IF(ISNUMBER(SEARCH("jazz",R318)),"Jazz",
IF(ISNUMBER(SEARCH("metal",R318)),"Metal",
IF(ISNUMBER(SEARCH("rock",R318)),"Rock",
IF(ISNUMBER(SEARCH("world",R318)),"World Music",
IF(ISNUMBER(SEARCH("animation", R318)), "Animation",
IF(ISNUMBER(SEARCH("documentary", R318)), "Documentary",
IF(ISNUMBER(SEARCH("drama", R318)), "Drama",
IF(ISNUMBER(SEARCH("science", R318)), "Science Ficton",
IF(ISNUMBER(SEARCH("shorts", R318)), "Shorts",
IF(ISNUMBER(SEARCH("television", R318)), "Television",
IF(ISNUMBER(SEARCH("mobile", R318)), "Mobile Games",
IF(ISNUMBER(SEARCH("video games", R318)), "Video Games",
IF(ISNUMBER(SEARCH("theater", R318)), "Plays",
IF(ISNUMBER(SEARCH("wearables", R318)), "Wearables",
IF(ISNUMBER(SEARCH("web", R318)), "Web",
IF(ISNUMBER(SEARCH("journalism", R318)), "Audio",
IF(ISNUMBER(SEARCH("photography", R318)), "Photography Books",
IF(ISNUMBER(SEARCH("publishing/fiction", R318)), "Ficton",
IF(ISNUMBER(SEARCH("nonfiction", R318)), "Nonfiction",
IF(ISNUMBER(SEARCH("podcasts", R318)), "Radio &amp; Podcasts",
IF(ISNUMBER(SEARCH("translations", R318)), "translations"))))))))))))))))))))))))</f>
        <v>Food Trucks</v>
      </c>
    </row>
    <row r="319" spans="1:20" x14ac:dyDescent="0.25">
      <c r="A319">
        <v>317</v>
      </c>
      <c r="B319" t="s">
        <v>686</v>
      </c>
      <c r="C319" s="3" t="s">
        <v>687</v>
      </c>
      <c r="D319">
        <v>6600</v>
      </c>
      <c r="E319">
        <v>1269</v>
      </c>
      <c r="F319" s="6">
        <f>E319/D319*100</f>
        <v>19.227272727272727</v>
      </c>
      <c r="G319" t="s">
        <v>14</v>
      </c>
      <c r="H319">
        <v>30</v>
      </c>
      <c r="I319" s="8">
        <f>IFERROR(E319/H319,"0")</f>
        <v>42.3</v>
      </c>
      <c r="J319" t="s">
        <v>21</v>
      </c>
      <c r="K319" t="s">
        <v>22</v>
      </c>
      <c r="L319">
        <v>1494738000</v>
      </c>
      <c r="M319" s="12">
        <f>(((L319/60)/60)/24)+DATE(1970,1,1)</f>
        <v>42869.208333333328</v>
      </c>
      <c r="N319">
        <v>1495861200</v>
      </c>
      <c r="O319" s="12">
        <f>(((N319/60)/60)/24)+DATE(1970,1,1)</f>
        <v>42882.208333333328</v>
      </c>
      <c r="P319" t="b">
        <v>0</v>
      </c>
      <c r="Q319" t="b">
        <v>0</v>
      </c>
      <c r="R319" t="s">
        <v>33</v>
      </c>
      <c r="S319" t="str">
        <f>IF(ISNUMBER(SEARCH("food", R319)), "Food", IF(ISNUMBER(SEARCH("music",R319)),"Music",IF(ISNUMBER(SEARCH("film", R319)), "Film &amp; Video", IF(ISNUMBER(SEARCH("games", R319)), "Games", IF(ISNUMBER(SEARCH("theater", R319)), "Theater",IF(ISNUMBER(SEARCH("technology", R319)), "Technology", IF(ISNUMBER(SEARCH("journalism", R319)), "Journalism", IF(ISNUMBER(SEARCH("photography", R319)), "Photography", IF(ISNUMBER(SEARCH("publishing", R319)), "Publishing")))))))))</f>
        <v>Theater</v>
      </c>
      <c r="T319" t="str">
        <f>IF(ISNUMBER(SEARCH("food", R319)), "Food Trucks",
IF(ISNUMBER(SEARCH("electric",R319)),"Electric Music",
IF(ISNUMBER(SEARCH("indie",R319)),"Indie Rock",
IF(ISNUMBER(SEARCH("jazz",R319)),"Jazz",
IF(ISNUMBER(SEARCH("metal",R319)),"Metal",
IF(ISNUMBER(SEARCH("rock",R319)),"Rock",
IF(ISNUMBER(SEARCH("world",R319)),"World Music",
IF(ISNUMBER(SEARCH("animation", R319)), "Animation",
IF(ISNUMBER(SEARCH("documentary", R319)), "Documentary",
IF(ISNUMBER(SEARCH("drama", R319)), "Drama",
IF(ISNUMBER(SEARCH("science", R319)), "Science Ficton",
IF(ISNUMBER(SEARCH("shorts", R319)), "Shorts",
IF(ISNUMBER(SEARCH("television", R319)), "Television",
IF(ISNUMBER(SEARCH("mobile", R319)), "Mobile Games",
IF(ISNUMBER(SEARCH("video games", R319)), "Video Games",
IF(ISNUMBER(SEARCH("theater", R319)), "Plays",
IF(ISNUMBER(SEARCH("wearables", R319)), "Wearables",
IF(ISNUMBER(SEARCH("web", R319)), "Web",
IF(ISNUMBER(SEARCH("journalism", R319)), "Audio",
IF(ISNUMBER(SEARCH("photography", R319)), "Photography Books",
IF(ISNUMBER(SEARCH("publishing/fiction", R319)), "Ficton",
IF(ISNUMBER(SEARCH("nonfiction", R319)), "Nonfiction",
IF(ISNUMBER(SEARCH("podcasts", R319)), "Radio &amp; Podcasts",
IF(ISNUMBER(SEARCH("translations", R319)), "translations"))))))))))))))))))))))))</f>
        <v>Plays</v>
      </c>
    </row>
    <row r="320" spans="1:20" ht="31.5" x14ac:dyDescent="0.25">
      <c r="A320">
        <v>318</v>
      </c>
      <c r="B320" t="s">
        <v>688</v>
      </c>
      <c r="C320" s="3" t="s">
        <v>689</v>
      </c>
      <c r="D320">
        <v>5700</v>
      </c>
      <c r="E320">
        <v>903</v>
      </c>
      <c r="F320" s="6">
        <f>E320/D320*100</f>
        <v>15.842105263157894</v>
      </c>
      <c r="G320" t="s">
        <v>14</v>
      </c>
      <c r="H320">
        <v>17</v>
      </c>
      <c r="I320" s="8">
        <f>IFERROR(E320/H320,"0")</f>
        <v>53.117647058823529</v>
      </c>
      <c r="J320" t="s">
        <v>21</v>
      </c>
      <c r="K320" t="s">
        <v>22</v>
      </c>
      <c r="L320">
        <v>1392357600</v>
      </c>
      <c r="M320" s="12">
        <f>(((L320/60)/60)/24)+DATE(1970,1,1)</f>
        <v>41684.25</v>
      </c>
      <c r="N320">
        <v>1392530400</v>
      </c>
      <c r="O320" s="12">
        <f>(((N320/60)/60)/24)+DATE(1970,1,1)</f>
        <v>41686.25</v>
      </c>
      <c r="P320" t="b">
        <v>0</v>
      </c>
      <c r="Q320" t="b">
        <v>0</v>
      </c>
      <c r="R320" t="s">
        <v>23</v>
      </c>
      <c r="S320" t="str">
        <f>IF(ISNUMBER(SEARCH("food", R320)), "Food", IF(ISNUMBER(SEARCH("music",R320)),"Music",IF(ISNUMBER(SEARCH("film", R320)), "Film &amp; Video", IF(ISNUMBER(SEARCH("games", R320)), "Games", IF(ISNUMBER(SEARCH("theater", R320)), "Theater",IF(ISNUMBER(SEARCH("technology", R320)), "Technology", IF(ISNUMBER(SEARCH("journalism", R320)), "Journalism", IF(ISNUMBER(SEARCH("photography", R320)), "Photography", IF(ISNUMBER(SEARCH("publishing", R320)), "Publishing")))))))))</f>
        <v>Music</v>
      </c>
      <c r="T320" t="str">
        <f>IF(ISNUMBER(SEARCH("food", R320)), "Food Trucks",
IF(ISNUMBER(SEARCH("electric",R320)),"Electric Music",
IF(ISNUMBER(SEARCH("indie",R320)),"Indie Rock",
IF(ISNUMBER(SEARCH("jazz",R320)),"Jazz",
IF(ISNUMBER(SEARCH("metal",R320)),"Metal",
IF(ISNUMBER(SEARCH("rock",R320)),"Rock",
IF(ISNUMBER(SEARCH("world",R320)),"World Music",
IF(ISNUMBER(SEARCH("animation", R320)), "Animation",
IF(ISNUMBER(SEARCH("documentary", R320)), "Documentary",
IF(ISNUMBER(SEARCH("drama", R320)), "Drama",
IF(ISNUMBER(SEARCH("science", R320)), "Science Ficton",
IF(ISNUMBER(SEARCH("shorts", R320)), "Shorts",
IF(ISNUMBER(SEARCH("television", R320)), "Television",
IF(ISNUMBER(SEARCH("mobile", R320)), "Mobile Games",
IF(ISNUMBER(SEARCH("video games", R320)), "Video Games",
IF(ISNUMBER(SEARCH("theater", R320)), "Plays",
IF(ISNUMBER(SEARCH("wearables", R320)), "Wearables",
IF(ISNUMBER(SEARCH("web", R320)), "Web",
IF(ISNUMBER(SEARCH("journalism", R320)), "Audio",
IF(ISNUMBER(SEARCH("photography", R320)), "Photography Books",
IF(ISNUMBER(SEARCH("publishing/fiction", R320)), "Ficton",
IF(ISNUMBER(SEARCH("nonfiction", R320)), "Nonfiction",
IF(ISNUMBER(SEARCH("podcasts", R320)), "Radio &amp; Podcasts",
IF(ISNUMBER(SEARCH("translations", R320)), "translations"))))))))))))))))))))))))</f>
        <v>Rock</v>
      </c>
    </row>
    <row r="321" spans="1:20" x14ac:dyDescent="0.25">
      <c r="A321">
        <v>319</v>
      </c>
      <c r="B321" t="s">
        <v>690</v>
      </c>
      <c r="C321" s="3" t="s">
        <v>691</v>
      </c>
      <c r="D321">
        <v>8400</v>
      </c>
      <c r="E321">
        <v>3251</v>
      </c>
      <c r="F321" s="6">
        <f>E321/D321*100</f>
        <v>38.702380952380956</v>
      </c>
      <c r="G321" t="s">
        <v>74</v>
      </c>
      <c r="H321">
        <v>64</v>
      </c>
      <c r="I321" s="8">
        <f>IFERROR(E321/H321,"0")</f>
        <v>50.796875</v>
      </c>
      <c r="J321" t="s">
        <v>21</v>
      </c>
      <c r="K321" t="s">
        <v>22</v>
      </c>
      <c r="L321">
        <v>1281589200</v>
      </c>
      <c r="M321" s="12">
        <f>(((L321/60)/60)/24)+DATE(1970,1,1)</f>
        <v>40402.208333333336</v>
      </c>
      <c r="N321">
        <v>1283662800</v>
      </c>
      <c r="O321" s="12">
        <f>(((N321/60)/60)/24)+DATE(1970,1,1)</f>
        <v>40426.208333333336</v>
      </c>
      <c r="P321" t="b">
        <v>0</v>
      </c>
      <c r="Q321" t="b">
        <v>0</v>
      </c>
      <c r="R321" t="s">
        <v>28</v>
      </c>
      <c r="S321" t="str">
        <f>IF(ISNUMBER(SEARCH("food", R321)), "Food", IF(ISNUMBER(SEARCH("music",R321)),"Music",IF(ISNUMBER(SEARCH("film", R321)), "Film &amp; Video", IF(ISNUMBER(SEARCH("games", R321)), "Games", IF(ISNUMBER(SEARCH("theater", R321)), "Theater",IF(ISNUMBER(SEARCH("technology", R321)), "Technology", IF(ISNUMBER(SEARCH("journalism", R321)), "Journalism", IF(ISNUMBER(SEARCH("photography", R321)), "Photography", IF(ISNUMBER(SEARCH("publishing", R321)), "Publishing")))))))))</f>
        <v>Technology</v>
      </c>
      <c r="T321" t="str">
        <f>IF(ISNUMBER(SEARCH("food", R321)), "Food Trucks",
IF(ISNUMBER(SEARCH("electric",R321)),"Electric Music",
IF(ISNUMBER(SEARCH("indie",R321)),"Indie Rock",
IF(ISNUMBER(SEARCH("jazz",R321)),"Jazz",
IF(ISNUMBER(SEARCH("metal",R321)),"Metal",
IF(ISNUMBER(SEARCH("rock",R321)),"Rock",
IF(ISNUMBER(SEARCH("world",R321)),"World Music",
IF(ISNUMBER(SEARCH("animation", R321)), "Animation",
IF(ISNUMBER(SEARCH("documentary", R321)), "Documentary",
IF(ISNUMBER(SEARCH("drama", R321)), "Drama",
IF(ISNUMBER(SEARCH("science", R321)), "Science Ficton",
IF(ISNUMBER(SEARCH("shorts", R321)), "Shorts",
IF(ISNUMBER(SEARCH("television", R321)), "Television",
IF(ISNUMBER(SEARCH("mobile", R321)), "Mobile Games",
IF(ISNUMBER(SEARCH("video games", R321)), "Video Games",
IF(ISNUMBER(SEARCH("theater", R321)), "Plays",
IF(ISNUMBER(SEARCH("wearables", R321)), "Wearables",
IF(ISNUMBER(SEARCH("web", R321)), "Web",
IF(ISNUMBER(SEARCH("journalism", R321)), "Audio",
IF(ISNUMBER(SEARCH("photography", R321)), "Photography Books",
IF(ISNUMBER(SEARCH("publishing/fiction", R321)), "Ficton",
IF(ISNUMBER(SEARCH("nonfiction", R321)), "Nonfiction",
IF(ISNUMBER(SEARCH("podcasts", R321)), "Radio &amp; Podcasts",
IF(ISNUMBER(SEARCH("translations", R321)), "translations"))))))))))))))))))))))))</f>
        <v>Web</v>
      </c>
    </row>
    <row r="322" spans="1:20" x14ac:dyDescent="0.25">
      <c r="A322">
        <v>320</v>
      </c>
      <c r="B322" t="s">
        <v>692</v>
      </c>
      <c r="C322" s="3" t="s">
        <v>693</v>
      </c>
      <c r="D322">
        <v>84400</v>
      </c>
      <c r="E322">
        <v>8092</v>
      </c>
      <c r="F322" s="6">
        <f>E322/D322*100</f>
        <v>9.5876777251184837</v>
      </c>
      <c r="G322" t="s">
        <v>14</v>
      </c>
      <c r="H322">
        <v>80</v>
      </c>
      <c r="I322" s="8">
        <f>IFERROR(E322/H322,"0")</f>
        <v>101.15</v>
      </c>
      <c r="J322" t="s">
        <v>21</v>
      </c>
      <c r="K322" t="s">
        <v>22</v>
      </c>
      <c r="L322">
        <v>1305003600</v>
      </c>
      <c r="M322" s="12">
        <f>(((L322/60)/60)/24)+DATE(1970,1,1)</f>
        <v>40673.208333333336</v>
      </c>
      <c r="N322">
        <v>1305781200</v>
      </c>
      <c r="O322" s="12">
        <f>(((N322/60)/60)/24)+DATE(1970,1,1)</f>
        <v>40682.208333333336</v>
      </c>
      <c r="P322" t="b">
        <v>0</v>
      </c>
      <c r="Q322" t="b">
        <v>0</v>
      </c>
      <c r="R322" t="s">
        <v>119</v>
      </c>
      <c r="S322" t="str">
        <f>IF(ISNUMBER(SEARCH("food", R322)), "Food", IF(ISNUMBER(SEARCH("music",R322)),"Music",IF(ISNUMBER(SEARCH("film", R322)), "Film &amp; Video", IF(ISNUMBER(SEARCH("games", R322)), "Games", IF(ISNUMBER(SEARCH("theater", R322)), "Theater",IF(ISNUMBER(SEARCH("technology", R322)), "Technology", IF(ISNUMBER(SEARCH("journalism", R322)), "Journalism", IF(ISNUMBER(SEARCH("photography", R322)), "Photography", IF(ISNUMBER(SEARCH("publishing", R322)), "Publishing")))))))))</f>
        <v>Publishing</v>
      </c>
      <c r="T322" t="str">
        <f>IF(ISNUMBER(SEARCH("food", R322)), "Food Trucks",
IF(ISNUMBER(SEARCH("electric",R322)),"Electric Music",
IF(ISNUMBER(SEARCH("indie",R322)),"Indie Rock",
IF(ISNUMBER(SEARCH("jazz",R322)),"Jazz",
IF(ISNUMBER(SEARCH("metal",R322)),"Metal",
IF(ISNUMBER(SEARCH("rock",R322)),"Rock",
IF(ISNUMBER(SEARCH("world",R322)),"World Music",
IF(ISNUMBER(SEARCH("animation", R322)), "Animation",
IF(ISNUMBER(SEARCH("documentary", R322)), "Documentary",
IF(ISNUMBER(SEARCH("drama", R322)), "Drama",
IF(ISNUMBER(SEARCH("science", R322)), "Science Ficton",
IF(ISNUMBER(SEARCH("shorts", R322)), "Shorts",
IF(ISNUMBER(SEARCH("television", R322)), "Television",
IF(ISNUMBER(SEARCH("mobile", R322)), "Mobile Games",
IF(ISNUMBER(SEARCH("video games", R322)), "Video Games",
IF(ISNUMBER(SEARCH("theater", R322)), "Plays",
IF(ISNUMBER(SEARCH("wearables", R322)), "Wearables",
IF(ISNUMBER(SEARCH("web", R322)), "Web",
IF(ISNUMBER(SEARCH("journalism", R322)), "Audio",
IF(ISNUMBER(SEARCH("photography", R322)), "Photography Books",
IF(ISNUMBER(SEARCH("publishing/fiction", R322)), "Ficton",
IF(ISNUMBER(SEARCH("nonfiction", R322)), "Nonfiction",
IF(ISNUMBER(SEARCH("podcasts", R322)), "Radio &amp; Podcasts",
IF(ISNUMBER(SEARCH("translations", R322)), "translations"))))))))))))))))))))))))</f>
        <v>Ficton</v>
      </c>
    </row>
    <row r="323" spans="1:20" ht="31.5" x14ac:dyDescent="0.25">
      <c r="A323">
        <v>321</v>
      </c>
      <c r="B323" t="s">
        <v>694</v>
      </c>
      <c r="C323" s="3" t="s">
        <v>695</v>
      </c>
      <c r="D323">
        <v>170400</v>
      </c>
      <c r="E323">
        <v>160422</v>
      </c>
      <c r="F323" s="6">
        <f>E323/D323*100</f>
        <v>94.144366197183089</v>
      </c>
      <c r="G323" t="s">
        <v>14</v>
      </c>
      <c r="H323">
        <v>2468</v>
      </c>
      <c r="I323" s="8">
        <f>IFERROR(E323/H323,"0")</f>
        <v>65.000810372771468</v>
      </c>
      <c r="J323" t="s">
        <v>21</v>
      </c>
      <c r="K323" t="s">
        <v>22</v>
      </c>
      <c r="L323">
        <v>1301634000</v>
      </c>
      <c r="M323" s="12">
        <f>(((L323/60)/60)/24)+DATE(1970,1,1)</f>
        <v>40634.208333333336</v>
      </c>
      <c r="N323">
        <v>1302325200</v>
      </c>
      <c r="O323" s="12">
        <f>(((N323/60)/60)/24)+DATE(1970,1,1)</f>
        <v>40642.208333333336</v>
      </c>
      <c r="P323" t="b">
        <v>0</v>
      </c>
      <c r="Q323" t="b">
        <v>0</v>
      </c>
      <c r="R323" t="s">
        <v>100</v>
      </c>
      <c r="S323" t="str">
        <f>IF(ISNUMBER(SEARCH("food", R323)), "Food", IF(ISNUMBER(SEARCH("music",R323)),"Music",IF(ISNUMBER(SEARCH("film", R323)), "Film &amp; Video", IF(ISNUMBER(SEARCH("games", R323)), "Games", IF(ISNUMBER(SEARCH("theater", R323)), "Theater",IF(ISNUMBER(SEARCH("technology", R323)), "Technology", IF(ISNUMBER(SEARCH("journalism", R323)), "Journalism", IF(ISNUMBER(SEARCH("photography", R323)), "Photography", IF(ISNUMBER(SEARCH("publishing", R323)), "Publishing")))))))))</f>
        <v>Film &amp; Video</v>
      </c>
      <c r="T323" t="str">
        <f>IF(ISNUMBER(SEARCH("food", R323)), "Food Trucks",
IF(ISNUMBER(SEARCH("electric",R323)),"Electric Music",
IF(ISNUMBER(SEARCH("indie",R323)),"Indie Rock",
IF(ISNUMBER(SEARCH("jazz",R323)),"Jazz",
IF(ISNUMBER(SEARCH("metal",R323)),"Metal",
IF(ISNUMBER(SEARCH("rock",R323)),"Rock",
IF(ISNUMBER(SEARCH("world",R323)),"World Music",
IF(ISNUMBER(SEARCH("animation", R323)), "Animation",
IF(ISNUMBER(SEARCH("documentary", R323)), "Documentary",
IF(ISNUMBER(SEARCH("drama", R323)), "Drama",
IF(ISNUMBER(SEARCH("science", R323)), "Science Ficton",
IF(ISNUMBER(SEARCH("shorts", R323)), "Shorts",
IF(ISNUMBER(SEARCH("television", R323)), "Television",
IF(ISNUMBER(SEARCH("mobile", R323)), "Mobile Games",
IF(ISNUMBER(SEARCH("video games", R323)), "Video Games",
IF(ISNUMBER(SEARCH("theater", R323)), "Plays",
IF(ISNUMBER(SEARCH("wearables", R323)), "Wearables",
IF(ISNUMBER(SEARCH("web", R323)), "Web",
IF(ISNUMBER(SEARCH("journalism", R323)), "Audio",
IF(ISNUMBER(SEARCH("photography", R323)), "Photography Books",
IF(ISNUMBER(SEARCH("publishing/fiction", R323)), "Ficton",
IF(ISNUMBER(SEARCH("nonfiction", R323)), "Nonfiction",
IF(ISNUMBER(SEARCH("podcasts", R323)), "Radio &amp; Podcasts",
IF(ISNUMBER(SEARCH("translations", R323)), "translations"))))))))))))))))))))))))</f>
        <v>Shorts</v>
      </c>
    </row>
    <row r="324" spans="1:20" ht="31.5" x14ac:dyDescent="0.25">
      <c r="A324">
        <v>322</v>
      </c>
      <c r="B324" t="s">
        <v>696</v>
      </c>
      <c r="C324" s="3" t="s">
        <v>697</v>
      </c>
      <c r="D324">
        <v>117900</v>
      </c>
      <c r="E324">
        <v>196377</v>
      </c>
      <c r="F324" s="6">
        <f>E324/D324*100</f>
        <v>166.56234096692114</v>
      </c>
      <c r="G324" t="s">
        <v>20</v>
      </c>
      <c r="H324">
        <v>5168</v>
      </c>
      <c r="I324" s="8">
        <f>IFERROR(E324/H324,"0")</f>
        <v>37.998645510835914</v>
      </c>
      <c r="J324" t="s">
        <v>21</v>
      </c>
      <c r="K324" t="s">
        <v>22</v>
      </c>
      <c r="L324">
        <v>1290664800</v>
      </c>
      <c r="M324" s="12">
        <f>(((L324/60)/60)/24)+DATE(1970,1,1)</f>
        <v>40507.25</v>
      </c>
      <c r="N324">
        <v>1291788000</v>
      </c>
      <c r="O324" s="12">
        <f>(((N324/60)/60)/24)+DATE(1970,1,1)</f>
        <v>40520.25</v>
      </c>
      <c r="P324" t="b">
        <v>0</v>
      </c>
      <c r="Q324" t="b">
        <v>0</v>
      </c>
      <c r="R324" t="s">
        <v>33</v>
      </c>
      <c r="S324" t="str">
        <f>IF(ISNUMBER(SEARCH("food", R324)), "Food", IF(ISNUMBER(SEARCH("music",R324)),"Music",IF(ISNUMBER(SEARCH("film", R324)), "Film &amp; Video", IF(ISNUMBER(SEARCH("games", R324)), "Games", IF(ISNUMBER(SEARCH("theater", R324)), "Theater",IF(ISNUMBER(SEARCH("technology", R324)), "Technology", IF(ISNUMBER(SEARCH("journalism", R324)), "Journalism", IF(ISNUMBER(SEARCH("photography", R324)), "Photography", IF(ISNUMBER(SEARCH("publishing", R324)), "Publishing")))))))))</f>
        <v>Theater</v>
      </c>
      <c r="T324" t="str">
        <f>IF(ISNUMBER(SEARCH("food", R324)), "Food Trucks",
IF(ISNUMBER(SEARCH("electric",R324)),"Electric Music",
IF(ISNUMBER(SEARCH("indie",R324)),"Indie Rock",
IF(ISNUMBER(SEARCH("jazz",R324)),"Jazz",
IF(ISNUMBER(SEARCH("metal",R324)),"Metal",
IF(ISNUMBER(SEARCH("rock",R324)),"Rock",
IF(ISNUMBER(SEARCH("world",R324)),"World Music",
IF(ISNUMBER(SEARCH("animation", R324)), "Animation",
IF(ISNUMBER(SEARCH("documentary", R324)), "Documentary",
IF(ISNUMBER(SEARCH("drama", R324)), "Drama",
IF(ISNUMBER(SEARCH("science", R324)), "Science Ficton",
IF(ISNUMBER(SEARCH("shorts", R324)), "Shorts",
IF(ISNUMBER(SEARCH("television", R324)), "Television",
IF(ISNUMBER(SEARCH("mobile", R324)), "Mobile Games",
IF(ISNUMBER(SEARCH("video games", R324)), "Video Games",
IF(ISNUMBER(SEARCH("theater", R324)), "Plays",
IF(ISNUMBER(SEARCH("wearables", R324)), "Wearables",
IF(ISNUMBER(SEARCH("web", R324)), "Web",
IF(ISNUMBER(SEARCH("journalism", R324)), "Audio",
IF(ISNUMBER(SEARCH("photography", R324)), "Photography Books",
IF(ISNUMBER(SEARCH("publishing/fiction", R324)), "Ficton",
IF(ISNUMBER(SEARCH("nonfiction", R324)), "Nonfiction",
IF(ISNUMBER(SEARCH("podcasts", R324)), "Radio &amp; Podcasts",
IF(ISNUMBER(SEARCH("translations", R324)), "translations"))))))))))))))))))))))))</f>
        <v>Plays</v>
      </c>
    </row>
    <row r="325" spans="1:20" x14ac:dyDescent="0.25">
      <c r="A325">
        <v>323</v>
      </c>
      <c r="B325" t="s">
        <v>698</v>
      </c>
      <c r="C325" s="3" t="s">
        <v>699</v>
      </c>
      <c r="D325">
        <v>8900</v>
      </c>
      <c r="E325">
        <v>2148</v>
      </c>
      <c r="F325" s="6">
        <f>E325/D325*100</f>
        <v>24.134831460674157</v>
      </c>
      <c r="G325" t="s">
        <v>14</v>
      </c>
      <c r="H325">
        <v>26</v>
      </c>
      <c r="I325" s="8">
        <f>IFERROR(E325/H325,"0")</f>
        <v>82.615384615384613</v>
      </c>
      <c r="J325" t="s">
        <v>40</v>
      </c>
      <c r="K325" t="s">
        <v>41</v>
      </c>
      <c r="L325">
        <v>1395896400</v>
      </c>
      <c r="M325" s="12">
        <f>(((L325/60)/60)/24)+DATE(1970,1,1)</f>
        <v>41725.208333333336</v>
      </c>
      <c r="N325">
        <v>1396069200</v>
      </c>
      <c r="O325" s="12">
        <f>(((N325/60)/60)/24)+DATE(1970,1,1)</f>
        <v>41727.208333333336</v>
      </c>
      <c r="P325" t="b">
        <v>0</v>
      </c>
      <c r="Q325" t="b">
        <v>0</v>
      </c>
      <c r="R325" t="s">
        <v>42</v>
      </c>
      <c r="S325" t="str">
        <f>IF(ISNUMBER(SEARCH("food", R325)), "Food", IF(ISNUMBER(SEARCH("music",R325)),"Music",IF(ISNUMBER(SEARCH("film", R325)), "Film &amp; Video", IF(ISNUMBER(SEARCH("games", R325)), "Games", IF(ISNUMBER(SEARCH("theater", R325)), "Theater",IF(ISNUMBER(SEARCH("technology", R325)), "Technology", IF(ISNUMBER(SEARCH("journalism", R325)), "Journalism", IF(ISNUMBER(SEARCH("photography", R325)), "Photography", IF(ISNUMBER(SEARCH("publishing", R325)), "Publishing")))))))))</f>
        <v>Film &amp; Video</v>
      </c>
      <c r="T325" t="str">
        <f>IF(ISNUMBER(SEARCH("food", R325)), "Food Trucks",
IF(ISNUMBER(SEARCH("electric",R325)),"Electric Music",
IF(ISNUMBER(SEARCH("indie",R325)),"Indie Rock",
IF(ISNUMBER(SEARCH("jazz",R325)),"Jazz",
IF(ISNUMBER(SEARCH("metal",R325)),"Metal",
IF(ISNUMBER(SEARCH("rock",R325)),"Rock",
IF(ISNUMBER(SEARCH("world",R325)),"World Music",
IF(ISNUMBER(SEARCH("animation", R325)), "Animation",
IF(ISNUMBER(SEARCH("documentary", R325)), "Documentary",
IF(ISNUMBER(SEARCH("drama", R325)), "Drama",
IF(ISNUMBER(SEARCH("science", R325)), "Science Ficton",
IF(ISNUMBER(SEARCH("shorts", R325)), "Shorts",
IF(ISNUMBER(SEARCH("television", R325)), "Television",
IF(ISNUMBER(SEARCH("mobile", R325)), "Mobile Games",
IF(ISNUMBER(SEARCH("video games", R325)), "Video Games",
IF(ISNUMBER(SEARCH("theater", R325)), "Plays",
IF(ISNUMBER(SEARCH("wearables", R325)), "Wearables",
IF(ISNUMBER(SEARCH("web", R325)), "Web",
IF(ISNUMBER(SEARCH("journalism", R325)), "Audio",
IF(ISNUMBER(SEARCH("photography", R325)), "Photography Books",
IF(ISNUMBER(SEARCH("publishing/fiction", R325)), "Ficton",
IF(ISNUMBER(SEARCH("nonfiction", R325)), "Nonfiction",
IF(ISNUMBER(SEARCH("podcasts", R325)), "Radio &amp; Podcasts",
IF(ISNUMBER(SEARCH("translations", R325)), "translations"))))))))))))))))))))))))</f>
        <v>Documentary</v>
      </c>
    </row>
    <row r="326" spans="1:20" x14ac:dyDescent="0.25">
      <c r="A326">
        <v>324</v>
      </c>
      <c r="B326" t="s">
        <v>700</v>
      </c>
      <c r="C326" s="3" t="s">
        <v>701</v>
      </c>
      <c r="D326">
        <v>7100</v>
      </c>
      <c r="E326">
        <v>11648</v>
      </c>
      <c r="F326" s="6">
        <f>E326/D326*100</f>
        <v>164.05633802816902</v>
      </c>
      <c r="G326" t="s">
        <v>20</v>
      </c>
      <c r="H326">
        <v>307</v>
      </c>
      <c r="I326" s="8">
        <f>IFERROR(E326/H326,"0")</f>
        <v>37.941368078175898</v>
      </c>
      <c r="J326" t="s">
        <v>21</v>
      </c>
      <c r="K326" t="s">
        <v>22</v>
      </c>
      <c r="L326">
        <v>1434862800</v>
      </c>
      <c r="M326" s="12">
        <f>(((L326/60)/60)/24)+DATE(1970,1,1)</f>
        <v>42176.208333333328</v>
      </c>
      <c r="N326">
        <v>1435899600</v>
      </c>
      <c r="O326" s="12">
        <f>(((N326/60)/60)/24)+DATE(1970,1,1)</f>
        <v>42188.208333333328</v>
      </c>
      <c r="P326" t="b">
        <v>0</v>
      </c>
      <c r="Q326" t="b">
        <v>1</v>
      </c>
      <c r="R326" t="s">
        <v>33</v>
      </c>
      <c r="S326" t="str">
        <f>IF(ISNUMBER(SEARCH("food", R326)), "Food", IF(ISNUMBER(SEARCH("music",R326)),"Music",IF(ISNUMBER(SEARCH("film", R326)), "Film &amp; Video", IF(ISNUMBER(SEARCH("games", R326)), "Games", IF(ISNUMBER(SEARCH("theater", R326)), "Theater",IF(ISNUMBER(SEARCH("technology", R326)), "Technology", IF(ISNUMBER(SEARCH("journalism", R326)), "Journalism", IF(ISNUMBER(SEARCH("photography", R326)), "Photography", IF(ISNUMBER(SEARCH("publishing", R326)), "Publishing")))))))))</f>
        <v>Theater</v>
      </c>
      <c r="T326" t="str">
        <f>IF(ISNUMBER(SEARCH("food", R326)), "Food Trucks",
IF(ISNUMBER(SEARCH("electric",R326)),"Electric Music",
IF(ISNUMBER(SEARCH("indie",R326)),"Indie Rock",
IF(ISNUMBER(SEARCH("jazz",R326)),"Jazz",
IF(ISNUMBER(SEARCH("metal",R326)),"Metal",
IF(ISNUMBER(SEARCH("rock",R326)),"Rock",
IF(ISNUMBER(SEARCH("world",R326)),"World Music",
IF(ISNUMBER(SEARCH("animation", R326)), "Animation",
IF(ISNUMBER(SEARCH("documentary", R326)), "Documentary",
IF(ISNUMBER(SEARCH("drama", R326)), "Drama",
IF(ISNUMBER(SEARCH("science", R326)), "Science Ficton",
IF(ISNUMBER(SEARCH("shorts", R326)), "Shorts",
IF(ISNUMBER(SEARCH("television", R326)), "Television",
IF(ISNUMBER(SEARCH("mobile", R326)), "Mobile Games",
IF(ISNUMBER(SEARCH("video games", R326)), "Video Games",
IF(ISNUMBER(SEARCH("theater", R326)), "Plays",
IF(ISNUMBER(SEARCH("wearables", R326)), "Wearables",
IF(ISNUMBER(SEARCH("web", R326)), "Web",
IF(ISNUMBER(SEARCH("journalism", R326)), "Audio",
IF(ISNUMBER(SEARCH("photography", R326)), "Photography Books",
IF(ISNUMBER(SEARCH("publishing/fiction", R326)), "Ficton",
IF(ISNUMBER(SEARCH("nonfiction", R326)), "Nonfiction",
IF(ISNUMBER(SEARCH("podcasts", R326)), "Radio &amp; Podcasts",
IF(ISNUMBER(SEARCH("translations", R326)), "translations"))))))))))))))))))))))))</f>
        <v>Plays</v>
      </c>
    </row>
    <row r="327" spans="1:20" ht="31.5" x14ac:dyDescent="0.25">
      <c r="A327">
        <v>325</v>
      </c>
      <c r="B327" t="s">
        <v>702</v>
      </c>
      <c r="C327" s="3" t="s">
        <v>703</v>
      </c>
      <c r="D327">
        <v>6500</v>
      </c>
      <c r="E327">
        <v>5897</v>
      </c>
      <c r="F327" s="6">
        <f>E327/D327*100</f>
        <v>90.723076923076931</v>
      </c>
      <c r="G327" t="s">
        <v>14</v>
      </c>
      <c r="H327">
        <v>73</v>
      </c>
      <c r="I327" s="8">
        <f>IFERROR(E327/H327,"0")</f>
        <v>80.780821917808225</v>
      </c>
      <c r="J327" t="s">
        <v>21</v>
      </c>
      <c r="K327" t="s">
        <v>22</v>
      </c>
      <c r="L327">
        <v>1529125200</v>
      </c>
      <c r="M327" s="12">
        <f>(((L327/60)/60)/24)+DATE(1970,1,1)</f>
        <v>43267.208333333328</v>
      </c>
      <c r="N327">
        <v>1531112400</v>
      </c>
      <c r="O327" s="12">
        <f>(((N327/60)/60)/24)+DATE(1970,1,1)</f>
        <v>43290.208333333328</v>
      </c>
      <c r="P327" t="b">
        <v>0</v>
      </c>
      <c r="Q327" t="b">
        <v>1</v>
      </c>
      <c r="R327" t="s">
        <v>33</v>
      </c>
      <c r="S327" t="str">
        <f>IF(ISNUMBER(SEARCH("food", R327)), "Food", IF(ISNUMBER(SEARCH("music",R327)),"Music",IF(ISNUMBER(SEARCH("film", R327)), "Film &amp; Video", IF(ISNUMBER(SEARCH("games", R327)), "Games", IF(ISNUMBER(SEARCH("theater", R327)), "Theater",IF(ISNUMBER(SEARCH("technology", R327)), "Technology", IF(ISNUMBER(SEARCH("journalism", R327)), "Journalism", IF(ISNUMBER(SEARCH("photography", R327)), "Photography", IF(ISNUMBER(SEARCH("publishing", R327)), "Publishing")))))))))</f>
        <v>Theater</v>
      </c>
      <c r="T327" t="str">
        <f>IF(ISNUMBER(SEARCH("food", R327)), "Food Trucks",
IF(ISNUMBER(SEARCH("electric",R327)),"Electric Music",
IF(ISNUMBER(SEARCH("indie",R327)),"Indie Rock",
IF(ISNUMBER(SEARCH("jazz",R327)),"Jazz",
IF(ISNUMBER(SEARCH("metal",R327)),"Metal",
IF(ISNUMBER(SEARCH("rock",R327)),"Rock",
IF(ISNUMBER(SEARCH("world",R327)),"World Music",
IF(ISNUMBER(SEARCH("animation", R327)), "Animation",
IF(ISNUMBER(SEARCH("documentary", R327)), "Documentary",
IF(ISNUMBER(SEARCH("drama", R327)), "Drama",
IF(ISNUMBER(SEARCH("science", R327)), "Science Ficton",
IF(ISNUMBER(SEARCH("shorts", R327)), "Shorts",
IF(ISNUMBER(SEARCH("television", R327)), "Television",
IF(ISNUMBER(SEARCH("mobile", R327)), "Mobile Games",
IF(ISNUMBER(SEARCH("video games", R327)), "Video Games",
IF(ISNUMBER(SEARCH("theater", R327)), "Plays",
IF(ISNUMBER(SEARCH("wearables", R327)), "Wearables",
IF(ISNUMBER(SEARCH("web", R327)), "Web",
IF(ISNUMBER(SEARCH("journalism", R327)), "Audio",
IF(ISNUMBER(SEARCH("photography", R327)), "Photography Books",
IF(ISNUMBER(SEARCH("publishing/fiction", R327)), "Ficton",
IF(ISNUMBER(SEARCH("nonfiction", R327)), "Nonfiction",
IF(ISNUMBER(SEARCH("podcasts", R327)), "Radio &amp; Podcasts",
IF(ISNUMBER(SEARCH("translations", R327)), "translations"))))))))))))))))))))))))</f>
        <v>Plays</v>
      </c>
    </row>
    <row r="328" spans="1:20" ht="31.5" x14ac:dyDescent="0.25">
      <c r="A328">
        <v>326</v>
      </c>
      <c r="B328" t="s">
        <v>704</v>
      </c>
      <c r="C328" s="3" t="s">
        <v>705</v>
      </c>
      <c r="D328">
        <v>7200</v>
      </c>
      <c r="E328">
        <v>3326</v>
      </c>
      <c r="F328" s="6">
        <f>E328/D328*100</f>
        <v>46.194444444444443</v>
      </c>
      <c r="G328" t="s">
        <v>14</v>
      </c>
      <c r="H328">
        <v>128</v>
      </c>
      <c r="I328" s="8">
        <f>IFERROR(E328/H328,"0")</f>
        <v>25.984375</v>
      </c>
      <c r="J328" t="s">
        <v>21</v>
      </c>
      <c r="K328" t="s">
        <v>22</v>
      </c>
      <c r="L328">
        <v>1451109600</v>
      </c>
      <c r="M328" s="12">
        <f>(((L328/60)/60)/24)+DATE(1970,1,1)</f>
        <v>42364.25</v>
      </c>
      <c r="N328">
        <v>1451628000</v>
      </c>
      <c r="O328" s="12">
        <f>(((N328/60)/60)/24)+DATE(1970,1,1)</f>
        <v>42370.25</v>
      </c>
      <c r="P328" t="b">
        <v>0</v>
      </c>
      <c r="Q328" t="b">
        <v>0</v>
      </c>
      <c r="R328" t="s">
        <v>71</v>
      </c>
      <c r="S328" t="str">
        <f>IF(ISNUMBER(SEARCH("food", R328)), "Food", IF(ISNUMBER(SEARCH("music",R328)),"Music",IF(ISNUMBER(SEARCH("film", R328)), "Film &amp; Video", IF(ISNUMBER(SEARCH("games", R328)), "Games", IF(ISNUMBER(SEARCH("theater", R328)), "Theater",IF(ISNUMBER(SEARCH("technology", R328)), "Technology", IF(ISNUMBER(SEARCH("journalism", R328)), "Journalism", IF(ISNUMBER(SEARCH("photography", R328)), "Photography", IF(ISNUMBER(SEARCH("publishing", R328)), "Publishing")))))))))</f>
        <v>Film &amp; Video</v>
      </c>
      <c r="T328" t="str">
        <f>IF(ISNUMBER(SEARCH("food", R328)), "Food Trucks",
IF(ISNUMBER(SEARCH("electric",R328)),"Electric Music",
IF(ISNUMBER(SEARCH("indie",R328)),"Indie Rock",
IF(ISNUMBER(SEARCH("jazz",R328)),"Jazz",
IF(ISNUMBER(SEARCH("metal",R328)),"Metal",
IF(ISNUMBER(SEARCH("rock",R328)),"Rock",
IF(ISNUMBER(SEARCH("world",R328)),"World Music",
IF(ISNUMBER(SEARCH("animation", R328)), "Animation",
IF(ISNUMBER(SEARCH("documentary", R328)), "Documentary",
IF(ISNUMBER(SEARCH("drama", R328)), "Drama",
IF(ISNUMBER(SEARCH("science", R328)), "Science Ficton",
IF(ISNUMBER(SEARCH("shorts", R328)), "Shorts",
IF(ISNUMBER(SEARCH("television", R328)), "Television",
IF(ISNUMBER(SEARCH("mobile", R328)), "Mobile Games",
IF(ISNUMBER(SEARCH("video games", R328)), "Video Games",
IF(ISNUMBER(SEARCH("theater", R328)), "Plays",
IF(ISNUMBER(SEARCH("wearables", R328)), "Wearables",
IF(ISNUMBER(SEARCH("web", R328)), "Web",
IF(ISNUMBER(SEARCH("journalism", R328)), "Audio",
IF(ISNUMBER(SEARCH("photography", R328)), "Photography Books",
IF(ISNUMBER(SEARCH("publishing/fiction", R328)), "Ficton",
IF(ISNUMBER(SEARCH("nonfiction", R328)), "Nonfiction",
IF(ISNUMBER(SEARCH("podcasts", R328)), "Radio &amp; Podcasts",
IF(ISNUMBER(SEARCH("translations", R328)), "translations"))))))))))))))))))))))))</f>
        <v>Animation</v>
      </c>
    </row>
    <row r="329" spans="1:20" x14ac:dyDescent="0.25">
      <c r="A329">
        <v>327</v>
      </c>
      <c r="B329" t="s">
        <v>706</v>
      </c>
      <c r="C329" s="3" t="s">
        <v>707</v>
      </c>
      <c r="D329">
        <v>2600</v>
      </c>
      <c r="E329">
        <v>1002</v>
      </c>
      <c r="F329" s="6">
        <f>E329/D329*100</f>
        <v>38.53846153846154</v>
      </c>
      <c r="G329" t="s">
        <v>14</v>
      </c>
      <c r="H329">
        <v>33</v>
      </c>
      <c r="I329" s="8">
        <f>IFERROR(E329/H329,"0")</f>
        <v>30.363636363636363</v>
      </c>
      <c r="J329" t="s">
        <v>21</v>
      </c>
      <c r="K329" t="s">
        <v>22</v>
      </c>
      <c r="L329">
        <v>1566968400</v>
      </c>
      <c r="M329" s="12">
        <f>(((L329/60)/60)/24)+DATE(1970,1,1)</f>
        <v>43705.208333333328</v>
      </c>
      <c r="N329">
        <v>1567314000</v>
      </c>
      <c r="O329" s="12">
        <f>(((N329/60)/60)/24)+DATE(1970,1,1)</f>
        <v>43709.208333333328</v>
      </c>
      <c r="P329" t="b">
        <v>0</v>
      </c>
      <c r="Q329" t="b">
        <v>1</v>
      </c>
      <c r="R329" t="s">
        <v>33</v>
      </c>
      <c r="S329" t="str">
        <f>IF(ISNUMBER(SEARCH("food", R329)), "Food", IF(ISNUMBER(SEARCH("music",R329)),"Music",IF(ISNUMBER(SEARCH("film", R329)), "Film &amp; Video", IF(ISNUMBER(SEARCH("games", R329)), "Games", IF(ISNUMBER(SEARCH("theater", R329)), "Theater",IF(ISNUMBER(SEARCH("technology", R329)), "Technology", IF(ISNUMBER(SEARCH("journalism", R329)), "Journalism", IF(ISNUMBER(SEARCH("photography", R329)), "Photography", IF(ISNUMBER(SEARCH("publishing", R329)), "Publishing")))))))))</f>
        <v>Theater</v>
      </c>
      <c r="T329" t="str">
        <f>IF(ISNUMBER(SEARCH("food", R329)), "Food Trucks",
IF(ISNUMBER(SEARCH("electric",R329)),"Electric Music",
IF(ISNUMBER(SEARCH("indie",R329)),"Indie Rock",
IF(ISNUMBER(SEARCH("jazz",R329)),"Jazz",
IF(ISNUMBER(SEARCH("metal",R329)),"Metal",
IF(ISNUMBER(SEARCH("rock",R329)),"Rock",
IF(ISNUMBER(SEARCH("world",R329)),"World Music",
IF(ISNUMBER(SEARCH("animation", R329)), "Animation",
IF(ISNUMBER(SEARCH("documentary", R329)), "Documentary",
IF(ISNUMBER(SEARCH("drama", R329)), "Drama",
IF(ISNUMBER(SEARCH("science", R329)), "Science Ficton",
IF(ISNUMBER(SEARCH("shorts", R329)), "Shorts",
IF(ISNUMBER(SEARCH("television", R329)), "Television",
IF(ISNUMBER(SEARCH("mobile", R329)), "Mobile Games",
IF(ISNUMBER(SEARCH("video games", R329)), "Video Games",
IF(ISNUMBER(SEARCH("theater", R329)), "Plays",
IF(ISNUMBER(SEARCH("wearables", R329)), "Wearables",
IF(ISNUMBER(SEARCH("web", R329)), "Web",
IF(ISNUMBER(SEARCH("journalism", R329)), "Audio",
IF(ISNUMBER(SEARCH("photography", R329)), "Photography Books",
IF(ISNUMBER(SEARCH("publishing/fiction", R329)), "Ficton",
IF(ISNUMBER(SEARCH("nonfiction", R329)), "Nonfiction",
IF(ISNUMBER(SEARCH("podcasts", R329)), "Radio &amp; Podcasts",
IF(ISNUMBER(SEARCH("translations", R329)), "translations"))))))))))))))))))))))))</f>
        <v>Plays</v>
      </c>
    </row>
    <row r="330" spans="1:20" ht="31.5" x14ac:dyDescent="0.25">
      <c r="A330">
        <v>328</v>
      </c>
      <c r="B330" t="s">
        <v>708</v>
      </c>
      <c r="C330" s="3" t="s">
        <v>709</v>
      </c>
      <c r="D330">
        <v>98700</v>
      </c>
      <c r="E330">
        <v>131826</v>
      </c>
      <c r="F330" s="6">
        <f>E330/D330*100</f>
        <v>133.56231003039514</v>
      </c>
      <c r="G330" t="s">
        <v>20</v>
      </c>
      <c r="H330">
        <v>2441</v>
      </c>
      <c r="I330" s="8">
        <f>IFERROR(E330/H330,"0")</f>
        <v>54.004916018025398</v>
      </c>
      <c r="J330" t="s">
        <v>21</v>
      </c>
      <c r="K330" t="s">
        <v>22</v>
      </c>
      <c r="L330">
        <v>1543557600</v>
      </c>
      <c r="M330" s="12">
        <f>(((L330/60)/60)/24)+DATE(1970,1,1)</f>
        <v>43434.25</v>
      </c>
      <c r="N330">
        <v>1544508000</v>
      </c>
      <c r="O330" s="12">
        <f>(((N330/60)/60)/24)+DATE(1970,1,1)</f>
        <v>43445.25</v>
      </c>
      <c r="P330" t="b">
        <v>0</v>
      </c>
      <c r="Q330" t="b">
        <v>0</v>
      </c>
      <c r="R330" t="s">
        <v>23</v>
      </c>
      <c r="S330" t="str">
        <f>IF(ISNUMBER(SEARCH("food", R330)), "Food", IF(ISNUMBER(SEARCH("music",R330)),"Music",IF(ISNUMBER(SEARCH("film", R330)), "Film &amp; Video", IF(ISNUMBER(SEARCH("games", R330)), "Games", IF(ISNUMBER(SEARCH("theater", R330)), "Theater",IF(ISNUMBER(SEARCH("technology", R330)), "Technology", IF(ISNUMBER(SEARCH("journalism", R330)), "Journalism", IF(ISNUMBER(SEARCH("photography", R330)), "Photography", IF(ISNUMBER(SEARCH("publishing", R330)), "Publishing")))))))))</f>
        <v>Music</v>
      </c>
      <c r="T330" t="str">
        <f>IF(ISNUMBER(SEARCH("food", R330)), "Food Trucks",
IF(ISNUMBER(SEARCH("electric",R330)),"Electric Music",
IF(ISNUMBER(SEARCH("indie",R330)),"Indie Rock",
IF(ISNUMBER(SEARCH("jazz",R330)),"Jazz",
IF(ISNUMBER(SEARCH("metal",R330)),"Metal",
IF(ISNUMBER(SEARCH("rock",R330)),"Rock",
IF(ISNUMBER(SEARCH("world",R330)),"World Music",
IF(ISNUMBER(SEARCH("animation", R330)), "Animation",
IF(ISNUMBER(SEARCH("documentary", R330)), "Documentary",
IF(ISNUMBER(SEARCH("drama", R330)), "Drama",
IF(ISNUMBER(SEARCH("science", R330)), "Science Ficton",
IF(ISNUMBER(SEARCH("shorts", R330)), "Shorts",
IF(ISNUMBER(SEARCH("television", R330)), "Television",
IF(ISNUMBER(SEARCH("mobile", R330)), "Mobile Games",
IF(ISNUMBER(SEARCH("video games", R330)), "Video Games",
IF(ISNUMBER(SEARCH("theater", R330)), "Plays",
IF(ISNUMBER(SEARCH("wearables", R330)), "Wearables",
IF(ISNUMBER(SEARCH("web", R330)), "Web",
IF(ISNUMBER(SEARCH("journalism", R330)), "Audio",
IF(ISNUMBER(SEARCH("photography", R330)), "Photography Books",
IF(ISNUMBER(SEARCH("publishing/fiction", R330)), "Ficton",
IF(ISNUMBER(SEARCH("nonfiction", R330)), "Nonfiction",
IF(ISNUMBER(SEARCH("podcasts", R330)), "Radio &amp; Podcasts",
IF(ISNUMBER(SEARCH("translations", R330)), "translations"))))))))))))))))))))))))</f>
        <v>Rock</v>
      </c>
    </row>
    <row r="331" spans="1:20" x14ac:dyDescent="0.25">
      <c r="A331">
        <v>329</v>
      </c>
      <c r="B331" t="s">
        <v>710</v>
      </c>
      <c r="C331" s="3" t="s">
        <v>711</v>
      </c>
      <c r="D331">
        <v>93800</v>
      </c>
      <c r="E331">
        <v>21477</v>
      </c>
      <c r="F331" s="6">
        <f>E331/D331*100</f>
        <v>22.896588486140725</v>
      </c>
      <c r="G331" t="s">
        <v>47</v>
      </c>
      <c r="H331">
        <v>211</v>
      </c>
      <c r="I331" s="8">
        <f>IFERROR(E331/H331,"0")</f>
        <v>101.78672985781991</v>
      </c>
      <c r="J331" t="s">
        <v>21</v>
      </c>
      <c r="K331" t="s">
        <v>22</v>
      </c>
      <c r="L331">
        <v>1481522400</v>
      </c>
      <c r="M331" s="12">
        <f>(((L331/60)/60)/24)+DATE(1970,1,1)</f>
        <v>42716.25</v>
      </c>
      <c r="N331">
        <v>1482472800</v>
      </c>
      <c r="O331" s="12">
        <f>(((N331/60)/60)/24)+DATE(1970,1,1)</f>
        <v>42727.25</v>
      </c>
      <c r="P331" t="b">
        <v>0</v>
      </c>
      <c r="Q331" t="b">
        <v>0</v>
      </c>
      <c r="R331" t="s">
        <v>89</v>
      </c>
      <c r="S331" t="str">
        <f>IF(ISNUMBER(SEARCH("food", R331)), "Food", IF(ISNUMBER(SEARCH("music",R331)),"Music",IF(ISNUMBER(SEARCH("film", R331)), "Film &amp; Video", IF(ISNUMBER(SEARCH("games", R331)), "Games", IF(ISNUMBER(SEARCH("theater", R331)), "Theater",IF(ISNUMBER(SEARCH("technology", R331)), "Technology", IF(ISNUMBER(SEARCH("journalism", R331)), "Journalism", IF(ISNUMBER(SEARCH("photography", R331)), "Photography", IF(ISNUMBER(SEARCH("publishing", R331)), "Publishing")))))))))</f>
        <v>Games</v>
      </c>
      <c r="T331" t="str">
        <f>IF(ISNUMBER(SEARCH("food", R331)), "Food Trucks",
IF(ISNUMBER(SEARCH("electric",R331)),"Electric Music",
IF(ISNUMBER(SEARCH("indie",R331)),"Indie Rock",
IF(ISNUMBER(SEARCH("jazz",R331)),"Jazz",
IF(ISNUMBER(SEARCH("metal",R331)),"Metal",
IF(ISNUMBER(SEARCH("rock",R331)),"Rock",
IF(ISNUMBER(SEARCH("world",R331)),"World Music",
IF(ISNUMBER(SEARCH("animation", R331)), "Animation",
IF(ISNUMBER(SEARCH("documentary", R331)), "Documentary",
IF(ISNUMBER(SEARCH("drama", R331)), "Drama",
IF(ISNUMBER(SEARCH("science", R331)), "Science Ficton",
IF(ISNUMBER(SEARCH("shorts", R331)), "Shorts",
IF(ISNUMBER(SEARCH("television", R331)), "Television",
IF(ISNUMBER(SEARCH("mobile", R331)), "Mobile Games",
IF(ISNUMBER(SEARCH("video games", R331)), "Video Games",
IF(ISNUMBER(SEARCH("theater", R331)), "Plays",
IF(ISNUMBER(SEARCH("wearables", R331)), "Wearables",
IF(ISNUMBER(SEARCH("web", R331)), "Web",
IF(ISNUMBER(SEARCH("journalism", R331)), "Audio",
IF(ISNUMBER(SEARCH("photography", R331)), "Photography Books",
IF(ISNUMBER(SEARCH("publishing/fiction", R331)), "Ficton",
IF(ISNUMBER(SEARCH("nonfiction", R331)), "Nonfiction",
IF(ISNUMBER(SEARCH("podcasts", R331)), "Radio &amp; Podcasts",
IF(ISNUMBER(SEARCH("translations", R331)), "translations"))))))))))))))))))))))))</f>
        <v>Video Games</v>
      </c>
    </row>
    <row r="332" spans="1:20" ht="31.5" x14ac:dyDescent="0.25">
      <c r="A332">
        <v>330</v>
      </c>
      <c r="B332" t="s">
        <v>712</v>
      </c>
      <c r="C332" s="3" t="s">
        <v>713</v>
      </c>
      <c r="D332">
        <v>33700</v>
      </c>
      <c r="E332">
        <v>62330</v>
      </c>
      <c r="F332" s="6">
        <f>E332/D332*100</f>
        <v>184.95548961424333</v>
      </c>
      <c r="G332" t="s">
        <v>20</v>
      </c>
      <c r="H332">
        <v>1385</v>
      </c>
      <c r="I332" s="8">
        <f>IFERROR(E332/H332,"0")</f>
        <v>45.003610108303249</v>
      </c>
      <c r="J332" t="s">
        <v>40</v>
      </c>
      <c r="K332" t="s">
        <v>41</v>
      </c>
      <c r="L332">
        <v>1512712800</v>
      </c>
      <c r="M332" s="12">
        <f>(((L332/60)/60)/24)+DATE(1970,1,1)</f>
        <v>43077.25</v>
      </c>
      <c r="N332">
        <v>1512799200</v>
      </c>
      <c r="O332" s="12">
        <f>(((N332/60)/60)/24)+DATE(1970,1,1)</f>
        <v>43078.25</v>
      </c>
      <c r="P332" t="b">
        <v>0</v>
      </c>
      <c r="Q332" t="b">
        <v>0</v>
      </c>
      <c r="R332" t="s">
        <v>42</v>
      </c>
      <c r="S332" t="str">
        <f>IF(ISNUMBER(SEARCH("food", R332)), "Food", IF(ISNUMBER(SEARCH("music",R332)),"Music",IF(ISNUMBER(SEARCH("film", R332)), "Film &amp; Video", IF(ISNUMBER(SEARCH("games", R332)), "Games", IF(ISNUMBER(SEARCH("theater", R332)), "Theater",IF(ISNUMBER(SEARCH("technology", R332)), "Technology", IF(ISNUMBER(SEARCH("journalism", R332)), "Journalism", IF(ISNUMBER(SEARCH("photography", R332)), "Photography", IF(ISNUMBER(SEARCH("publishing", R332)), "Publishing")))))))))</f>
        <v>Film &amp; Video</v>
      </c>
      <c r="T332" t="str">
        <f>IF(ISNUMBER(SEARCH("food", R332)), "Food Trucks",
IF(ISNUMBER(SEARCH("electric",R332)),"Electric Music",
IF(ISNUMBER(SEARCH("indie",R332)),"Indie Rock",
IF(ISNUMBER(SEARCH("jazz",R332)),"Jazz",
IF(ISNUMBER(SEARCH("metal",R332)),"Metal",
IF(ISNUMBER(SEARCH("rock",R332)),"Rock",
IF(ISNUMBER(SEARCH("world",R332)),"World Music",
IF(ISNUMBER(SEARCH("animation", R332)), "Animation",
IF(ISNUMBER(SEARCH("documentary", R332)), "Documentary",
IF(ISNUMBER(SEARCH("drama", R332)), "Drama",
IF(ISNUMBER(SEARCH("science", R332)), "Science Ficton",
IF(ISNUMBER(SEARCH("shorts", R332)), "Shorts",
IF(ISNUMBER(SEARCH("television", R332)), "Television",
IF(ISNUMBER(SEARCH("mobile", R332)), "Mobile Games",
IF(ISNUMBER(SEARCH("video games", R332)), "Video Games",
IF(ISNUMBER(SEARCH("theater", R332)), "Plays",
IF(ISNUMBER(SEARCH("wearables", R332)), "Wearables",
IF(ISNUMBER(SEARCH("web", R332)), "Web",
IF(ISNUMBER(SEARCH("journalism", R332)), "Audio",
IF(ISNUMBER(SEARCH("photography", R332)), "Photography Books",
IF(ISNUMBER(SEARCH("publishing/fiction", R332)), "Ficton",
IF(ISNUMBER(SEARCH("nonfiction", R332)), "Nonfiction",
IF(ISNUMBER(SEARCH("podcasts", R332)), "Radio &amp; Podcasts",
IF(ISNUMBER(SEARCH("translations", R332)), "translations"))))))))))))))))))))))))</f>
        <v>Documentary</v>
      </c>
    </row>
    <row r="333" spans="1:20" x14ac:dyDescent="0.25">
      <c r="A333">
        <v>331</v>
      </c>
      <c r="B333" t="s">
        <v>714</v>
      </c>
      <c r="C333" s="3" t="s">
        <v>715</v>
      </c>
      <c r="D333">
        <v>3300</v>
      </c>
      <c r="E333">
        <v>14643</v>
      </c>
      <c r="F333" s="6">
        <f>E333/D333*100</f>
        <v>443.72727272727275</v>
      </c>
      <c r="G333" t="s">
        <v>20</v>
      </c>
      <c r="H333">
        <v>190</v>
      </c>
      <c r="I333" s="8">
        <f>IFERROR(E333/H333,"0")</f>
        <v>77.068421052631578</v>
      </c>
      <c r="J333" t="s">
        <v>21</v>
      </c>
      <c r="K333" t="s">
        <v>22</v>
      </c>
      <c r="L333">
        <v>1324274400</v>
      </c>
      <c r="M333" s="12">
        <f>(((L333/60)/60)/24)+DATE(1970,1,1)</f>
        <v>40896.25</v>
      </c>
      <c r="N333">
        <v>1324360800</v>
      </c>
      <c r="O333" s="12">
        <f>(((N333/60)/60)/24)+DATE(1970,1,1)</f>
        <v>40897.25</v>
      </c>
      <c r="P333" t="b">
        <v>0</v>
      </c>
      <c r="Q333" t="b">
        <v>0</v>
      </c>
      <c r="R333" t="s">
        <v>17</v>
      </c>
      <c r="S333" t="str">
        <f>IF(ISNUMBER(SEARCH("food", R333)), "Food", IF(ISNUMBER(SEARCH("music",R333)),"Music",IF(ISNUMBER(SEARCH("film", R333)), "Film &amp; Video", IF(ISNUMBER(SEARCH("games", R333)), "Games", IF(ISNUMBER(SEARCH("theater", R333)), "Theater",IF(ISNUMBER(SEARCH("technology", R333)), "Technology", IF(ISNUMBER(SEARCH("journalism", R333)), "Journalism", IF(ISNUMBER(SEARCH("photography", R333)), "Photography", IF(ISNUMBER(SEARCH("publishing", R333)), "Publishing")))))))))</f>
        <v>Food</v>
      </c>
      <c r="T333" t="str">
        <f>IF(ISNUMBER(SEARCH("food", R333)), "Food Trucks",
IF(ISNUMBER(SEARCH("electric",R333)),"Electric Music",
IF(ISNUMBER(SEARCH("indie",R333)),"Indie Rock",
IF(ISNUMBER(SEARCH("jazz",R333)),"Jazz",
IF(ISNUMBER(SEARCH("metal",R333)),"Metal",
IF(ISNUMBER(SEARCH("rock",R333)),"Rock",
IF(ISNUMBER(SEARCH("world",R333)),"World Music",
IF(ISNUMBER(SEARCH("animation", R333)), "Animation",
IF(ISNUMBER(SEARCH("documentary", R333)), "Documentary",
IF(ISNUMBER(SEARCH("drama", R333)), "Drama",
IF(ISNUMBER(SEARCH("science", R333)), "Science Ficton",
IF(ISNUMBER(SEARCH("shorts", R333)), "Shorts",
IF(ISNUMBER(SEARCH("television", R333)), "Television",
IF(ISNUMBER(SEARCH("mobile", R333)), "Mobile Games",
IF(ISNUMBER(SEARCH("video games", R333)), "Video Games",
IF(ISNUMBER(SEARCH("theater", R333)), "Plays",
IF(ISNUMBER(SEARCH("wearables", R333)), "Wearables",
IF(ISNUMBER(SEARCH("web", R333)), "Web",
IF(ISNUMBER(SEARCH("journalism", R333)), "Audio",
IF(ISNUMBER(SEARCH("photography", R333)), "Photography Books",
IF(ISNUMBER(SEARCH("publishing/fiction", R333)), "Ficton",
IF(ISNUMBER(SEARCH("nonfiction", R333)), "Nonfiction",
IF(ISNUMBER(SEARCH("podcasts", R333)), "Radio &amp; Podcasts",
IF(ISNUMBER(SEARCH("translations", R333)), "translations"))))))))))))))))))))))))</f>
        <v>Food Trucks</v>
      </c>
    </row>
    <row r="334" spans="1:20" ht="31.5" x14ac:dyDescent="0.25">
      <c r="A334">
        <v>332</v>
      </c>
      <c r="B334" t="s">
        <v>716</v>
      </c>
      <c r="C334" s="3" t="s">
        <v>717</v>
      </c>
      <c r="D334">
        <v>20700</v>
      </c>
      <c r="E334">
        <v>41396</v>
      </c>
      <c r="F334" s="6">
        <f>E334/D334*100</f>
        <v>199.9806763285024</v>
      </c>
      <c r="G334" t="s">
        <v>20</v>
      </c>
      <c r="H334">
        <v>470</v>
      </c>
      <c r="I334" s="8">
        <f>IFERROR(E334/H334,"0")</f>
        <v>88.076595744680844</v>
      </c>
      <c r="J334" t="s">
        <v>21</v>
      </c>
      <c r="K334" t="s">
        <v>22</v>
      </c>
      <c r="L334">
        <v>1364446800</v>
      </c>
      <c r="M334" s="12">
        <f>(((L334/60)/60)/24)+DATE(1970,1,1)</f>
        <v>41361.208333333336</v>
      </c>
      <c r="N334">
        <v>1364533200</v>
      </c>
      <c r="O334" s="12">
        <f>(((N334/60)/60)/24)+DATE(1970,1,1)</f>
        <v>41362.208333333336</v>
      </c>
      <c r="P334" t="b">
        <v>0</v>
      </c>
      <c r="Q334" t="b">
        <v>0</v>
      </c>
      <c r="R334" t="s">
        <v>65</v>
      </c>
      <c r="S334" t="str">
        <f>IF(ISNUMBER(SEARCH("food", R334)), "Food", IF(ISNUMBER(SEARCH("music",R334)),"Music",IF(ISNUMBER(SEARCH("film", R334)), "Film &amp; Video", IF(ISNUMBER(SEARCH("games", R334)), "Games", IF(ISNUMBER(SEARCH("theater", R334)), "Theater",IF(ISNUMBER(SEARCH("technology", R334)), "Technology", IF(ISNUMBER(SEARCH("journalism", R334)), "Journalism", IF(ISNUMBER(SEARCH("photography", R334)), "Photography", IF(ISNUMBER(SEARCH("publishing", R334)), "Publishing")))))))))</f>
        <v>Technology</v>
      </c>
      <c r="T334" t="str">
        <f>IF(ISNUMBER(SEARCH("food", R334)), "Food Trucks",
IF(ISNUMBER(SEARCH("electric",R334)),"Electric Music",
IF(ISNUMBER(SEARCH("indie",R334)),"Indie Rock",
IF(ISNUMBER(SEARCH("jazz",R334)),"Jazz",
IF(ISNUMBER(SEARCH("metal",R334)),"Metal",
IF(ISNUMBER(SEARCH("rock",R334)),"Rock",
IF(ISNUMBER(SEARCH("world",R334)),"World Music",
IF(ISNUMBER(SEARCH("animation", R334)), "Animation",
IF(ISNUMBER(SEARCH("documentary", R334)), "Documentary",
IF(ISNUMBER(SEARCH("drama", R334)), "Drama",
IF(ISNUMBER(SEARCH("science", R334)), "Science Ficton",
IF(ISNUMBER(SEARCH("shorts", R334)), "Shorts",
IF(ISNUMBER(SEARCH("television", R334)), "Television",
IF(ISNUMBER(SEARCH("mobile", R334)), "Mobile Games",
IF(ISNUMBER(SEARCH("video games", R334)), "Video Games",
IF(ISNUMBER(SEARCH("theater", R334)), "Plays",
IF(ISNUMBER(SEARCH("wearables", R334)), "Wearables",
IF(ISNUMBER(SEARCH("web", R334)), "Web",
IF(ISNUMBER(SEARCH("journalism", R334)), "Audio",
IF(ISNUMBER(SEARCH("photography", R334)), "Photography Books",
IF(ISNUMBER(SEARCH("publishing/fiction", R334)), "Ficton",
IF(ISNUMBER(SEARCH("nonfiction", R334)), "Nonfiction",
IF(ISNUMBER(SEARCH("podcasts", R334)), "Radio &amp; Podcasts",
IF(ISNUMBER(SEARCH("translations", R334)), "translations"))))))))))))))))))))))))</f>
        <v>Wearables</v>
      </c>
    </row>
    <row r="335" spans="1:20" x14ac:dyDescent="0.25">
      <c r="A335">
        <v>333</v>
      </c>
      <c r="B335" t="s">
        <v>718</v>
      </c>
      <c r="C335" s="3" t="s">
        <v>719</v>
      </c>
      <c r="D335">
        <v>9600</v>
      </c>
      <c r="E335">
        <v>11900</v>
      </c>
      <c r="F335" s="6">
        <f>E335/D335*100</f>
        <v>123.95833333333333</v>
      </c>
      <c r="G335" t="s">
        <v>20</v>
      </c>
      <c r="H335">
        <v>253</v>
      </c>
      <c r="I335" s="8">
        <f>IFERROR(E335/H335,"0")</f>
        <v>47.035573122529641</v>
      </c>
      <c r="J335" t="s">
        <v>21</v>
      </c>
      <c r="K335" t="s">
        <v>22</v>
      </c>
      <c r="L335">
        <v>1542693600</v>
      </c>
      <c r="M335" s="12">
        <f>(((L335/60)/60)/24)+DATE(1970,1,1)</f>
        <v>43424.25</v>
      </c>
      <c r="N335">
        <v>1545112800</v>
      </c>
      <c r="O335" s="12">
        <f>(((N335/60)/60)/24)+DATE(1970,1,1)</f>
        <v>43452.25</v>
      </c>
      <c r="P335" t="b">
        <v>0</v>
      </c>
      <c r="Q335" t="b">
        <v>0</v>
      </c>
      <c r="R335" t="s">
        <v>33</v>
      </c>
      <c r="S335" t="str">
        <f>IF(ISNUMBER(SEARCH("food", R335)), "Food", IF(ISNUMBER(SEARCH("music",R335)),"Music",IF(ISNUMBER(SEARCH("film", R335)), "Film &amp; Video", IF(ISNUMBER(SEARCH("games", R335)), "Games", IF(ISNUMBER(SEARCH("theater", R335)), "Theater",IF(ISNUMBER(SEARCH("technology", R335)), "Technology", IF(ISNUMBER(SEARCH("journalism", R335)), "Journalism", IF(ISNUMBER(SEARCH("photography", R335)), "Photography", IF(ISNUMBER(SEARCH("publishing", R335)), "Publishing")))))))))</f>
        <v>Theater</v>
      </c>
      <c r="T335" t="str">
        <f>IF(ISNUMBER(SEARCH("food", R335)), "Food Trucks",
IF(ISNUMBER(SEARCH("electric",R335)),"Electric Music",
IF(ISNUMBER(SEARCH("indie",R335)),"Indie Rock",
IF(ISNUMBER(SEARCH("jazz",R335)),"Jazz",
IF(ISNUMBER(SEARCH("metal",R335)),"Metal",
IF(ISNUMBER(SEARCH("rock",R335)),"Rock",
IF(ISNUMBER(SEARCH("world",R335)),"World Music",
IF(ISNUMBER(SEARCH("animation", R335)), "Animation",
IF(ISNUMBER(SEARCH("documentary", R335)), "Documentary",
IF(ISNUMBER(SEARCH("drama", R335)), "Drama",
IF(ISNUMBER(SEARCH("science", R335)), "Science Ficton",
IF(ISNUMBER(SEARCH("shorts", R335)), "Shorts",
IF(ISNUMBER(SEARCH("television", R335)), "Television",
IF(ISNUMBER(SEARCH("mobile", R335)), "Mobile Games",
IF(ISNUMBER(SEARCH("video games", R335)), "Video Games",
IF(ISNUMBER(SEARCH("theater", R335)), "Plays",
IF(ISNUMBER(SEARCH("wearables", R335)), "Wearables",
IF(ISNUMBER(SEARCH("web", R335)), "Web",
IF(ISNUMBER(SEARCH("journalism", R335)), "Audio",
IF(ISNUMBER(SEARCH("photography", R335)), "Photography Books",
IF(ISNUMBER(SEARCH("publishing/fiction", R335)), "Ficton",
IF(ISNUMBER(SEARCH("nonfiction", R335)), "Nonfiction",
IF(ISNUMBER(SEARCH("podcasts", R335)), "Radio &amp; Podcasts",
IF(ISNUMBER(SEARCH("translations", R335)), "translations"))))))))))))))))))))))))</f>
        <v>Plays</v>
      </c>
    </row>
    <row r="336" spans="1:20" x14ac:dyDescent="0.25">
      <c r="A336">
        <v>334</v>
      </c>
      <c r="B336" t="s">
        <v>720</v>
      </c>
      <c r="C336" s="3" t="s">
        <v>721</v>
      </c>
      <c r="D336">
        <v>66200</v>
      </c>
      <c r="E336">
        <v>123538</v>
      </c>
      <c r="F336" s="6">
        <f>E336/D336*100</f>
        <v>186.61329305135951</v>
      </c>
      <c r="G336" t="s">
        <v>20</v>
      </c>
      <c r="H336">
        <v>1113</v>
      </c>
      <c r="I336" s="8">
        <f>IFERROR(E336/H336,"0")</f>
        <v>110.99550763701707</v>
      </c>
      <c r="J336" t="s">
        <v>21</v>
      </c>
      <c r="K336" t="s">
        <v>22</v>
      </c>
      <c r="L336">
        <v>1515564000</v>
      </c>
      <c r="M336" s="12">
        <f>(((L336/60)/60)/24)+DATE(1970,1,1)</f>
        <v>43110.25</v>
      </c>
      <c r="N336">
        <v>1516168800</v>
      </c>
      <c r="O336" s="12">
        <f>(((N336/60)/60)/24)+DATE(1970,1,1)</f>
        <v>43117.25</v>
      </c>
      <c r="P336" t="b">
        <v>0</v>
      </c>
      <c r="Q336" t="b">
        <v>0</v>
      </c>
      <c r="R336" t="s">
        <v>23</v>
      </c>
      <c r="S336" t="str">
        <f>IF(ISNUMBER(SEARCH("food", R336)), "Food", IF(ISNUMBER(SEARCH("music",R336)),"Music",IF(ISNUMBER(SEARCH("film", R336)), "Film &amp; Video", IF(ISNUMBER(SEARCH("games", R336)), "Games", IF(ISNUMBER(SEARCH("theater", R336)), "Theater",IF(ISNUMBER(SEARCH("technology", R336)), "Technology", IF(ISNUMBER(SEARCH("journalism", R336)), "Journalism", IF(ISNUMBER(SEARCH("photography", R336)), "Photography", IF(ISNUMBER(SEARCH("publishing", R336)), "Publishing")))))))))</f>
        <v>Music</v>
      </c>
      <c r="T336" t="str">
        <f>IF(ISNUMBER(SEARCH("food", R336)), "Food Trucks",
IF(ISNUMBER(SEARCH("electric",R336)),"Electric Music",
IF(ISNUMBER(SEARCH("indie",R336)),"Indie Rock",
IF(ISNUMBER(SEARCH("jazz",R336)),"Jazz",
IF(ISNUMBER(SEARCH("metal",R336)),"Metal",
IF(ISNUMBER(SEARCH("rock",R336)),"Rock",
IF(ISNUMBER(SEARCH("world",R336)),"World Music",
IF(ISNUMBER(SEARCH("animation", R336)), "Animation",
IF(ISNUMBER(SEARCH("documentary", R336)), "Documentary",
IF(ISNUMBER(SEARCH("drama", R336)), "Drama",
IF(ISNUMBER(SEARCH("science", R336)), "Science Ficton",
IF(ISNUMBER(SEARCH("shorts", R336)), "Shorts",
IF(ISNUMBER(SEARCH("television", R336)), "Television",
IF(ISNUMBER(SEARCH("mobile", R336)), "Mobile Games",
IF(ISNUMBER(SEARCH("video games", R336)), "Video Games",
IF(ISNUMBER(SEARCH("theater", R336)), "Plays",
IF(ISNUMBER(SEARCH("wearables", R336)), "Wearables",
IF(ISNUMBER(SEARCH("web", R336)), "Web",
IF(ISNUMBER(SEARCH("journalism", R336)), "Audio",
IF(ISNUMBER(SEARCH("photography", R336)), "Photography Books",
IF(ISNUMBER(SEARCH("publishing/fiction", R336)), "Ficton",
IF(ISNUMBER(SEARCH("nonfiction", R336)), "Nonfiction",
IF(ISNUMBER(SEARCH("podcasts", R336)), "Radio &amp; Podcasts",
IF(ISNUMBER(SEARCH("translations", R336)), "translations"))))))))))))))))))))))))</f>
        <v>Rock</v>
      </c>
    </row>
    <row r="337" spans="1:20" x14ac:dyDescent="0.25">
      <c r="A337">
        <v>335</v>
      </c>
      <c r="B337" t="s">
        <v>722</v>
      </c>
      <c r="C337" s="3" t="s">
        <v>723</v>
      </c>
      <c r="D337">
        <v>173800</v>
      </c>
      <c r="E337">
        <v>198628</v>
      </c>
      <c r="F337" s="6">
        <f>E337/D337*100</f>
        <v>114.28538550057536</v>
      </c>
      <c r="G337" t="s">
        <v>20</v>
      </c>
      <c r="H337">
        <v>2283</v>
      </c>
      <c r="I337" s="8">
        <f>IFERROR(E337/H337,"0")</f>
        <v>87.003066141042481</v>
      </c>
      <c r="J337" t="s">
        <v>21</v>
      </c>
      <c r="K337" t="s">
        <v>22</v>
      </c>
      <c r="L337">
        <v>1573797600</v>
      </c>
      <c r="M337" s="12">
        <f>(((L337/60)/60)/24)+DATE(1970,1,1)</f>
        <v>43784.25</v>
      </c>
      <c r="N337">
        <v>1574920800</v>
      </c>
      <c r="O337" s="12">
        <f>(((N337/60)/60)/24)+DATE(1970,1,1)</f>
        <v>43797.25</v>
      </c>
      <c r="P337" t="b">
        <v>0</v>
      </c>
      <c r="Q337" t="b">
        <v>0</v>
      </c>
      <c r="R337" t="s">
        <v>23</v>
      </c>
      <c r="S337" t="str">
        <f>IF(ISNUMBER(SEARCH("food", R337)), "Food", IF(ISNUMBER(SEARCH("music",R337)),"Music",IF(ISNUMBER(SEARCH("film", R337)), "Film &amp; Video", IF(ISNUMBER(SEARCH("games", R337)), "Games", IF(ISNUMBER(SEARCH("theater", R337)), "Theater",IF(ISNUMBER(SEARCH("technology", R337)), "Technology", IF(ISNUMBER(SEARCH("journalism", R337)), "Journalism", IF(ISNUMBER(SEARCH("photography", R337)), "Photography", IF(ISNUMBER(SEARCH("publishing", R337)), "Publishing")))))))))</f>
        <v>Music</v>
      </c>
      <c r="T337" t="str">
        <f>IF(ISNUMBER(SEARCH("food", R337)), "Food Trucks",
IF(ISNUMBER(SEARCH("electric",R337)),"Electric Music",
IF(ISNUMBER(SEARCH("indie",R337)),"Indie Rock",
IF(ISNUMBER(SEARCH("jazz",R337)),"Jazz",
IF(ISNUMBER(SEARCH("metal",R337)),"Metal",
IF(ISNUMBER(SEARCH("rock",R337)),"Rock",
IF(ISNUMBER(SEARCH("world",R337)),"World Music",
IF(ISNUMBER(SEARCH("animation", R337)), "Animation",
IF(ISNUMBER(SEARCH("documentary", R337)), "Documentary",
IF(ISNUMBER(SEARCH("drama", R337)), "Drama",
IF(ISNUMBER(SEARCH("science", R337)), "Science Ficton",
IF(ISNUMBER(SEARCH("shorts", R337)), "Shorts",
IF(ISNUMBER(SEARCH("television", R337)), "Television",
IF(ISNUMBER(SEARCH("mobile", R337)), "Mobile Games",
IF(ISNUMBER(SEARCH("video games", R337)), "Video Games",
IF(ISNUMBER(SEARCH("theater", R337)), "Plays",
IF(ISNUMBER(SEARCH("wearables", R337)), "Wearables",
IF(ISNUMBER(SEARCH("web", R337)), "Web",
IF(ISNUMBER(SEARCH("journalism", R337)), "Audio",
IF(ISNUMBER(SEARCH("photography", R337)), "Photography Books",
IF(ISNUMBER(SEARCH("publishing/fiction", R337)), "Ficton",
IF(ISNUMBER(SEARCH("nonfiction", R337)), "Nonfiction",
IF(ISNUMBER(SEARCH("podcasts", R337)), "Radio &amp; Podcasts",
IF(ISNUMBER(SEARCH("translations", R337)), "translations"))))))))))))))))))))))))</f>
        <v>Rock</v>
      </c>
    </row>
    <row r="338" spans="1:20" x14ac:dyDescent="0.25">
      <c r="A338">
        <v>336</v>
      </c>
      <c r="B338" t="s">
        <v>724</v>
      </c>
      <c r="C338" s="3" t="s">
        <v>725</v>
      </c>
      <c r="D338">
        <v>70700</v>
      </c>
      <c r="E338">
        <v>68602</v>
      </c>
      <c r="F338" s="6">
        <f>E338/D338*100</f>
        <v>97.032531824611041</v>
      </c>
      <c r="G338" t="s">
        <v>14</v>
      </c>
      <c r="H338">
        <v>1072</v>
      </c>
      <c r="I338" s="8">
        <f>IFERROR(E338/H338,"0")</f>
        <v>63.994402985074629</v>
      </c>
      <c r="J338" t="s">
        <v>21</v>
      </c>
      <c r="K338" t="s">
        <v>22</v>
      </c>
      <c r="L338">
        <v>1292392800</v>
      </c>
      <c r="M338" s="12">
        <f>(((L338/60)/60)/24)+DATE(1970,1,1)</f>
        <v>40527.25</v>
      </c>
      <c r="N338">
        <v>1292479200</v>
      </c>
      <c r="O338" s="12">
        <f>(((N338/60)/60)/24)+DATE(1970,1,1)</f>
        <v>40528.25</v>
      </c>
      <c r="P338" t="b">
        <v>0</v>
      </c>
      <c r="Q338" t="b">
        <v>1</v>
      </c>
      <c r="R338" t="s">
        <v>23</v>
      </c>
      <c r="S338" t="str">
        <f>IF(ISNUMBER(SEARCH("food", R338)), "Food", IF(ISNUMBER(SEARCH("music",R338)),"Music",IF(ISNUMBER(SEARCH("film", R338)), "Film &amp; Video", IF(ISNUMBER(SEARCH("games", R338)), "Games", IF(ISNUMBER(SEARCH("theater", R338)), "Theater",IF(ISNUMBER(SEARCH("technology", R338)), "Technology", IF(ISNUMBER(SEARCH("journalism", R338)), "Journalism", IF(ISNUMBER(SEARCH("photography", R338)), "Photography", IF(ISNUMBER(SEARCH("publishing", R338)), "Publishing")))))))))</f>
        <v>Music</v>
      </c>
      <c r="T338" t="str">
        <f>IF(ISNUMBER(SEARCH("food", R338)), "Food Trucks",
IF(ISNUMBER(SEARCH("electric",R338)),"Electric Music",
IF(ISNUMBER(SEARCH("indie",R338)),"Indie Rock",
IF(ISNUMBER(SEARCH("jazz",R338)),"Jazz",
IF(ISNUMBER(SEARCH("metal",R338)),"Metal",
IF(ISNUMBER(SEARCH("rock",R338)),"Rock",
IF(ISNUMBER(SEARCH("world",R338)),"World Music",
IF(ISNUMBER(SEARCH("animation", R338)), "Animation",
IF(ISNUMBER(SEARCH("documentary", R338)), "Documentary",
IF(ISNUMBER(SEARCH("drama", R338)), "Drama",
IF(ISNUMBER(SEARCH("science", R338)), "Science Ficton",
IF(ISNUMBER(SEARCH("shorts", R338)), "Shorts",
IF(ISNUMBER(SEARCH("television", R338)), "Television",
IF(ISNUMBER(SEARCH("mobile", R338)), "Mobile Games",
IF(ISNUMBER(SEARCH("video games", R338)), "Video Games",
IF(ISNUMBER(SEARCH("theater", R338)), "Plays",
IF(ISNUMBER(SEARCH("wearables", R338)), "Wearables",
IF(ISNUMBER(SEARCH("web", R338)), "Web",
IF(ISNUMBER(SEARCH("journalism", R338)), "Audio",
IF(ISNUMBER(SEARCH("photography", R338)), "Photography Books",
IF(ISNUMBER(SEARCH("publishing/fiction", R338)), "Ficton",
IF(ISNUMBER(SEARCH("nonfiction", R338)), "Nonfiction",
IF(ISNUMBER(SEARCH("podcasts", R338)), "Radio &amp; Podcasts",
IF(ISNUMBER(SEARCH("translations", R338)), "translations"))))))))))))))))))))))))</f>
        <v>Rock</v>
      </c>
    </row>
    <row r="339" spans="1:20" x14ac:dyDescent="0.25">
      <c r="A339">
        <v>337</v>
      </c>
      <c r="B339" t="s">
        <v>726</v>
      </c>
      <c r="C339" s="3" t="s">
        <v>727</v>
      </c>
      <c r="D339">
        <v>94500</v>
      </c>
      <c r="E339">
        <v>116064</v>
      </c>
      <c r="F339" s="6">
        <f>E339/D339*100</f>
        <v>122.81904761904762</v>
      </c>
      <c r="G339" t="s">
        <v>20</v>
      </c>
      <c r="H339">
        <v>1095</v>
      </c>
      <c r="I339" s="8">
        <f>IFERROR(E339/H339,"0")</f>
        <v>105.9945205479452</v>
      </c>
      <c r="J339" t="s">
        <v>21</v>
      </c>
      <c r="K339" t="s">
        <v>22</v>
      </c>
      <c r="L339">
        <v>1573452000</v>
      </c>
      <c r="M339" s="12">
        <f>(((L339/60)/60)/24)+DATE(1970,1,1)</f>
        <v>43780.25</v>
      </c>
      <c r="N339">
        <v>1573538400</v>
      </c>
      <c r="O339" s="12">
        <f>(((N339/60)/60)/24)+DATE(1970,1,1)</f>
        <v>43781.25</v>
      </c>
      <c r="P339" t="b">
        <v>0</v>
      </c>
      <c r="Q339" t="b">
        <v>0</v>
      </c>
      <c r="R339" t="s">
        <v>33</v>
      </c>
      <c r="S339" t="str">
        <f>IF(ISNUMBER(SEARCH("food", R339)), "Food", IF(ISNUMBER(SEARCH("music",R339)),"Music",IF(ISNUMBER(SEARCH("film", R339)), "Film &amp; Video", IF(ISNUMBER(SEARCH("games", R339)), "Games", IF(ISNUMBER(SEARCH("theater", R339)), "Theater",IF(ISNUMBER(SEARCH("technology", R339)), "Technology", IF(ISNUMBER(SEARCH("journalism", R339)), "Journalism", IF(ISNUMBER(SEARCH("photography", R339)), "Photography", IF(ISNUMBER(SEARCH("publishing", R339)), "Publishing")))))))))</f>
        <v>Theater</v>
      </c>
      <c r="T339" t="str">
        <f>IF(ISNUMBER(SEARCH("food", R339)), "Food Trucks",
IF(ISNUMBER(SEARCH("electric",R339)),"Electric Music",
IF(ISNUMBER(SEARCH("indie",R339)),"Indie Rock",
IF(ISNUMBER(SEARCH("jazz",R339)),"Jazz",
IF(ISNUMBER(SEARCH("metal",R339)),"Metal",
IF(ISNUMBER(SEARCH("rock",R339)),"Rock",
IF(ISNUMBER(SEARCH("world",R339)),"World Music",
IF(ISNUMBER(SEARCH("animation", R339)), "Animation",
IF(ISNUMBER(SEARCH("documentary", R339)), "Documentary",
IF(ISNUMBER(SEARCH("drama", R339)), "Drama",
IF(ISNUMBER(SEARCH("science", R339)), "Science Ficton",
IF(ISNUMBER(SEARCH("shorts", R339)), "Shorts",
IF(ISNUMBER(SEARCH("television", R339)), "Television",
IF(ISNUMBER(SEARCH("mobile", R339)), "Mobile Games",
IF(ISNUMBER(SEARCH("video games", R339)), "Video Games",
IF(ISNUMBER(SEARCH("theater", R339)), "Plays",
IF(ISNUMBER(SEARCH("wearables", R339)), "Wearables",
IF(ISNUMBER(SEARCH("web", R339)), "Web",
IF(ISNUMBER(SEARCH("journalism", R339)), "Audio",
IF(ISNUMBER(SEARCH("photography", R339)), "Photography Books",
IF(ISNUMBER(SEARCH("publishing/fiction", R339)), "Ficton",
IF(ISNUMBER(SEARCH("nonfiction", R339)), "Nonfiction",
IF(ISNUMBER(SEARCH("podcasts", R339)), "Radio &amp; Podcasts",
IF(ISNUMBER(SEARCH("translations", R339)), "translations"))))))))))))))))))))))))</f>
        <v>Plays</v>
      </c>
    </row>
    <row r="340" spans="1:20" x14ac:dyDescent="0.25">
      <c r="A340">
        <v>338</v>
      </c>
      <c r="B340" t="s">
        <v>728</v>
      </c>
      <c r="C340" s="3" t="s">
        <v>729</v>
      </c>
      <c r="D340">
        <v>69800</v>
      </c>
      <c r="E340">
        <v>125042</v>
      </c>
      <c r="F340" s="6">
        <f>E340/D340*100</f>
        <v>179.14326647564468</v>
      </c>
      <c r="G340" t="s">
        <v>20</v>
      </c>
      <c r="H340">
        <v>1690</v>
      </c>
      <c r="I340" s="8">
        <f>IFERROR(E340/H340,"0")</f>
        <v>73.989349112426041</v>
      </c>
      <c r="J340" t="s">
        <v>21</v>
      </c>
      <c r="K340" t="s">
        <v>22</v>
      </c>
      <c r="L340">
        <v>1317790800</v>
      </c>
      <c r="M340" s="12">
        <f>(((L340/60)/60)/24)+DATE(1970,1,1)</f>
        <v>40821.208333333336</v>
      </c>
      <c r="N340">
        <v>1320382800</v>
      </c>
      <c r="O340" s="12">
        <f>(((N340/60)/60)/24)+DATE(1970,1,1)</f>
        <v>40851.208333333336</v>
      </c>
      <c r="P340" t="b">
        <v>0</v>
      </c>
      <c r="Q340" t="b">
        <v>0</v>
      </c>
      <c r="R340" t="s">
        <v>33</v>
      </c>
      <c r="S340" t="str">
        <f>IF(ISNUMBER(SEARCH("food", R340)), "Food", IF(ISNUMBER(SEARCH("music",R340)),"Music",IF(ISNUMBER(SEARCH("film", R340)), "Film &amp; Video", IF(ISNUMBER(SEARCH("games", R340)), "Games", IF(ISNUMBER(SEARCH("theater", R340)), "Theater",IF(ISNUMBER(SEARCH("technology", R340)), "Technology", IF(ISNUMBER(SEARCH("journalism", R340)), "Journalism", IF(ISNUMBER(SEARCH("photography", R340)), "Photography", IF(ISNUMBER(SEARCH("publishing", R340)), "Publishing")))))))))</f>
        <v>Theater</v>
      </c>
      <c r="T340" t="str">
        <f>IF(ISNUMBER(SEARCH("food", R340)), "Food Trucks",
IF(ISNUMBER(SEARCH("electric",R340)),"Electric Music",
IF(ISNUMBER(SEARCH("indie",R340)),"Indie Rock",
IF(ISNUMBER(SEARCH("jazz",R340)),"Jazz",
IF(ISNUMBER(SEARCH("metal",R340)),"Metal",
IF(ISNUMBER(SEARCH("rock",R340)),"Rock",
IF(ISNUMBER(SEARCH("world",R340)),"World Music",
IF(ISNUMBER(SEARCH("animation", R340)), "Animation",
IF(ISNUMBER(SEARCH("documentary", R340)), "Documentary",
IF(ISNUMBER(SEARCH("drama", R340)), "Drama",
IF(ISNUMBER(SEARCH("science", R340)), "Science Ficton",
IF(ISNUMBER(SEARCH("shorts", R340)), "Shorts",
IF(ISNUMBER(SEARCH("television", R340)), "Television",
IF(ISNUMBER(SEARCH("mobile", R340)), "Mobile Games",
IF(ISNUMBER(SEARCH("video games", R340)), "Video Games",
IF(ISNUMBER(SEARCH("theater", R340)), "Plays",
IF(ISNUMBER(SEARCH("wearables", R340)), "Wearables",
IF(ISNUMBER(SEARCH("web", R340)), "Web",
IF(ISNUMBER(SEARCH("journalism", R340)), "Audio",
IF(ISNUMBER(SEARCH("photography", R340)), "Photography Books",
IF(ISNUMBER(SEARCH("publishing/fiction", R340)), "Ficton",
IF(ISNUMBER(SEARCH("nonfiction", R340)), "Nonfiction",
IF(ISNUMBER(SEARCH("podcasts", R340)), "Radio &amp; Podcasts",
IF(ISNUMBER(SEARCH("translations", R340)), "translations"))))))))))))))))))))))))</f>
        <v>Plays</v>
      </c>
    </row>
    <row r="341" spans="1:20" x14ac:dyDescent="0.25">
      <c r="A341">
        <v>339</v>
      </c>
      <c r="B341" t="s">
        <v>730</v>
      </c>
      <c r="C341" s="3" t="s">
        <v>731</v>
      </c>
      <c r="D341">
        <v>136300</v>
      </c>
      <c r="E341">
        <v>108974</v>
      </c>
      <c r="F341" s="6">
        <f>E341/D341*100</f>
        <v>79.951577402787962</v>
      </c>
      <c r="G341" t="s">
        <v>74</v>
      </c>
      <c r="H341">
        <v>1297</v>
      </c>
      <c r="I341" s="8">
        <f>IFERROR(E341/H341,"0")</f>
        <v>84.02004626060139</v>
      </c>
      <c r="J341" t="s">
        <v>15</v>
      </c>
      <c r="K341" t="s">
        <v>16</v>
      </c>
      <c r="L341">
        <v>1501650000</v>
      </c>
      <c r="M341" s="12">
        <f>(((L341/60)/60)/24)+DATE(1970,1,1)</f>
        <v>42949.208333333328</v>
      </c>
      <c r="N341">
        <v>1502859600</v>
      </c>
      <c r="O341" s="12">
        <f>(((N341/60)/60)/24)+DATE(1970,1,1)</f>
        <v>42963.208333333328</v>
      </c>
      <c r="P341" t="b">
        <v>0</v>
      </c>
      <c r="Q341" t="b">
        <v>0</v>
      </c>
      <c r="R341" t="s">
        <v>33</v>
      </c>
      <c r="S341" t="str">
        <f>IF(ISNUMBER(SEARCH("food", R341)), "Food", IF(ISNUMBER(SEARCH("music",R341)),"Music",IF(ISNUMBER(SEARCH("film", R341)), "Film &amp; Video", IF(ISNUMBER(SEARCH("games", R341)), "Games", IF(ISNUMBER(SEARCH("theater", R341)), "Theater",IF(ISNUMBER(SEARCH("technology", R341)), "Technology", IF(ISNUMBER(SEARCH("journalism", R341)), "Journalism", IF(ISNUMBER(SEARCH("photography", R341)), "Photography", IF(ISNUMBER(SEARCH("publishing", R341)), "Publishing")))))))))</f>
        <v>Theater</v>
      </c>
      <c r="T341" t="str">
        <f>IF(ISNUMBER(SEARCH("food", R341)), "Food Trucks",
IF(ISNUMBER(SEARCH("electric",R341)),"Electric Music",
IF(ISNUMBER(SEARCH("indie",R341)),"Indie Rock",
IF(ISNUMBER(SEARCH("jazz",R341)),"Jazz",
IF(ISNUMBER(SEARCH("metal",R341)),"Metal",
IF(ISNUMBER(SEARCH("rock",R341)),"Rock",
IF(ISNUMBER(SEARCH("world",R341)),"World Music",
IF(ISNUMBER(SEARCH("animation", R341)), "Animation",
IF(ISNUMBER(SEARCH("documentary", R341)), "Documentary",
IF(ISNUMBER(SEARCH("drama", R341)), "Drama",
IF(ISNUMBER(SEARCH("science", R341)), "Science Ficton",
IF(ISNUMBER(SEARCH("shorts", R341)), "Shorts",
IF(ISNUMBER(SEARCH("television", R341)), "Television",
IF(ISNUMBER(SEARCH("mobile", R341)), "Mobile Games",
IF(ISNUMBER(SEARCH("video games", R341)), "Video Games",
IF(ISNUMBER(SEARCH("theater", R341)), "Plays",
IF(ISNUMBER(SEARCH("wearables", R341)), "Wearables",
IF(ISNUMBER(SEARCH("web", R341)), "Web",
IF(ISNUMBER(SEARCH("journalism", R341)), "Audio",
IF(ISNUMBER(SEARCH("photography", R341)), "Photography Books",
IF(ISNUMBER(SEARCH("publishing/fiction", R341)), "Ficton",
IF(ISNUMBER(SEARCH("nonfiction", R341)), "Nonfiction",
IF(ISNUMBER(SEARCH("podcasts", R341)), "Radio &amp; Podcasts",
IF(ISNUMBER(SEARCH("translations", R341)), "translations"))))))))))))))))))))))))</f>
        <v>Plays</v>
      </c>
    </row>
    <row r="342" spans="1:20" x14ac:dyDescent="0.25">
      <c r="A342">
        <v>340</v>
      </c>
      <c r="B342" t="s">
        <v>732</v>
      </c>
      <c r="C342" s="3" t="s">
        <v>733</v>
      </c>
      <c r="D342">
        <v>37100</v>
      </c>
      <c r="E342">
        <v>34964</v>
      </c>
      <c r="F342" s="6">
        <f>E342/D342*100</f>
        <v>94.242587601078171</v>
      </c>
      <c r="G342" t="s">
        <v>14</v>
      </c>
      <c r="H342">
        <v>393</v>
      </c>
      <c r="I342" s="8">
        <f>IFERROR(E342/H342,"0")</f>
        <v>88.966921119592882</v>
      </c>
      <c r="J342" t="s">
        <v>21</v>
      </c>
      <c r="K342" t="s">
        <v>22</v>
      </c>
      <c r="L342">
        <v>1323669600</v>
      </c>
      <c r="M342" s="12">
        <f>(((L342/60)/60)/24)+DATE(1970,1,1)</f>
        <v>40889.25</v>
      </c>
      <c r="N342">
        <v>1323756000</v>
      </c>
      <c r="O342" s="12">
        <f>(((N342/60)/60)/24)+DATE(1970,1,1)</f>
        <v>40890.25</v>
      </c>
      <c r="P342" t="b">
        <v>0</v>
      </c>
      <c r="Q342" t="b">
        <v>0</v>
      </c>
      <c r="R342" t="s">
        <v>122</v>
      </c>
      <c r="S342" t="str">
        <f>IF(ISNUMBER(SEARCH("food", R342)), "Food", IF(ISNUMBER(SEARCH("music",R342)),"Music",IF(ISNUMBER(SEARCH("film", R342)), "Film &amp; Video", IF(ISNUMBER(SEARCH("games", R342)), "Games", IF(ISNUMBER(SEARCH("theater", R342)), "Theater",IF(ISNUMBER(SEARCH("technology", R342)), "Technology", IF(ISNUMBER(SEARCH("journalism", R342)), "Journalism", IF(ISNUMBER(SEARCH("photography", R342)), "Photography", IF(ISNUMBER(SEARCH("publishing", R342)), "Publishing")))))))))</f>
        <v>Photography</v>
      </c>
      <c r="T342" t="str">
        <f>IF(ISNUMBER(SEARCH("food", R342)), "Food Trucks",
IF(ISNUMBER(SEARCH("electric",R342)),"Electric Music",
IF(ISNUMBER(SEARCH("indie",R342)),"Indie Rock",
IF(ISNUMBER(SEARCH("jazz",R342)),"Jazz",
IF(ISNUMBER(SEARCH("metal",R342)),"Metal",
IF(ISNUMBER(SEARCH("rock",R342)),"Rock",
IF(ISNUMBER(SEARCH("world",R342)),"World Music",
IF(ISNUMBER(SEARCH("animation", R342)), "Animation",
IF(ISNUMBER(SEARCH("documentary", R342)), "Documentary",
IF(ISNUMBER(SEARCH("drama", R342)), "Drama",
IF(ISNUMBER(SEARCH("science", R342)), "Science Ficton",
IF(ISNUMBER(SEARCH("shorts", R342)), "Shorts",
IF(ISNUMBER(SEARCH("television", R342)), "Television",
IF(ISNUMBER(SEARCH("mobile", R342)), "Mobile Games",
IF(ISNUMBER(SEARCH("video games", R342)), "Video Games",
IF(ISNUMBER(SEARCH("theater", R342)), "Plays",
IF(ISNUMBER(SEARCH("wearables", R342)), "Wearables",
IF(ISNUMBER(SEARCH("web", R342)), "Web",
IF(ISNUMBER(SEARCH("journalism", R342)), "Audio",
IF(ISNUMBER(SEARCH("photography", R342)), "Photography Books",
IF(ISNUMBER(SEARCH("publishing/fiction", R342)), "Ficton",
IF(ISNUMBER(SEARCH("nonfiction", R342)), "Nonfiction",
IF(ISNUMBER(SEARCH("podcasts", R342)), "Radio &amp; Podcasts",
IF(ISNUMBER(SEARCH("translations", R342)), "translations"))))))))))))))))))))))))</f>
        <v>Photography Books</v>
      </c>
    </row>
    <row r="343" spans="1:20" x14ac:dyDescent="0.25">
      <c r="A343">
        <v>341</v>
      </c>
      <c r="B343" t="s">
        <v>734</v>
      </c>
      <c r="C343" s="3" t="s">
        <v>735</v>
      </c>
      <c r="D343">
        <v>114300</v>
      </c>
      <c r="E343">
        <v>96777</v>
      </c>
      <c r="F343" s="6">
        <f>E343/D343*100</f>
        <v>84.669291338582681</v>
      </c>
      <c r="G343" t="s">
        <v>14</v>
      </c>
      <c r="H343">
        <v>1257</v>
      </c>
      <c r="I343" s="8">
        <f>IFERROR(E343/H343,"0")</f>
        <v>76.990453460620529</v>
      </c>
      <c r="J343" t="s">
        <v>21</v>
      </c>
      <c r="K343" t="s">
        <v>22</v>
      </c>
      <c r="L343">
        <v>1440738000</v>
      </c>
      <c r="M343" s="12">
        <f>(((L343/60)/60)/24)+DATE(1970,1,1)</f>
        <v>42244.208333333328</v>
      </c>
      <c r="N343">
        <v>1441342800</v>
      </c>
      <c r="O343" s="12">
        <f>(((N343/60)/60)/24)+DATE(1970,1,1)</f>
        <v>42251.208333333328</v>
      </c>
      <c r="P343" t="b">
        <v>0</v>
      </c>
      <c r="Q343" t="b">
        <v>0</v>
      </c>
      <c r="R343" t="s">
        <v>60</v>
      </c>
      <c r="S343" t="str">
        <f>IF(ISNUMBER(SEARCH("food", R343)), "Food", IF(ISNUMBER(SEARCH("music",R343)),"Music",IF(ISNUMBER(SEARCH("film", R343)), "Film &amp; Video", IF(ISNUMBER(SEARCH("games", R343)), "Games", IF(ISNUMBER(SEARCH("theater", R343)), "Theater",IF(ISNUMBER(SEARCH("technology", R343)), "Technology", IF(ISNUMBER(SEARCH("journalism", R343)), "Journalism", IF(ISNUMBER(SEARCH("photography", R343)), "Photography", IF(ISNUMBER(SEARCH("publishing", R343)), "Publishing")))))))))</f>
        <v>Music</v>
      </c>
      <c r="T343" t="str">
        <f>IF(ISNUMBER(SEARCH("food", R343)), "Food Trucks",
IF(ISNUMBER(SEARCH("electric",R343)),"Electric Music",
IF(ISNUMBER(SEARCH("indie",R343)),"Indie Rock",
IF(ISNUMBER(SEARCH("jazz",R343)),"Jazz",
IF(ISNUMBER(SEARCH("metal",R343)),"Metal",
IF(ISNUMBER(SEARCH("rock",R343)),"Rock",
IF(ISNUMBER(SEARCH("world",R343)),"World Music",
IF(ISNUMBER(SEARCH("animation", R343)), "Animation",
IF(ISNUMBER(SEARCH("documentary", R343)), "Documentary",
IF(ISNUMBER(SEARCH("drama", R343)), "Drama",
IF(ISNUMBER(SEARCH("science", R343)), "Science Ficton",
IF(ISNUMBER(SEARCH("shorts", R343)), "Shorts",
IF(ISNUMBER(SEARCH("television", R343)), "Television",
IF(ISNUMBER(SEARCH("mobile", R343)), "Mobile Games",
IF(ISNUMBER(SEARCH("video games", R343)), "Video Games",
IF(ISNUMBER(SEARCH("theater", R343)), "Plays",
IF(ISNUMBER(SEARCH("wearables", R343)), "Wearables",
IF(ISNUMBER(SEARCH("web", R343)), "Web",
IF(ISNUMBER(SEARCH("journalism", R343)), "Audio",
IF(ISNUMBER(SEARCH("photography", R343)), "Photography Books",
IF(ISNUMBER(SEARCH("publishing/fiction", R343)), "Ficton",
IF(ISNUMBER(SEARCH("nonfiction", R343)), "Nonfiction",
IF(ISNUMBER(SEARCH("podcasts", R343)), "Radio &amp; Podcasts",
IF(ISNUMBER(SEARCH("translations", R343)), "translations"))))))))))))))))))))))))</f>
        <v>Indie Rock</v>
      </c>
    </row>
    <row r="344" spans="1:20" x14ac:dyDescent="0.25">
      <c r="A344">
        <v>342</v>
      </c>
      <c r="B344" t="s">
        <v>736</v>
      </c>
      <c r="C344" s="3" t="s">
        <v>737</v>
      </c>
      <c r="D344">
        <v>47900</v>
      </c>
      <c r="E344">
        <v>31864</v>
      </c>
      <c r="F344" s="6">
        <f>E344/D344*100</f>
        <v>66.521920668058456</v>
      </c>
      <c r="G344" t="s">
        <v>14</v>
      </c>
      <c r="H344">
        <v>328</v>
      </c>
      <c r="I344" s="8">
        <f>IFERROR(E344/H344,"0")</f>
        <v>97.146341463414629</v>
      </c>
      <c r="J344" t="s">
        <v>21</v>
      </c>
      <c r="K344" t="s">
        <v>22</v>
      </c>
      <c r="L344">
        <v>1374296400</v>
      </c>
      <c r="M344" s="12">
        <f>(((L344/60)/60)/24)+DATE(1970,1,1)</f>
        <v>41475.208333333336</v>
      </c>
      <c r="N344">
        <v>1375333200</v>
      </c>
      <c r="O344" s="12">
        <f>(((N344/60)/60)/24)+DATE(1970,1,1)</f>
        <v>41487.208333333336</v>
      </c>
      <c r="P344" t="b">
        <v>0</v>
      </c>
      <c r="Q344" t="b">
        <v>0</v>
      </c>
      <c r="R344" t="s">
        <v>33</v>
      </c>
      <c r="S344" t="str">
        <f>IF(ISNUMBER(SEARCH("food", R344)), "Food", IF(ISNUMBER(SEARCH("music",R344)),"Music",IF(ISNUMBER(SEARCH("film", R344)), "Film &amp; Video", IF(ISNUMBER(SEARCH("games", R344)), "Games", IF(ISNUMBER(SEARCH("theater", R344)), "Theater",IF(ISNUMBER(SEARCH("technology", R344)), "Technology", IF(ISNUMBER(SEARCH("journalism", R344)), "Journalism", IF(ISNUMBER(SEARCH("photography", R344)), "Photography", IF(ISNUMBER(SEARCH("publishing", R344)), "Publishing")))))))))</f>
        <v>Theater</v>
      </c>
      <c r="T344" t="str">
        <f>IF(ISNUMBER(SEARCH("food", R344)), "Food Trucks",
IF(ISNUMBER(SEARCH("electric",R344)),"Electric Music",
IF(ISNUMBER(SEARCH("indie",R344)),"Indie Rock",
IF(ISNUMBER(SEARCH("jazz",R344)),"Jazz",
IF(ISNUMBER(SEARCH("metal",R344)),"Metal",
IF(ISNUMBER(SEARCH("rock",R344)),"Rock",
IF(ISNUMBER(SEARCH("world",R344)),"World Music",
IF(ISNUMBER(SEARCH("animation", R344)), "Animation",
IF(ISNUMBER(SEARCH("documentary", R344)), "Documentary",
IF(ISNUMBER(SEARCH("drama", R344)), "Drama",
IF(ISNUMBER(SEARCH("science", R344)), "Science Ficton",
IF(ISNUMBER(SEARCH("shorts", R344)), "Shorts",
IF(ISNUMBER(SEARCH("television", R344)), "Television",
IF(ISNUMBER(SEARCH("mobile", R344)), "Mobile Games",
IF(ISNUMBER(SEARCH("video games", R344)), "Video Games",
IF(ISNUMBER(SEARCH("theater", R344)), "Plays",
IF(ISNUMBER(SEARCH("wearables", R344)), "Wearables",
IF(ISNUMBER(SEARCH("web", R344)), "Web",
IF(ISNUMBER(SEARCH("journalism", R344)), "Audio",
IF(ISNUMBER(SEARCH("photography", R344)), "Photography Books",
IF(ISNUMBER(SEARCH("publishing/fiction", R344)), "Ficton",
IF(ISNUMBER(SEARCH("nonfiction", R344)), "Nonfiction",
IF(ISNUMBER(SEARCH("podcasts", R344)), "Radio &amp; Podcasts",
IF(ISNUMBER(SEARCH("translations", R344)), "translations"))))))))))))))))))))))))</f>
        <v>Plays</v>
      </c>
    </row>
    <row r="345" spans="1:20" x14ac:dyDescent="0.25">
      <c r="A345">
        <v>343</v>
      </c>
      <c r="B345" t="s">
        <v>738</v>
      </c>
      <c r="C345" s="3" t="s">
        <v>739</v>
      </c>
      <c r="D345">
        <v>9000</v>
      </c>
      <c r="E345">
        <v>4853</v>
      </c>
      <c r="F345" s="6">
        <f>E345/D345*100</f>
        <v>53.922222222222224</v>
      </c>
      <c r="G345" t="s">
        <v>14</v>
      </c>
      <c r="H345">
        <v>147</v>
      </c>
      <c r="I345" s="8">
        <f>IFERROR(E345/H345,"0")</f>
        <v>33.013605442176868</v>
      </c>
      <c r="J345" t="s">
        <v>21</v>
      </c>
      <c r="K345" t="s">
        <v>22</v>
      </c>
      <c r="L345">
        <v>1384840800</v>
      </c>
      <c r="M345" s="12">
        <f>(((L345/60)/60)/24)+DATE(1970,1,1)</f>
        <v>41597.25</v>
      </c>
      <c r="N345">
        <v>1389420000</v>
      </c>
      <c r="O345" s="12">
        <f>(((N345/60)/60)/24)+DATE(1970,1,1)</f>
        <v>41650.25</v>
      </c>
      <c r="P345" t="b">
        <v>0</v>
      </c>
      <c r="Q345" t="b">
        <v>0</v>
      </c>
      <c r="R345" t="s">
        <v>33</v>
      </c>
      <c r="S345" t="str">
        <f>IF(ISNUMBER(SEARCH("food", R345)), "Food", IF(ISNUMBER(SEARCH("music",R345)),"Music",IF(ISNUMBER(SEARCH("film", R345)), "Film &amp; Video", IF(ISNUMBER(SEARCH("games", R345)), "Games", IF(ISNUMBER(SEARCH("theater", R345)), "Theater",IF(ISNUMBER(SEARCH("technology", R345)), "Technology", IF(ISNUMBER(SEARCH("journalism", R345)), "Journalism", IF(ISNUMBER(SEARCH("photography", R345)), "Photography", IF(ISNUMBER(SEARCH("publishing", R345)), "Publishing")))))))))</f>
        <v>Theater</v>
      </c>
      <c r="T345" t="str">
        <f>IF(ISNUMBER(SEARCH("food", R345)), "Food Trucks",
IF(ISNUMBER(SEARCH("electric",R345)),"Electric Music",
IF(ISNUMBER(SEARCH("indie",R345)),"Indie Rock",
IF(ISNUMBER(SEARCH("jazz",R345)),"Jazz",
IF(ISNUMBER(SEARCH("metal",R345)),"Metal",
IF(ISNUMBER(SEARCH("rock",R345)),"Rock",
IF(ISNUMBER(SEARCH("world",R345)),"World Music",
IF(ISNUMBER(SEARCH("animation", R345)), "Animation",
IF(ISNUMBER(SEARCH("documentary", R345)), "Documentary",
IF(ISNUMBER(SEARCH("drama", R345)), "Drama",
IF(ISNUMBER(SEARCH("science", R345)), "Science Ficton",
IF(ISNUMBER(SEARCH("shorts", R345)), "Shorts",
IF(ISNUMBER(SEARCH("television", R345)), "Television",
IF(ISNUMBER(SEARCH("mobile", R345)), "Mobile Games",
IF(ISNUMBER(SEARCH("video games", R345)), "Video Games",
IF(ISNUMBER(SEARCH("theater", R345)), "Plays",
IF(ISNUMBER(SEARCH("wearables", R345)), "Wearables",
IF(ISNUMBER(SEARCH("web", R345)), "Web",
IF(ISNUMBER(SEARCH("journalism", R345)), "Audio",
IF(ISNUMBER(SEARCH("photography", R345)), "Photography Books",
IF(ISNUMBER(SEARCH("publishing/fiction", R345)), "Ficton",
IF(ISNUMBER(SEARCH("nonfiction", R345)), "Nonfiction",
IF(ISNUMBER(SEARCH("podcasts", R345)), "Radio &amp; Podcasts",
IF(ISNUMBER(SEARCH("translations", R345)), "translations"))))))))))))))))))))))))</f>
        <v>Plays</v>
      </c>
    </row>
    <row r="346" spans="1:20" x14ac:dyDescent="0.25">
      <c r="A346">
        <v>344</v>
      </c>
      <c r="B346" t="s">
        <v>740</v>
      </c>
      <c r="C346" s="3" t="s">
        <v>741</v>
      </c>
      <c r="D346">
        <v>197600</v>
      </c>
      <c r="E346">
        <v>82959</v>
      </c>
      <c r="F346" s="6">
        <f>E346/D346*100</f>
        <v>41.983299595141702</v>
      </c>
      <c r="G346" t="s">
        <v>14</v>
      </c>
      <c r="H346">
        <v>830</v>
      </c>
      <c r="I346" s="8">
        <f>IFERROR(E346/H346,"0")</f>
        <v>99.950602409638549</v>
      </c>
      <c r="J346" t="s">
        <v>21</v>
      </c>
      <c r="K346" t="s">
        <v>22</v>
      </c>
      <c r="L346">
        <v>1516600800</v>
      </c>
      <c r="M346" s="12">
        <f>(((L346/60)/60)/24)+DATE(1970,1,1)</f>
        <v>43122.25</v>
      </c>
      <c r="N346">
        <v>1520056800</v>
      </c>
      <c r="O346" s="12">
        <f>(((N346/60)/60)/24)+DATE(1970,1,1)</f>
        <v>43162.25</v>
      </c>
      <c r="P346" t="b">
        <v>0</v>
      </c>
      <c r="Q346" t="b">
        <v>0</v>
      </c>
      <c r="R346" t="s">
        <v>89</v>
      </c>
      <c r="S346" t="str">
        <f>IF(ISNUMBER(SEARCH("food", R346)), "Food", IF(ISNUMBER(SEARCH("music",R346)),"Music",IF(ISNUMBER(SEARCH("film", R346)), "Film &amp; Video", IF(ISNUMBER(SEARCH("games", R346)), "Games", IF(ISNUMBER(SEARCH("theater", R346)), "Theater",IF(ISNUMBER(SEARCH("technology", R346)), "Technology", IF(ISNUMBER(SEARCH("journalism", R346)), "Journalism", IF(ISNUMBER(SEARCH("photography", R346)), "Photography", IF(ISNUMBER(SEARCH("publishing", R346)), "Publishing")))))))))</f>
        <v>Games</v>
      </c>
      <c r="T346" t="str">
        <f>IF(ISNUMBER(SEARCH("food", R346)), "Food Trucks",
IF(ISNUMBER(SEARCH("electric",R346)),"Electric Music",
IF(ISNUMBER(SEARCH("indie",R346)),"Indie Rock",
IF(ISNUMBER(SEARCH("jazz",R346)),"Jazz",
IF(ISNUMBER(SEARCH("metal",R346)),"Metal",
IF(ISNUMBER(SEARCH("rock",R346)),"Rock",
IF(ISNUMBER(SEARCH("world",R346)),"World Music",
IF(ISNUMBER(SEARCH("animation", R346)), "Animation",
IF(ISNUMBER(SEARCH("documentary", R346)), "Documentary",
IF(ISNUMBER(SEARCH("drama", R346)), "Drama",
IF(ISNUMBER(SEARCH("science", R346)), "Science Ficton",
IF(ISNUMBER(SEARCH("shorts", R346)), "Shorts",
IF(ISNUMBER(SEARCH("television", R346)), "Television",
IF(ISNUMBER(SEARCH("mobile", R346)), "Mobile Games",
IF(ISNUMBER(SEARCH("video games", R346)), "Video Games",
IF(ISNUMBER(SEARCH("theater", R346)), "Plays",
IF(ISNUMBER(SEARCH("wearables", R346)), "Wearables",
IF(ISNUMBER(SEARCH("web", R346)), "Web",
IF(ISNUMBER(SEARCH("journalism", R346)), "Audio",
IF(ISNUMBER(SEARCH("photography", R346)), "Photography Books",
IF(ISNUMBER(SEARCH("publishing/fiction", R346)), "Ficton",
IF(ISNUMBER(SEARCH("nonfiction", R346)), "Nonfiction",
IF(ISNUMBER(SEARCH("podcasts", R346)), "Radio &amp; Podcasts",
IF(ISNUMBER(SEARCH("translations", R346)), "translations"))))))))))))))))))))))))</f>
        <v>Video Games</v>
      </c>
    </row>
    <row r="347" spans="1:20" x14ac:dyDescent="0.25">
      <c r="A347">
        <v>345</v>
      </c>
      <c r="B347" t="s">
        <v>742</v>
      </c>
      <c r="C347" s="3" t="s">
        <v>743</v>
      </c>
      <c r="D347">
        <v>157600</v>
      </c>
      <c r="E347">
        <v>23159</v>
      </c>
      <c r="F347" s="6">
        <f>E347/D347*100</f>
        <v>14.69479695431472</v>
      </c>
      <c r="G347" t="s">
        <v>14</v>
      </c>
      <c r="H347">
        <v>331</v>
      </c>
      <c r="I347" s="8">
        <f>IFERROR(E347/H347,"0")</f>
        <v>69.966767371601208</v>
      </c>
      <c r="J347" t="s">
        <v>40</v>
      </c>
      <c r="K347" t="s">
        <v>41</v>
      </c>
      <c r="L347">
        <v>1436418000</v>
      </c>
      <c r="M347" s="12">
        <f>(((L347/60)/60)/24)+DATE(1970,1,1)</f>
        <v>42194.208333333328</v>
      </c>
      <c r="N347">
        <v>1436504400</v>
      </c>
      <c r="O347" s="12">
        <f>(((N347/60)/60)/24)+DATE(1970,1,1)</f>
        <v>42195.208333333328</v>
      </c>
      <c r="P347" t="b">
        <v>0</v>
      </c>
      <c r="Q347" t="b">
        <v>0</v>
      </c>
      <c r="R347" t="s">
        <v>53</v>
      </c>
      <c r="S347" t="str">
        <f>IF(ISNUMBER(SEARCH("food", R347)), "Food", IF(ISNUMBER(SEARCH("music",R347)),"Music",IF(ISNUMBER(SEARCH("film", R347)), "Film &amp; Video", IF(ISNUMBER(SEARCH("games", R347)), "Games", IF(ISNUMBER(SEARCH("theater", R347)), "Theater",IF(ISNUMBER(SEARCH("technology", R347)), "Technology", IF(ISNUMBER(SEARCH("journalism", R347)), "Journalism", IF(ISNUMBER(SEARCH("photography", R347)), "Photography", IF(ISNUMBER(SEARCH("publishing", R347)), "Publishing")))))))))</f>
        <v>Film &amp; Video</v>
      </c>
      <c r="T347" t="str">
        <f>IF(ISNUMBER(SEARCH("food", R347)), "Food Trucks",
IF(ISNUMBER(SEARCH("electric",R347)),"Electric Music",
IF(ISNUMBER(SEARCH("indie",R347)),"Indie Rock",
IF(ISNUMBER(SEARCH("jazz",R347)),"Jazz",
IF(ISNUMBER(SEARCH("metal",R347)),"Metal",
IF(ISNUMBER(SEARCH("rock",R347)),"Rock",
IF(ISNUMBER(SEARCH("world",R347)),"World Music",
IF(ISNUMBER(SEARCH("animation", R347)), "Animation",
IF(ISNUMBER(SEARCH("documentary", R347)), "Documentary",
IF(ISNUMBER(SEARCH("drama", R347)), "Drama",
IF(ISNUMBER(SEARCH("science", R347)), "Science Ficton",
IF(ISNUMBER(SEARCH("shorts", R347)), "Shorts",
IF(ISNUMBER(SEARCH("television", R347)), "Television",
IF(ISNUMBER(SEARCH("mobile", R347)), "Mobile Games",
IF(ISNUMBER(SEARCH("video games", R347)), "Video Games",
IF(ISNUMBER(SEARCH("theater", R347)), "Plays",
IF(ISNUMBER(SEARCH("wearables", R347)), "Wearables",
IF(ISNUMBER(SEARCH("web", R347)), "Web",
IF(ISNUMBER(SEARCH("journalism", R347)), "Audio",
IF(ISNUMBER(SEARCH("photography", R347)), "Photography Books",
IF(ISNUMBER(SEARCH("publishing/fiction", R347)), "Ficton",
IF(ISNUMBER(SEARCH("nonfiction", R347)), "Nonfiction",
IF(ISNUMBER(SEARCH("podcasts", R347)), "Radio &amp; Podcasts",
IF(ISNUMBER(SEARCH("translations", R347)), "translations"))))))))))))))))))))))))</f>
        <v>Drama</v>
      </c>
    </row>
    <row r="348" spans="1:20" x14ac:dyDescent="0.25">
      <c r="A348">
        <v>346</v>
      </c>
      <c r="B348" t="s">
        <v>744</v>
      </c>
      <c r="C348" s="3" t="s">
        <v>745</v>
      </c>
      <c r="D348">
        <v>8000</v>
      </c>
      <c r="E348">
        <v>2758</v>
      </c>
      <c r="F348" s="6">
        <f>E348/D348*100</f>
        <v>34.475000000000001</v>
      </c>
      <c r="G348" t="s">
        <v>14</v>
      </c>
      <c r="H348">
        <v>25</v>
      </c>
      <c r="I348" s="8">
        <f>IFERROR(E348/H348,"0")</f>
        <v>110.32</v>
      </c>
      <c r="J348" t="s">
        <v>21</v>
      </c>
      <c r="K348" t="s">
        <v>22</v>
      </c>
      <c r="L348">
        <v>1503550800</v>
      </c>
      <c r="M348" s="12">
        <f>(((L348/60)/60)/24)+DATE(1970,1,1)</f>
        <v>42971.208333333328</v>
      </c>
      <c r="N348">
        <v>1508302800</v>
      </c>
      <c r="O348" s="12">
        <f>(((N348/60)/60)/24)+DATE(1970,1,1)</f>
        <v>43026.208333333328</v>
      </c>
      <c r="P348" t="b">
        <v>0</v>
      </c>
      <c r="Q348" t="b">
        <v>1</v>
      </c>
      <c r="R348" t="s">
        <v>60</v>
      </c>
      <c r="S348" t="str">
        <f>IF(ISNUMBER(SEARCH("food", R348)), "Food", IF(ISNUMBER(SEARCH("music",R348)),"Music",IF(ISNUMBER(SEARCH("film", R348)), "Film &amp; Video", IF(ISNUMBER(SEARCH("games", R348)), "Games", IF(ISNUMBER(SEARCH("theater", R348)), "Theater",IF(ISNUMBER(SEARCH("technology", R348)), "Technology", IF(ISNUMBER(SEARCH("journalism", R348)), "Journalism", IF(ISNUMBER(SEARCH("photography", R348)), "Photography", IF(ISNUMBER(SEARCH("publishing", R348)), "Publishing")))))))))</f>
        <v>Music</v>
      </c>
      <c r="T348" t="str">
        <f>IF(ISNUMBER(SEARCH("food", R348)), "Food Trucks",
IF(ISNUMBER(SEARCH("electric",R348)),"Electric Music",
IF(ISNUMBER(SEARCH("indie",R348)),"Indie Rock",
IF(ISNUMBER(SEARCH("jazz",R348)),"Jazz",
IF(ISNUMBER(SEARCH("metal",R348)),"Metal",
IF(ISNUMBER(SEARCH("rock",R348)),"Rock",
IF(ISNUMBER(SEARCH("world",R348)),"World Music",
IF(ISNUMBER(SEARCH("animation", R348)), "Animation",
IF(ISNUMBER(SEARCH("documentary", R348)), "Documentary",
IF(ISNUMBER(SEARCH("drama", R348)), "Drama",
IF(ISNUMBER(SEARCH("science", R348)), "Science Ficton",
IF(ISNUMBER(SEARCH("shorts", R348)), "Shorts",
IF(ISNUMBER(SEARCH("television", R348)), "Television",
IF(ISNUMBER(SEARCH("mobile", R348)), "Mobile Games",
IF(ISNUMBER(SEARCH("video games", R348)), "Video Games",
IF(ISNUMBER(SEARCH("theater", R348)), "Plays",
IF(ISNUMBER(SEARCH("wearables", R348)), "Wearables",
IF(ISNUMBER(SEARCH("web", R348)), "Web",
IF(ISNUMBER(SEARCH("journalism", R348)), "Audio",
IF(ISNUMBER(SEARCH("photography", R348)), "Photography Books",
IF(ISNUMBER(SEARCH("publishing/fiction", R348)), "Ficton",
IF(ISNUMBER(SEARCH("nonfiction", R348)), "Nonfiction",
IF(ISNUMBER(SEARCH("podcasts", R348)), "Radio &amp; Podcasts",
IF(ISNUMBER(SEARCH("translations", R348)), "translations"))))))))))))))))))))))))</f>
        <v>Indie Rock</v>
      </c>
    </row>
    <row r="349" spans="1:20" x14ac:dyDescent="0.25">
      <c r="A349">
        <v>347</v>
      </c>
      <c r="B349" t="s">
        <v>746</v>
      </c>
      <c r="C349" s="3" t="s">
        <v>747</v>
      </c>
      <c r="D349">
        <v>900</v>
      </c>
      <c r="E349">
        <v>12607</v>
      </c>
      <c r="F349" s="6">
        <f>E349/D349*100</f>
        <v>1400.7777777777778</v>
      </c>
      <c r="G349" t="s">
        <v>20</v>
      </c>
      <c r="H349">
        <v>191</v>
      </c>
      <c r="I349" s="8">
        <f>IFERROR(E349/H349,"0")</f>
        <v>66.005235602094245</v>
      </c>
      <c r="J349" t="s">
        <v>21</v>
      </c>
      <c r="K349" t="s">
        <v>22</v>
      </c>
      <c r="L349">
        <v>1423634400</v>
      </c>
      <c r="M349" s="12">
        <f>(((L349/60)/60)/24)+DATE(1970,1,1)</f>
        <v>42046.25</v>
      </c>
      <c r="N349">
        <v>1425708000</v>
      </c>
      <c r="O349" s="12">
        <f>(((N349/60)/60)/24)+DATE(1970,1,1)</f>
        <v>42070.25</v>
      </c>
      <c r="P349" t="b">
        <v>0</v>
      </c>
      <c r="Q349" t="b">
        <v>0</v>
      </c>
      <c r="R349" t="s">
        <v>28</v>
      </c>
      <c r="S349" t="str">
        <f>IF(ISNUMBER(SEARCH("food", R349)), "Food", IF(ISNUMBER(SEARCH("music",R349)),"Music",IF(ISNUMBER(SEARCH("film", R349)), "Film &amp; Video", IF(ISNUMBER(SEARCH("games", R349)), "Games", IF(ISNUMBER(SEARCH("theater", R349)), "Theater",IF(ISNUMBER(SEARCH("technology", R349)), "Technology", IF(ISNUMBER(SEARCH("journalism", R349)), "Journalism", IF(ISNUMBER(SEARCH("photography", R349)), "Photography", IF(ISNUMBER(SEARCH("publishing", R349)), "Publishing")))))))))</f>
        <v>Technology</v>
      </c>
      <c r="T349" t="str">
        <f>IF(ISNUMBER(SEARCH("food", R349)), "Food Trucks",
IF(ISNUMBER(SEARCH("electric",R349)),"Electric Music",
IF(ISNUMBER(SEARCH("indie",R349)),"Indie Rock",
IF(ISNUMBER(SEARCH("jazz",R349)),"Jazz",
IF(ISNUMBER(SEARCH("metal",R349)),"Metal",
IF(ISNUMBER(SEARCH("rock",R349)),"Rock",
IF(ISNUMBER(SEARCH("world",R349)),"World Music",
IF(ISNUMBER(SEARCH("animation", R349)), "Animation",
IF(ISNUMBER(SEARCH("documentary", R349)), "Documentary",
IF(ISNUMBER(SEARCH("drama", R349)), "Drama",
IF(ISNUMBER(SEARCH("science", R349)), "Science Ficton",
IF(ISNUMBER(SEARCH("shorts", R349)), "Shorts",
IF(ISNUMBER(SEARCH("television", R349)), "Television",
IF(ISNUMBER(SEARCH("mobile", R349)), "Mobile Games",
IF(ISNUMBER(SEARCH("video games", R349)), "Video Games",
IF(ISNUMBER(SEARCH("theater", R349)), "Plays",
IF(ISNUMBER(SEARCH("wearables", R349)), "Wearables",
IF(ISNUMBER(SEARCH("web", R349)), "Web",
IF(ISNUMBER(SEARCH("journalism", R349)), "Audio",
IF(ISNUMBER(SEARCH("photography", R349)), "Photography Books",
IF(ISNUMBER(SEARCH("publishing/fiction", R349)), "Ficton",
IF(ISNUMBER(SEARCH("nonfiction", R349)), "Nonfiction",
IF(ISNUMBER(SEARCH("podcasts", R349)), "Radio &amp; Podcasts",
IF(ISNUMBER(SEARCH("translations", R349)), "translations"))))))))))))))))))))))))</f>
        <v>Web</v>
      </c>
    </row>
    <row r="350" spans="1:20" x14ac:dyDescent="0.25">
      <c r="A350">
        <v>348</v>
      </c>
      <c r="B350" t="s">
        <v>748</v>
      </c>
      <c r="C350" s="3" t="s">
        <v>749</v>
      </c>
      <c r="D350">
        <v>199000</v>
      </c>
      <c r="E350">
        <v>142823</v>
      </c>
      <c r="F350" s="6">
        <f>E350/D350*100</f>
        <v>71.770351758793964</v>
      </c>
      <c r="G350" t="s">
        <v>14</v>
      </c>
      <c r="H350">
        <v>3483</v>
      </c>
      <c r="I350" s="8">
        <f>IFERROR(E350/H350,"0")</f>
        <v>41.005742176284812</v>
      </c>
      <c r="J350" t="s">
        <v>21</v>
      </c>
      <c r="K350" t="s">
        <v>22</v>
      </c>
      <c r="L350">
        <v>1487224800</v>
      </c>
      <c r="M350" s="12">
        <f>(((L350/60)/60)/24)+DATE(1970,1,1)</f>
        <v>42782.25</v>
      </c>
      <c r="N350">
        <v>1488348000</v>
      </c>
      <c r="O350" s="12">
        <f>(((N350/60)/60)/24)+DATE(1970,1,1)</f>
        <v>42795.25</v>
      </c>
      <c r="P350" t="b">
        <v>0</v>
      </c>
      <c r="Q350" t="b">
        <v>0</v>
      </c>
      <c r="R350" t="s">
        <v>17</v>
      </c>
      <c r="S350" t="str">
        <f>IF(ISNUMBER(SEARCH("food", R350)), "Food", IF(ISNUMBER(SEARCH("music",R350)),"Music",IF(ISNUMBER(SEARCH("film", R350)), "Film &amp; Video", IF(ISNUMBER(SEARCH("games", R350)), "Games", IF(ISNUMBER(SEARCH("theater", R350)), "Theater",IF(ISNUMBER(SEARCH("technology", R350)), "Technology", IF(ISNUMBER(SEARCH("journalism", R350)), "Journalism", IF(ISNUMBER(SEARCH("photography", R350)), "Photography", IF(ISNUMBER(SEARCH("publishing", R350)), "Publishing")))))))))</f>
        <v>Food</v>
      </c>
      <c r="T350" t="str">
        <f>IF(ISNUMBER(SEARCH("food", R350)), "Food Trucks",
IF(ISNUMBER(SEARCH("electric",R350)),"Electric Music",
IF(ISNUMBER(SEARCH("indie",R350)),"Indie Rock",
IF(ISNUMBER(SEARCH("jazz",R350)),"Jazz",
IF(ISNUMBER(SEARCH("metal",R350)),"Metal",
IF(ISNUMBER(SEARCH("rock",R350)),"Rock",
IF(ISNUMBER(SEARCH("world",R350)),"World Music",
IF(ISNUMBER(SEARCH("animation", R350)), "Animation",
IF(ISNUMBER(SEARCH("documentary", R350)), "Documentary",
IF(ISNUMBER(SEARCH("drama", R350)), "Drama",
IF(ISNUMBER(SEARCH("science", R350)), "Science Ficton",
IF(ISNUMBER(SEARCH("shorts", R350)), "Shorts",
IF(ISNUMBER(SEARCH("television", R350)), "Television",
IF(ISNUMBER(SEARCH("mobile", R350)), "Mobile Games",
IF(ISNUMBER(SEARCH("video games", R350)), "Video Games",
IF(ISNUMBER(SEARCH("theater", R350)), "Plays",
IF(ISNUMBER(SEARCH("wearables", R350)), "Wearables",
IF(ISNUMBER(SEARCH("web", R350)), "Web",
IF(ISNUMBER(SEARCH("journalism", R350)), "Audio",
IF(ISNUMBER(SEARCH("photography", R350)), "Photography Books",
IF(ISNUMBER(SEARCH("publishing/fiction", R350)), "Ficton",
IF(ISNUMBER(SEARCH("nonfiction", R350)), "Nonfiction",
IF(ISNUMBER(SEARCH("podcasts", R350)), "Radio &amp; Podcasts",
IF(ISNUMBER(SEARCH("translations", R350)), "translations"))))))))))))))))))))))))</f>
        <v>Food Trucks</v>
      </c>
    </row>
    <row r="351" spans="1:20" x14ac:dyDescent="0.25">
      <c r="A351">
        <v>349</v>
      </c>
      <c r="B351" t="s">
        <v>750</v>
      </c>
      <c r="C351" s="3" t="s">
        <v>751</v>
      </c>
      <c r="D351">
        <v>180800</v>
      </c>
      <c r="E351">
        <v>95958</v>
      </c>
      <c r="F351" s="6">
        <f>E351/D351*100</f>
        <v>53.074115044247783</v>
      </c>
      <c r="G351" t="s">
        <v>14</v>
      </c>
      <c r="H351">
        <v>923</v>
      </c>
      <c r="I351" s="8">
        <f>IFERROR(E351/H351,"0")</f>
        <v>103.96316359696641</v>
      </c>
      <c r="J351" t="s">
        <v>21</v>
      </c>
      <c r="K351" t="s">
        <v>22</v>
      </c>
      <c r="L351">
        <v>1500008400</v>
      </c>
      <c r="M351" s="12">
        <f>(((L351/60)/60)/24)+DATE(1970,1,1)</f>
        <v>42930.208333333328</v>
      </c>
      <c r="N351">
        <v>1502600400</v>
      </c>
      <c r="O351" s="12">
        <f>(((N351/60)/60)/24)+DATE(1970,1,1)</f>
        <v>42960.208333333328</v>
      </c>
      <c r="P351" t="b">
        <v>0</v>
      </c>
      <c r="Q351" t="b">
        <v>0</v>
      </c>
      <c r="R351" t="s">
        <v>33</v>
      </c>
      <c r="S351" t="str">
        <f>IF(ISNUMBER(SEARCH("food", R351)), "Food", IF(ISNUMBER(SEARCH("music",R351)),"Music",IF(ISNUMBER(SEARCH("film", R351)), "Film &amp; Video", IF(ISNUMBER(SEARCH("games", R351)), "Games", IF(ISNUMBER(SEARCH("theater", R351)), "Theater",IF(ISNUMBER(SEARCH("technology", R351)), "Technology", IF(ISNUMBER(SEARCH("journalism", R351)), "Journalism", IF(ISNUMBER(SEARCH("photography", R351)), "Photography", IF(ISNUMBER(SEARCH("publishing", R351)), "Publishing")))))))))</f>
        <v>Theater</v>
      </c>
      <c r="T351" t="str">
        <f>IF(ISNUMBER(SEARCH("food", R351)), "Food Trucks",
IF(ISNUMBER(SEARCH("electric",R351)),"Electric Music",
IF(ISNUMBER(SEARCH("indie",R351)),"Indie Rock",
IF(ISNUMBER(SEARCH("jazz",R351)),"Jazz",
IF(ISNUMBER(SEARCH("metal",R351)),"Metal",
IF(ISNUMBER(SEARCH("rock",R351)),"Rock",
IF(ISNUMBER(SEARCH("world",R351)),"World Music",
IF(ISNUMBER(SEARCH("animation", R351)), "Animation",
IF(ISNUMBER(SEARCH("documentary", R351)), "Documentary",
IF(ISNUMBER(SEARCH("drama", R351)), "Drama",
IF(ISNUMBER(SEARCH("science", R351)), "Science Ficton",
IF(ISNUMBER(SEARCH("shorts", R351)), "Shorts",
IF(ISNUMBER(SEARCH("television", R351)), "Television",
IF(ISNUMBER(SEARCH("mobile", R351)), "Mobile Games",
IF(ISNUMBER(SEARCH("video games", R351)), "Video Games",
IF(ISNUMBER(SEARCH("theater", R351)), "Plays",
IF(ISNUMBER(SEARCH("wearables", R351)), "Wearables",
IF(ISNUMBER(SEARCH("web", R351)), "Web",
IF(ISNUMBER(SEARCH("journalism", R351)), "Audio",
IF(ISNUMBER(SEARCH("photography", R351)), "Photography Books",
IF(ISNUMBER(SEARCH("publishing/fiction", R351)), "Ficton",
IF(ISNUMBER(SEARCH("nonfiction", R351)), "Nonfiction",
IF(ISNUMBER(SEARCH("podcasts", R351)), "Radio &amp; Podcasts",
IF(ISNUMBER(SEARCH("translations", R351)), "translations"))))))))))))))))))))))))</f>
        <v>Plays</v>
      </c>
    </row>
    <row r="352" spans="1:20" x14ac:dyDescent="0.25">
      <c r="A352">
        <v>350</v>
      </c>
      <c r="B352" t="s">
        <v>752</v>
      </c>
      <c r="C352" s="3" t="s">
        <v>753</v>
      </c>
      <c r="D352">
        <v>100</v>
      </c>
      <c r="E352">
        <v>5</v>
      </c>
      <c r="F352" s="6">
        <f>E352/D352*100</f>
        <v>5</v>
      </c>
      <c r="G352" t="s">
        <v>14</v>
      </c>
      <c r="H352">
        <v>1</v>
      </c>
      <c r="I352" s="8">
        <f>IFERROR(E352/H352,"0")</f>
        <v>5</v>
      </c>
      <c r="J352" t="s">
        <v>21</v>
      </c>
      <c r="K352" t="s">
        <v>22</v>
      </c>
      <c r="L352">
        <v>1432098000</v>
      </c>
      <c r="M352" s="12">
        <f>(((L352/60)/60)/24)+DATE(1970,1,1)</f>
        <v>42144.208333333328</v>
      </c>
      <c r="N352">
        <v>1433653200</v>
      </c>
      <c r="O352" s="12">
        <f>(((N352/60)/60)/24)+DATE(1970,1,1)</f>
        <v>42162.208333333328</v>
      </c>
      <c r="P352" t="b">
        <v>0</v>
      </c>
      <c r="Q352" t="b">
        <v>1</v>
      </c>
      <c r="R352" t="s">
        <v>159</v>
      </c>
      <c r="S352" t="str">
        <f>IF(ISNUMBER(SEARCH("food", R352)), "Food", IF(ISNUMBER(SEARCH("music",R352)),"Music",IF(ISNUMBER(SEARCH("film", R352)), "Film &amp; Video", IF(ISNUMBER(SEARCH("games", R352)), "Games", IF(ISNUMBER(SEARCH("theater", R352)), "Theater",IF(ISNUMBER(SEARCH("technology", R352)), "Technology", IF(ISNUMBER(SEARCH("journalism", R352)), "Journalism", IF(ISNUMBER(SEARCH("photography", R352)), "Photography", IF(ISNUMBER(SEARCH("publishing", R352)), "Publishing")))))))))</f>
        <v>Music</v>
      </c>
      <c r="T352" t="str">
        <f>IF(ISNUMBER(SEARCH("food", R352)), "Food Trucks",
IF(ISNUMBER(SEARCH("electric",R352)),"Electric Music",
IF(ISNUMBER(SEARCH("indie",R352)),"Indie Rock",
IF(ISNUMBER(SEARCH("jazz",R352)),"Jazz",
IF(ISNUMBER(SEARCH("metal",R352)),"Metal",
IF(ISNUMBER(SEARCH("rock",R352)),"Rock",
IF(ISNUMBER(SEARCH("world",R352)),"World Music",
IF(ISNUMBER(SEARCH("animation", R352)), "Animation",
IF(ISNUMBER(SEARCH("documentary", R352)), "Documentary",
IF(ISNUMBER(SEARCH("drama", R352)), "Drama",
IF(ISNUMBER(SEARCH("science", R352)), "Science Ficton",
IF(ISNUMBER(SEARCH("shorts", R352)), "Shorts",
IF(ISNUMBER(SEARCH("television", R352)), "Television",
IF(ISNUMBER(SEARCH("mobile", R352)), "Mobile Games",
IF(ISNUMBER(SEARCH("video games", R352)), "Video Games",
IF(ISNUMBER(SEARCH("theater", R352)), "Plays",
IF(ISNUMBER(SEARCH("wearables", R352)), "Wearables",
IF(ISNUMBER(SEARCH("web", R352)), "Web",
IF(ISNUMBER(SEARCH("journalism", R352)), "Audio",
IF(ISNUMBER(SEARCH("photography", R352)), "Photography Books",
IF(ISNUMBER(SEARCH("publishing/fiction", R352)), "Ficton",
IF(ISNUMBER(SEARCH("nonfiction", R352)), "Nonfiction",
IF(ISNUMBER(SEARCH("podcasts", R352)), "Radio &amp; Podcasts",
IF(ISNUMBER(SEARCH("translations", R352)), "translations"))))))))))))))))))))))))</f>
        <v>Jazz</v>
      </c>
    </row>
    <row r="353" spans="1:20" x14ac:dyDescent="0.25">
      <c r="A353">
        <v>351</v>
      </c>
      <c r="B353" t="s">
        <v>754</v>
      </c>
      <c r="C353" s="3" t="s">
        <v>755</v>
      </c>
      <c r="D353">
        <v>74100</v>
      </c>
      <c r="E353">
        <v>94631</v>
      </c>
      <c r="F353" s="6">
        <f>E353/D353*100</f>
        <v>127.70715249662618</v>
      </c>
      <c r="G353" t="s">
        <v>20</v>
      </c>
      <c r="H353">
        <v>2013</v>
      </c>
      <c r="I353" s="8">
        <f>IFERROR(E353/H353,"0")</f>
        <v>47.009935419771487</v>
      </c>
      <c r="J353" t="s">
        <v>21</v>
      </c>
      <c r="K353" t="s">
        <v>22</v>
      </c>
      <c r="L353">
        <v>1440392400</v>
      </c>
      <c r="M353" s="12">
        <f>(((L353/60)/60)/24)+DATE(1970,1,1)</f>
        <v>42240.208333333328</v>
      </c>
      <c r="N353">
        <v>1441602000</v>
      </c>
      <c r="O353" s="12">
        <f>(((N353/60)/60)/24)+DATE(1970,1,1)</f>
        <v>42254.208333333328</v>
      </c>
      <c r="P353" t="b">
        <v>0</v>
      </c>
      <c r="Q353" t="b">
        <v>0</v>
      </c>
      <c r="R353" t="s">
        <v>23</v>
      </c>
      <c r="S353" t="str">
        <f>IF(ISNUMBER(SEARCH("food", R353)), "Food", IF(ISNUMBER(SEARCH("music",R353)),"Music",IF(ISNUMBER(SEARCH("film", R353)), "Film &amp; Video", IF(ISNUMBER(SEARCH("games", R353)), "Games", IF(ISNUMBER(SEARCH("theater", R353)), "Theater",IF(ISNUMBER(SEARCH("technology", R353)), "Technology", IF(ISNUMBER(SEARCH("journalism", R353)), "Journalism", IF(ISNUMBER(SEARCH("photography", R353)), "Photography", IF(ISNUMBER(SEARCH("publishing", R353)), "Publishing")))))))))</f>
        <v>Music</v>
      </c>
      <c r="T353" t="str">
        <f>IF(ISNUMBER(SEARCH("food", R353)), "Food Trucks",
IF(ISNUMBER(SEARCH("electric",R353)),"Electric Music",
IF(ISNUMBER(SEARCH("indie",R353)),"Indie Rock",
IF(ISNUMBER(SEARCH("jazz",R353)),"Jazz",
IF(ISNUMBER(SEARCH("metal",R353)),"Metal",
IF(ISNUMBER(SEARCH("rock",R353)),"Rock",
IF(ISNUMBER(SEARCH("world",R353)),"World Music",
IF(ISNUMBER(SEARCH("animation", R353)), "Animation",
IF(ISNUMBER(SEARCH("documentary", R353)), "Documentary",
IF(ISNUMBER(SEARCH("drama", R353)), "Drama",
IF(ISNUMBER(SEARCH("science", R353)), "Science Ficton",
IF(ISNUMBER(SEARCH("shorts", R353)), "Shorts",
IF(ISNUMBER(SEARCH("television", R353)), "Television",
IF(ISNUMBER(SEARCH("mobile", R353)), "Mobile Games",
IF(ISNUMBER(SEARCH("video games", R353)), "Video Games",
IF(ISNUMBER(SEARCH("theater", R353)), "Plays",
IF(ISNUMBER(SEARCH("wearables", R353)), "Wearables",
IF(ISNUMBER(SEARCH("web", R353)), "Web",
IF(ISNUMBER(SEARCH("journalism", R353)), "Audio",
IF(ISNUMBER(SEARCH("photography", R353)), "Photography Books",
IF(ISNUMBER(SEARCH("publishing/fiction", R353)), "Ficton",
IF(ISNUMBER(SEARCH("nonfiction", R353)), "Nonfiction",
IF(ISNUMBER(SEARCH("podcasts", R353)), "Radio &amp; Podcasts",
IF(ISNUMBER(SEARCH("translations", R353)), "translations"))))))))))))))))))))))))</f>
        <v>Rock</v>
      </c>
    </row>
    <row r="354" spans="1:20" x14ac:dyDescent="0.25">
      <c r="A354">
        <v>352</v>
      </c>
      <c r="B354" t="s">
        <v>756</v>
      </c>
      <c r="C354" s="3" t="s">
        <v>757</v>
      </c>
      <c r="D354">
        <v>2800</v>
      </c>
      <c r="E354">
        <v>977</v>
      </c>
      <c r="F354" s="6">
        <f>E354/D354*100</f>
        <v>34.892857142857139</v>
      </c>
      <c r="G354" t="s">
        <v>14</v>
      </c>
      <c r="H354">
        <v>33</v>
      </c>
      <c r="I354" s="8">
        <f>IFERROR(E354/H354,"0")</f>
        <v>29.606060606060606</v>
      </c>
      <c r="J354" t="s">
        <v>15</v>
      </c>
      <c r="K354" t="s">
        <v>16</v>
      </c>
      <c r="L354">
        <v>1446876000</v>
      </c>
      <c r="M354" s="12">
        <f>(((L354/60)/60)/24)+DATE(1970,1,1)</f>
        <v>42315.25</v>
      </c>
      <c r="N354">
        <v>1447567200</v>
      </c>
      <c r="O354" s="12">
        <f>(((N354/60)/60)/24)+DATE(1970,1,1)</f>
        <v>42323.25</v>
      </c>
      <c r="P354" t="b">
        <v>0</v>
      </c>
      <c r="Q354" t="b">
        <v>0</v>
      </c>
      <c r="R354" t="s">
        <v>33</v>
      </c>
      <c r="S354" t="str">
        <f>IF(ISNUMBER(SEARCH("food", R354)), "Food", IF(ISNUMBER(SEARCH("music",R354)),"Music",IF(ISNUMBER(SEARCH("film", R354)), "Film &amp; Video", IF(ISNUMBER(SEARCH("games", R354)), "Games", IF(ISNUMBER(SEARCH("theater", R354)), "Theater",IF(ISNUMBER(SEARCH("technology", R354)), "Technology", IF(ISNUMBER(SEARCH("journalism", R354)), "Journalism", IF(ISNUMBER(SEARCH("photography", R354)), "Photography", IF(ISNUMBER(SEARCH("publishing", R354)), "Publishing")))))))))</f>
        <v>Theater</v>
      </c>
      <c r="T354" t="str">
        <f>IF(ISNUMBER(SEARCH("food", R354)), "Food Trucks",
IF(ISNUMBER(SEARCH("electric",R354)),"Electric Music",
IF(ISNUMBER(SEARCH("indie",R354)),"Indie Rock",
IF(ISNUMBER(SEARCH("jazz",R354)),"Jazz",
IF(ISNUMBER(SEARCH("metal",R354)),"Metal",
IF(ISNUMBER(SEARCH("rock",R354)),"Rock",
IF(ISNUMBER(SEARCH("world",R354)),"World Music",
IF(ISNUMBER(SEARCH("animation", R354)), "Animation",
IF(ISNUMBER(SEARCH("documentary", R354)), "Documentary",
IF(ISNUMBER(SEARCH("drama", R354)), "Drama",
IF(ISNUMBER(SEARCH("science", R354)), "Science Ficton",
IF(ISNUMBER(SEARCH("shorts", R354)), "Shorts",
IF(ISNUMBER(SEARCH("television", R354)), "Television",
IF(ISNUMBER(SEARCH("mobile", R354)), "Mobile Games",
IF(ISNUMBER(SEARCH("video games", R354)), "Video Games",
IF(ISNUMBER(SEARCH("theater", R354)), "Plays",
IF(ISNUMBER(SEARCH("wearables", R354)), "Wearables",
IF(ISNUMBER(SEARCH("web", R354)), "Web",
IF(ISNUMBER(SEARCH("journalism", R354)), "Audio",
IF(ISNUMBER(SEARCH("photography", R354)), "Photography Books",
IF(ISNUMBER(SEARCH("publishing/fiction", R354)), "Ficton",
IF(ISNUMBER(SEARCH("nonfiction", R354)), "Nonfiction",
IF(ISNUMBER(SEARCH("podcasts", R354)), "Radio &amp; Podcasts",
IF(ISNUMBER(SEARCH("translations", R354)), "translations"))))))))))))))))))))))))</f>
        <v>Plays</v>
      </c>
    </row>
    <row r="355" spans="1:20" x14ac:dyDescent="0.25">
      <c r="A355">
        <v>353</v>
      </c>
      <c r="B355" t="s">
        <v>758</v>
      </c>
      <c r="C355" s="3" t="s">
        <v>759</v>
      </c>
      <c r="D355">
        <v>33600</v>
      </c>
      <c r="E355">
        <v>137961</v>
      </c>
      <c r="F355" s="6">
        <f>E355/D355*100</f>
        <v>410.59821428571428</v>
      </c>
      <c r="G355" t="s">
        <v>20</v>
      </c>
      <c r="H355">
        <v>1703</v>
      </c>
      <c r="I355" s="8">
        <f>IFERROR(E355/H355,"0")</f>
        <v>81.010569583088667</v>
      </c>
      <c r="J355" t="s">
        <v>21</v>
      </c>
      <c r="K355" t="s">
        <v>22</v>
      </c>
      <c r="L355">
        <v>1562302800</v>
      </c>
      <c r="M355" s="12">
        <f>(((L355/60)/60)/24)+DATE(1970,1,1)</f>
        <v>43651.208333333328</v>
      </c>
      <c r="N355">
        <v>1562389200</v>
      </c>
      <c r="O355" s="12">
        <f>(((N355/60)/60)/24)+DATE(1970,1,1)</f>
        <v>43652.208333333328</v>
      </c>
      <c r="P355" t="b">
        <v>0</v>
      </c>
      <c r="Q355" t="b">
        <v>0</v>
      </c>
      <c r="R355" t="s">
        <v>33</v>
      </c>
      <c r="S355" t="str">
        <f>IF(ISNUMBER(SEARCH("food", R355)), "Food", IF(ISNUMBER(SEARCH("music",R355)),"Music",IF(ISNUMBER(SEARCH("film", R355)), "Film &amp; Video", IF(ISNUMBER(SEARCH("games", R355)), "Games", IF(ISNUMBER(SEARCH("theater", R355)), "Theater",IF(ISNUMBER(SEARCH("technology", R355)), "Technology", IF(ISNUMBER(SEARCH("journalism", R355)), "Journalism", IF(ISNUMBER(SEARCH("photography", R355)), "Photography", IF(ISNUMBER(SEARCH("publishing", R355)), "Publishing")))))))))</f>
        <v>Theater</v>
      </c>
      <c r="T355" t="str">
        <f>IF(ISNUMBER(SEARCH("food", R355)), "Food Trucks",
IF(ISNUMBER(SEARCH("electric",R355)),"Electric Music",
IF(ISNUMBER(SEARCH("indie",R355)),"Indie Rock",
IF(ISNUMBER(SEARCH("jazz",R355)),"Jazz",
IF(ISNUMBER(SEARCH("metal",R355)),"Metal",
IF(ISNUMBER(SEARCH("rock",R355)),"Rock",
IF(ISNUMBER(SEARCH("world",R355)),"World Music",
IF(ISNUMBER(SEARCH("animation", R355)), "Animation",
IF(ISNUMBER(SEARCH("documentary", R355)), "Documentary",
IF(ISNUMBER(SEARCH("drama", R355)), "Drama",
IF(ISNUMBER(SEARCH("science", R355)), "Science Ficton",
IF(ISNUMBER(SEARCH("shorts", R355)), "Shorts",
IF(ISNUMBER(SEARCH("television", R355)), "Television",
IF(ISNUMBER(SEARCH("mobile", R355)), "Mobile Games",
IF(ISNUMBER(SEARCH("video games", R355)), "Video Games",
IF(ISNUMBER(SEARCH("theater", R355)), "Plays",
IF(ISNUMBER(SEARCH("wearables", R355)), "Wearables",
IF(ISNUMBER(SEARCH("web", R355)), "Web",
IF(ISNUMBER(SEARCH("journalism", R355)), "Audio",
IF(ISNUMBER(SEARCH("photography", R355)), "Photography Books",
IF(ISNUMBER(SEARCH("publishing/fiction", R355)), "Ficton",
IF(ISNUMBER(SEARCH("nonfiction", R355)), "Nonfiction",
IF(ISNUMBER(SEARCH("podcasts", R355)), "Radio &amp; Podcasts",
IF(ISNUMBER(SEARCH("translations", R355)), "translations"))))))))))))))))))))))))</f>
        <v>Plays</v>
      </c>
    </row>
    <row r="356" spans="1:20" x14ac:dyDescent="0.25">
      <c r="A356">
        <v>354</v>
      </c>
      <c r="B356" t="s">
        <v>760</v>
      </c>
      <c r="C356" s="3" t="s">
        <v>761</v>
      </c>
      <c r="D356">
        <v>6100</v>
      </c>
      <c r="E356">
        <v>7548</v>
      </c>
      <c r="F356" s="6">
        <f>E356/D356*100</f>
        <v>123.73770491803278</v>
      </c>
      <c r="G356" t="s">
        <v>20</v>
      </c>
      <c r="H356">
        <v>80</v>
      </c>
      <c r="I356" s="8">
        <f>IFERROR(E356/H356,"0")</f>
        <v>94.35</v>
      </c>
      <c r="J356" t="s">
        <v>36</v>
      </c>
      <c r="K356" t="s">
        <v>37</v>
      </c>
      <c r="L356">
        <v>1378184400</v>
      </c>
      <c r="M356" s="12">
        <f>(((L356/60)/60)/24)+DATE(1970,1,1)</f>
        <v>41520.208333333336</v>
      </c>
      <c r="N356">
        <v>1378789200</v>
      </c>
      <c r="O356" s="12">
        <f>(((N356/60)/60)/24)+DATE(1970,1,1)</f>
        <v>41527.208333333336</v>
      </c>
      <c r="P356" t="b">
        <v>0</v>
      </c>
      <c r="Q356" t="b">
        <v>0</v>
      </c>
      <c r="R356" t="s">
        <v>42</v>
      </c>
      <c r="S356" t="str">
        <f>IF(ISNUMBER(SEARCH("food", R356)), "Food", IF(ISNUMBER(SEARCH("music",R356)),"Music",IF(ISNUMBER(SEARCH("film", R356)), "Film &amp; Video", IF(ISNUMBER(SEARCH("games", R356)), "Games", IF(ISNUMBER(SEARCH("theater", R356)), "Theater",IF(ISNUMBER(SEARCH("technology", R356)), "Technology", IF(ISNUMBER(SEARCH("journalism", R356)), "Journalism", IF(ISNUMBER(SEARCH("photography", R356)), "Photography", IF(ISNUMBER(SEARCH("publishing", R356)), "Publishing")))))))))</f>
        <v>Film &amp; Video</v>
      </c>
      <c r="T356" t="str">
        <f>IF(ISNUMBER(SEARCH("food", R356)), "Food Trucks",
IF(ISNUMBER(SEARCH("electric",R356)),"Electric Music",
IF(ISNUMBER(SEARCH("indie",R356)),"Indie Rock",
IF(ISNUMBER(SEARCH("jazz",R356)),"Jazz",
IF(ISNUMBER(SEARCH("metal",R356)),"Metal",
IF(ISNUMBER(SEARCH("rock",R356)),"Rock",
IF(ISNUMBER(SEARCH("world",R356)),"World Music",
IF(ISNUMBER(SEARCH("animation", R356)), "Animation",
IF(ISNUMBER(SEARCH("documentary", R356)), "Documentary",
IF(ISNUMBER(SEARCH("drama", R356)), "Drama",
IF(ISNUMBER(SEARCH("science", R356)), "Science Ficton",
IF(ISNUMBER(SEARCH("shorts", R356)), "Shorts",
IF(ISNUMBER(SEARCH("television", R356)), "Television",
IF(ISNUMBER(SEARCH("mobile", R356)), "Mobile Games",
IF(ISNUMBER(SEARCH("video games", R356)), "Video Games",
IF(ISNUMBER(SEARCH("theater", R356)), "Plays",
IF(ISNUMBER(SEARCH("wearables", R356)), "Wearables",
IF(ISNUMBER(SEARCH("web", R356)), "Web",
IF(ISNUMBER(SEARCH("journalism", R356)), "Audio",
IF(ISNUMBER(SEARCH("photography", R356)), "Photography Books",
IF(ISNUMBER(SEARCH("publishing/fiction", R356)), "Ficton",
IF(ISNUMBER(SEARCH("nonfiction", R356)), "Nonfiction",
IF(ISNUMBER(SEARCH("podcasts", R356)), "Radio &amp; Podcasts",
IF(ISNUMBER(SEARCH("translations", R356)), "translations"))))))))))))))))))))))))</f>
        <v>Documentary</v>
      </c>
    </row>
    <row r="357" spans="1:20" x14ac:dyDescent="0.25">
      <c r="A357">
        <v>355</v>
      </c>
      <c r="B357" t="s">
        <v>762</v>
      </c>
      <c r="C357" s="3" t="s">
        <v>763</v>
      </c>
      <c r="D357">
        <v>3800</v>
      </c>
      <c r="E357">
        <v>2241</v>
      </c>
      <c r="F357" s="6">
        <f>E357/D357*100</f>
        <v>58.973684210526315</v>
      </c>
      <c r="G357" t="s">
        <v>47</v>
      </c>
      <c r="H357">
        <v>86</v>
      </c>
      <c r="I357" s="8">
        <f>IFERROR(E357/H357,"0")</f>
        <v>26.058139534883722</v>
      </c>
      <c r="J357" t="s">
        <v>21</v>
      </c>
      <c r="K357" t="s">
        <v>22</v>
      </c>
      <c r="L357">
        <v>1485064800</v>
      </c>
      <c r="M357" s="12">
        <f>(((L357/60)/60)/24)+DATE(1970,1,1)</f>
        <v>42757.25</v>
      </c>
      <c r="N357">
        <v>1488520800</v>
      </c>
      <c r="O357" s="12">
        <f>(((N357/60)/60)/24)+DATE(1970,1,1)</f>
        <v>42797.25</v>
      </c>
      <c r="P357" t="b">
        <v>0</v>
      </c>
      <c r="Q357" t="b">
        <v>0</v>
      </c>
      <c r="R357" t="s">
        <v>65</v>
      </c>
      <c r="S357" t="str">
        <f>IF(ISNUMBER(SEARCH("food", R357)), "Food", IF(ISNUMBER(SEARCH("music",R357)),"Music",IF(ISNUMBER(SEARCH("film", R357)), "Film &amp; Video", IF(ISNUMBER(SEARCH("games", R357)), "Games", IF(ISNUMBER(SEARCH("theater", R357)), "Theater",IF(ISNUMBER(SEARCH("technology", R357)), "Technology", IF(ISNUMBER(SEARCH("journalism", R357)), "Journalism", IF(ISNUMBER(SEARCH("photography", R357)), "Photography", IF(ISNUMBER(SEARCH("publishing", R357)), "Publishing")))))))))</f>
        <v>Technology</v>
      </c>
      <c r="T357" t="str">
        <f>IF(ISNUMBER(SEARCH("food", R357)), "Food Trucks",
IF(ISNUMBER(SEARCH("electric",R357)),"Electric Music",
IF(ISNUMBER(SEARCH("indie",R357)),"Indie Rock",
IF(ISNUMBER(SEARCH("jazz",R357)),"Jazz",
IF(ISNUMBER(SEARCH("metal",R357)),"Metal",
IF(ISNUMBER(SEARCH("rock",R357)),"Rock",
IF(ISNUMBER(SEARCH("world",R357)),"World Music",
IF(ISNUMBER(SEARCH("animation", R357)), "Animation",
IF(ISNUMBER(SEARCH("documentary", R357)), "Documentary",
IF(ISNUMBER(SEARCH("drama", R357)), "Drama",
IF(ISNUMBER(SEARCH("science", R357)), "Science Ficton",
IF(ISNUMBER(SEARCH("shorts", R357)), "Shorts",
IF(ISNUMBER(SEARCH("television", R357)), "Television",
IF(ISNUMBER(SEARCH("mobile", R357)), "Mobile Games",
IF(ISNUMBER(SEARCH("video games", R357)), "Video Games",
IF(ISNUMBER(SEARCH("theater", R357)), "Plays",
IF(ISNUMBER(SEARCH("wearables", R357)), "Wearables",
IF(ISNUMBER(SEARCH("web", R357)), "Web",
IF(ISNUMBER(SEARCH("journalism", R357)), "Audio",
IF(ISNUMBER(SEARCH("photography", R357)), "Photography Books",
IF(ISNUMBER(SEARCH("publishing/fiction", R357)), "Ficton",
IF(ISNUMBER(SEARCH("nonfiction", R357)), "Nonfiction",
IF(ISNUMBER(SEARCH("podcasts", R357)), "Radio &amp; Podcasts",
IF(ISNUMBER(SEARCH("translations", R357)), "translations"))))))))))))))))))))))))</f>
        <v>Wearables</v>
      </c>
    </row>
    <row r="358" spans="1:20" x14ac:dyDescent="0.25">
      <c r="A358">
        <v>356</v>
      </c>
      <c r="B358" t="s">
        <v>764</v>
      </c>
      <c r="C358" s="3" t="s">
        <v>765</v>
      </c>
      <c r="D358">
        <v>9300</v>
      </c>
      <c r="E358">
        <v>3431</v>
      </c>
      <c r="F358" s="6">
        <f>E358/D358*100</f>
        <v>36.892473118279568</v>
      </c>
      <c r="G358" t="s">
        <v>14</v>
      </c>
      <c r="H358">
        <v>40</v>
      </c>
      <c r="I358" s="8">
        <f>IFERROR(E358/H358,"0")</f>
        <v>85.775000000000006</v>
      </c>
      <c r="J358" t="s">
        <v>107</v>
      </c>
      <c r="K358" t="s">
        <v>108</v>
      </c>
      <c r="L358">
        <v>1326520800</v>
      </c>
      <c r="M358" s="12">
        <f>(((L358/60)/60)/24)+DATE(1970,1,1)</f>
        <v>40922.25</v>
      </c>
      <c r="N358">
        <v>1327298400</v>
      </c>
      <c r="O358" s="12">
        <f>(((N358/60)/60)/24)+DATE(1970,1,1)</f>
        <v>40931.25</v>
      </c>
      <c r="P358" t="b">
        <v>0</v>
      </c>
      <c r="Q358" t="b">
        <v>0</v>
      </c>
      <c r="R358" t="s">
        <v>33</v>
      </c>
      <c r="S358" t="str">
        <f>IF(ISNUMBER(SEARCH("food", R358)), "Food", IF(ISNUMBER(SEARCH("music",R358)),"Music",IF(ISNUMBER(SEARCH("film", R358)), "Film &amp; Video", IF(ISNUMBER(SEARCH("games", R358)), "Games", IF(ISNUMBER(SEARCH("theater", R358)), "Theater",IF(ISNUMBER(SEARCH("technology", R358)), "Technology", IF(ISNUMBER(SEARCH("journalism", R358)), "Journalism", IF(ISNUMBER(SEARCH("photography", R358)), "Photography", IF(ISNUMBER(SEARCH("publishing", R358)), "Publishing")))))))))</f>
        <v>Theater</v>
      </c>
      <c r="T358" t="str">
        <f>IF(ISNUMBER(SEARCH("food", R358)), "Food Trucks",
IF(ISNUMBER(SEARCH("electric",R358)),"Electric Music",
IF(ISNUMBER(SEARCH("indie",R358)),"Indie Rock",
IF(ISNUMBER(SEARCH("jazz",R358)),"Jazz",
IF(ISNUMBER(SEARCH("metal",R358)),"Metal",
IF(ISNUMBER(SEARCH("rock",R358)),"Rock",
IF(ISNUMBER(SEARCH("world",R358)),"World Music",
IF(ISNUMBER(SEARCH("animation", R358)), "Animation",
IF(ISNUMBER(SEARCH("documentary", R358)), "Documentary",
IF(ISNUMBER(SEARCH("drama", R358)), "Drama",
IF(ISNUMBER(SEARCH("science", R358)), "Science Ficton",
IF(ISNUMBER(SEARCH("shorts", R358)), "Shorts",
IF(ISNUMBER(SEARCH("television", R358)), "Television",
IF(ISNUMBER(SEARCH("mobile", R358)), "Mobile Games",
IF(ISNUMBER(SEARCH("video games", R358)), "Video Games",
IF(ISNUMBER(SEARCH("theater", R358)), "Plays",
IF(ISNUMBER(SEARCH("wearables", R358)), "Wearables",
IF(ISNUMBER(SEARCH("web", R358)), "Web",
IF(ISNUMBER(SEARCH("journalism", R358)), "Audio",
IF(ISNUMBER(SEARCH("photography", R358)), "Photography Books",
IF(ISNUMBER(SEARCH("publishing/fiction", R358)), "Ficton",
IF(ISNUMBER(SEARCH("nonfiction", R358)), "Nonfiction",
IF(ISNUMBER(SEARCH("podcasts", R358)), "Radio &amp; Podcasts",
IF(ISNUMBER(SEARCH("translations", R358)), "translations"))))))))))))))))))))))))</f>
        <v>Plays</v>
      </c>
    </row>
    <row r="359" spans="1:20" x14ac:dyDescent="0.25">
      <c r="A359">
        <v>357</v>
      </c>
      <c r="B359" t="s">
        <v>766</v>
      </c>
      <c r="C359" s="3" t="s">
        <v>767</v>
      </c>
      <c r="D359">
        <v>2300</v>
      </c>
      <c r="E359">
        <v>4253</v>
      </c>
      <c r="F359" s="6">
        <f>E359/D359*100</f>
        <v>184.91304347826087</v>
      </c>
      <c r="G359" t="s">
        <v>20</v>
      </c>
      <c r="H359">
        <v>41</v>
      </c>
      <c r="I359" s="8">
        <f>IFERROR(E359/H359,"0")</f>
        <v>103.73170731707317</v>
      </c>
      <c r="J359" t="s">
        <v>21</v>
      </c>
      <c r="K359" t="s">
        <v>22</v>
      </c>
      <c r="L359">
        <v>1441256400</v>
      </c>
      <c r="M359" s="12">
        <f>(((L359/60)/60)/24)+DATE(1970,1,1)</f>
        <v>42250.208333333328</v>
      </c>
      <c r="N359">
        <v>1443416400</v>
      </c>
      <c r="O359" s="12">
        <f>(((N359/60)/60)/24)+DATE(1970,1,1)</f>
        <v>42275.208333333328</v>
      </c>
      <c r="P359" t="b">
        <v>0</v>
      </c>
      <c r="Q359" t="b">
        <v>0</v>
      </c>
      <c r="R359" t="s">
        <v>89</v>
      </c>
      <c r="S359" t="str">
        <f>IF(ISNUMBER(SEARCH("food", R359)), "Food", IF(ISNUMBER(SEARCH("music",R359)),"Music",IF(ISNUMBER(SEARCH("film", R359)), "Film &amp; Video", IF(ISNUMBER(SEARCH("games", R359)), "Games", IF(ISNUMBER(SEARCH("theater", R359)), "Theater",IF(ISNUMBER(SEARCH("technology", R359)), "Technology", IF(ISNUMBER(SEARCH("journalism", R359)), "Journalism", IF(ISNUMBER(SEARCH("photography", R359)), "Photography", IF(ISNUMBER(SEARCH("publishing", R359)), "Publishing")))))))))</f>
        <v>Games</v>
      </c>
      <c r="T359" t="str">
        <f>IF(ISNUMBER(SEARCH("food", R359)), "Food Trucks",
IF(ISNUMBER(SEARCH("electric",R359)),"Electric Music",
IF(ISNUMBER(SEARCH("indie",R359)),"Indie Rock",
IF(ISNUMBER(SEARCH("jazz",R359)),"Jazz",
IF(ISNUMBER(SEARCH("metal",R359)),"Metal",
IF(ISNUMBER(SEARCH("rock",R359)),"Rock",
IF(ISNUMBER(SEARCH("world",R359)),"World Music",
IF(ISNUMBER(SEARCH("animation", R359)), "Animation",
IF(ISNUMBER(SEARCH("documentary", R359)), "Documentary",
IF(ISNUMBER(SEARCH("drama", R359)), "Drama",
IF(ISNUMBER(SEARCH("science", R359)), "Science Ficton",
IF(ISNUMBER(SEARCH("shorts", R359)), "Shorts",
IF(ISNUMBER(SEARCH("television", R359)), "Television",
IF(ISNUMBER(SEARCH("mobile", R359)), "Mobile Games",
IF(ISNUMBER(SEARCH("video games", R359)), "Video Games",
IF(ISNUMBER(SEARCH("theater", R359)), "Plays",
IF(ISNUMBER(SEARCH("wearables", R359)), "Wearables",
IF(ISNUMBER(SEARCH("web", R359)), "Web",
IF(ISNUMBER(SEARCH("journalism", R359)), "Audio",
IF(ISNUMBER(SEARCH("photography", R359)), "Photography Books",
IF(ISNUMBER(SEARCH("publishing/fiction", R359)), "Ficton",
IF(ISNUMBER(SEARCH("nonfiction", R359)), "Nonfiction",
IF(ISNUMBER(SEARCH("podcasts", R359)), "Radio &amp; Podcasts",
IF(ISNUMBER(SEARCH("translations", R359)), "translations"))))))))))))))))))))))))</f>
        <v>Video Games</v>
      </c>
    </row>
    <row r="360" spans="1:20" x14ac:dyDescent="0.25">
      <c r="A360">
        <v>358</v>
      </c>
      <c r="B360" t="s">
        <v>768</v>
      </c>
      <c r="C360" s="3" t="s">
        <v>769</v>
      </c>
      <c r="D360">
        <v>9700</v>
      </c>
      <c r="E360">
        <v>1146</v>
      </c>
      <c r="F360" s="6">
        <f>E360/D360*100</f>
        <v>11.814432989690722</v>
      </c>
      <c r="G360" t="s">
        <v>14</v>
      </c>
      <c r="H360">
        <v>23</v>
      </c>
      <c r="I360" s="8">
        <f>IFERROR(E360/H360,"0")</f>
        <v>49.826086956521742</v>
      </c>
      <c r="J360" t="s">
        <v>15</v>
      </c>
      <c r="K360" t="s">
        <v>16</v>
      </c>
      <c r="L360">
        <v>1533877200</v>
      </c>
      <c r="M360" s="12">
        <f>(((L360/60)/60)/24)+DATE(1970,1,1)</f>
        <v>43322.208333333328</v>
      </c>
      <c r="N360">
        <v>1534136400</v>
      </c>
      <c r="O360" s="12">
        <f>(((N360/60)/60)/24)+DATE(1970,1,1)</f>
        <v>43325.208333333328</v>
      </c>
      <c r="P360" t="b">
        <v>1</v>
      </c>
      <c r="Q360" t="b">
        <v>0</v>
      </c>
      <c r="R360" t="s">
        <v>122</v>
      </c>
      <c r="S360" t="str">
        <f>IF(ISNUMBER(SEARCH("food", R360)), "Food", IF(ISNUMBER(SEARCH("music",R360)),"Music",IF(ISNUMBER(SEARCH("film", R360)), "Film &amp; Video", IF(ISNUMBER(SEARCH("games", R360)), "Games", IF(ISNUMBER(SEARCH("theater", R360)), "Theater",IF(ISNUMBER(SEARCH("technology", R360)), "Technology", IF(ISNUMBER(SEARCH("journalism", R360)), "Journalism", IF(ISNUMBER(SEARCH("photography", R360)), "Photography", IF(ISNUMBER(SEARCH("publishing", R360)), "Publishing")))))))))</f>
        <v>Photography</v>
      </c>
      <c r="T360" t="str">
        <f>IF(ISNUMBER(SEARCH("food", R360)), "Food Trucks",
IF(ISNUMBER(SEARCH("electric",R360)),"Electric Music",
IF(ISNUMBER(SEARCH("indie",R360)),"Indie Rock",
IF(ISNUMBER(SEARCH("jazz",R360)),"Jazz",
IF(ISNUMBER(SEARCH("metal",R360)),"Metal",
IF(ISNUMBER(SEARCH("rock",R360)),"Rock",
IF(ISNUMBER(SEARCH("world",R360)),"World Music",
IF(ISNUMBER(SEARCH("animation", R360)), "Animation",
IF(ISNUMBER(SEARCH("documentary", R360)), "Documentary",
IF(ISNUMBER(SEARCH("drama", R360)), "Drama",
IF(ISNUMBER(SEARCH("science", R360)), "Science Ficton",
IF(ISNUMBER(SEARCH("shorts", R360)), "Shorts",
IF(ISNUMBER(SEARCH("television", R360)), "Television",
IF(ISNUMBER(SEARCH("mobile", R360)), "Mobile Games",
IF(ISNUMBER(SEARCH("video games", R360)), "Video Games",
IF(ISNUMBER(SEARCH("theater", R360)), "Plays",
IF(ISNUMBER(SEARCH("wearables", R360)), "Wearables",
IF(ISNUMBER(SEARCH("web", R360)), "Web",
IF(ISNUMBER(SEARCH("journalism", R360)), "Audio",
IF(ISNUMBER(SEARCH("photography", R360)), "Photography Books",
IF(ISNUMBER(SEARCH("publishing/fiction", R360)), "Ficton",
IF(ISNUMBER(SEARCH("nonfiction", R360)), "Nonfiction",
IF(ISNUMBER(SEARCH("podcasts", R360)), "Radio &amp; Podcasts",
IF(ISNUMBER(SEARCH("translations", R360)), "translations"))))))))))))))))))))))))</f>
        <v>Photography Books</v>
      </c>
    </row>
    <row r="361" spans="1:20" x14ac:dyDescent="0.25">
      <c r="A361">
        <v>359</v>
      </c>
      <c r="B361" t="s">
        <v>770</v>
      </c>
      <c r="C361" s="3" t="s">
        <v>771</v>
      </c>
      <c r="D361">
        <v>4000</v>
      </c>
      <c r="E361">
        <v>11948</v>
      </c>
      <c r="F361" s="6">
        <f>E361/D361*100</f>
        <v>298.7</v>
      </c>
      <c r="G361" t="s">
        <v>20</v>
      </c>
      <c r="H361">
        <v>187</v>
      </c>
      <c r="I361" s="8">
        <f>IFERROR(E361/H361,"0")</f>
        <v>63.893048128342244</v>
      </c>
      <c r="J361" t="s">
        <v>21</v>
      </c>
      <c r="K361" t="s">
        <v>22</v>
      </c>
      <c r="L361">
        <v>1314421200</v>
      </c>
      <c r="M361" s="12">
        <f>(((L361/60)/60)/24)+DATE(1970,1,1)</f>
        <v>40782.208333333336</v>
      </c>
      <c r="N361">
        <v>1315026000</v>
      </c>
      <c r="O361" s="12">
        <f>(((N361/60)/60)/24)+DATE(1970,1,1)</f>
        <v>40789.208333333336</v>
      </c>
      <c r="P361" t="b">
        <v>0</v>
      </c>
      <c r="Q361" t="b">
        <v>0</v>
      </c>
      <c r="R361" t="s">
        <v>71</v>
      </c>
      <c r="S361" t="str">
        <f>IF(ISNUMBER(SEARCH("food", R361)), "Food", IF(ISNUMBER(SEARCH("music",R361)),"Music",IF(ISNUMBER(SEARCH("film", R361)), "Film &amp; Video", IF(ISNUMBER(SEARCH("games", R361)), "Games", IF(ISNUMBER(SEARCH("theater", R361)), "Theater",IF(ISNUMBER(SEARCH("technology", R361)), "Technology", IF(ISNUMBER(SEARCH("journalism", R361)), "Journalism", IF(ISNUMBER(SEARCH("photography", R361)), "Photography", IF(ISNUMBER(SEARCH("publishing", R361)), "Publishing")))))))))</f>
        <v>Film &amp; Video</v>
      </c>
      <c r="T361" t="str">
        <f>IF(ISNUMBER(SEARCH("food", R361)), "Food Trucks",
IF(ISNUMBER(SEARCH("electric",R361)),"Electric Music",
IF(ISNUMBER(SEARCH("indie",R361)),"Indie Rock",
IF(ISNUMBER(SEARCH("jazz",R361)),"Jazz",
IF(ISNUMBER(SEARCH("metal",R361)),"Metal",
IF(ISNUMBER(SEARCH("rock",R361)),"Rock",
IF(ISNUMBER(SEARCH("world",R361)),"World Music",
IF(ISNUMBER(SEARCH("animation", R361)), "Animation",
IF(ISNUMBER(SEARCH("documentary", R361)), "Documentary",
IF(ISNUMBER(SEARCH("drama", R361)), "Drama",
IF(ISNUMBER(SEARCH("science", R361)), "Science Ficton",
IF(ISNUMBER(SEARCH("shorts", R361)), "Shorts",
IF(ISNUMBER(SEARCH("television", R361)), "Television",
IF(ISNUMBER(SEARCH("mobile", R361)), "Mobile Games",
IF(ISNUMBER(SEARCH("video games", R361)), "Video Games",
IF(ISNUMBER(SEARCH("theater", R361)), "Plays",
IF(ISNUMBER(SEARCH("wearables", R361)), "Wearables",
IF(ISNUMBER(SEARCH("web", R361)), "Web",
IF(ISNUMBER(SEARCH("journalism", R361)), "Audio",
IF(ISNUMBER(SEARCH("photography", R361)), "Photography Books",
IF(ISNUMBER(SEARCH("publishing/fiction", R361)), "Ficton",
IF(ISNUMBER(SEARCH("nonfiction", R361)), "Nonfiction",
IF(ISNUMBER(SEARCH("podcasts", R361)), "Radio &amp; Podcasts",
IF(ISNUMBER(SEARCH("translations", R361)), "translations"))))))))))))))))))))))))</f>
        <v>Animation</v>
      </c>
    </row>
    <row r="362" spans="1:20" x14ac:dyDescent="0.25">
      <c r="A362">
        <v>360</v>
      </c>
      <c r="B362" t="s">
        <v>772</v>
      </c>
      <c r="C362" s="3" t="s">
        <v>773</v>
      </c>
      <c r="D362">
        <v>59700</v>
      </c>
      <c r="E362">
        <v>135132</v>
      </c>
      <c r="F362" s="6">
        <f>E362/D362*100</f>
        <v>226.35175879396985</v>
      </c>
      <c r="G362" t="s">
        <v>20</v>
      </c>
      <c r="H362">
        <v>2875</v>
      </c>
      <c r="I362" s="8">
        <f>IFERROR(E362/H362,"0")</f>
        <v>47.002434782608695</v>
      </c>
      <c r="J362" t="s">
        <v>40</v>
      </c>
      <c r="K362" t="s">
        <v>41</v>
      </c>
      <c r="L362">
        <v>1293861600</v>
      </c>
      <c r="M362" s="12">
        <f>(((L362/60)/60)/24)+DATE(1970,1,1)</f>
        <v>40544.25</v>
      </c>
      <c r="N362">
        <v>1295071200</v>
      </c>
      <c r="O362" s="12">
        <f>(((N362/60)/60)/24)+DATE(1970,1,1)</f>
        <v>40558.25</v>
      </c>
      <c r="P362" t="b">
        <v>0</v>
      </c>
      <c r="Q362" t="b">
        <v>1</v>
      </c>
      <c r="R362" t="s">
        <v>33</v>
      </c>
      <c r="S362" t="str">
        <f>IF(ISNUMBER(SEARCH("food", R362)), "Food", IF(ISNUMBER(SEARCH("music",R362)),"Music",IF(ISNUMBER(SEARCH("film", R362)), "Film &amp; Video", IF(ISNUMBER(SEARCH("games", R362)), "Games", IF(ISNUMBER(SEARCH("theater", R362)), "Theater",IF(ISNUMBER(SEARCH("technology", R362)), "Technology", IF(ISNUMBER(SEARCH("journalism", R362)), "Journalism", IF(ISNUMBER(SEARCH("photography", R362)), "Photography", IF(ISNUMBER(SEARCH("publishing", R362)), "Publishing")))))))))</f>
        <v>Theater</v>
      </c>
      <c r="T362" t="str">
        <f>IF(ISNUMBER(SEARCH("food", R362)), "Food Trucks",
IF(ISNUMBER(SEARCH("electric",R362)),"Electric Music",
IF(ISNUMBER(SEARCH("indie",R362)),"Indie Rock",
IF(ISNUMBER(SEARCH("jazz",R362)),"Jazz",
IF(ISNUMBER(SEARCH("metal",R362)),"Metal",
IF(ISNUMBER(SEARCH("rock",R362)),"Rock",
IF(ISNUMBER(SEARCH("world",R362)),"World Music",
IF(ISNUMBER(SEARCH("animation", R362)), "Animation",
IF(ISNUMBER(SEARCH("documentary", R362)), "Documentary",
IF(ISNUMBER(SEARCH("drama", R362)), "Drama",
IF(ISNUMBER(SEARCH("science", R362)), "Science Ficton",
IF(ISNUMBER(SEARCH("shorts", R362)), "Shorts",
IF(ISNUMBER(SEARCH("television", R362)), "Television",
IF(ISNUMBER(SEARCH("mobile", R362)), "Mobile Games",
IF(ISNUMBER(SEARCH("video games", R362)), "Video Games",
IF(ISNUMBER(SEARCH("theater", R362)), "Plays",
IF(ISNUMBER(SEARCH("wearables", R362)), "Wearables",
IF(ISNUMBER(SEARCH("web", R362)), "Web",
IF(ISNUMBER(SEARCH("journalism", R362)), "Audio",
IF(ISNUMBER(SEARCH("photography", R362)), "Photography Books",
IF(ISNUMBER(SEARCH("publishing/fiction", R362)), "Ficton",
IF(ISNUMBER(SEARCH("nonfiction", R362)), "Nonfiction",
IF(ISNUMBER(SEARCH("podcasts", R362)), "Radio &amp; Podcasts",
IF(ISNUMBER(SEARCH("translations", R362)), "translations"))))))))))))))))))))))))</f>
        <v>Plays</v>
      </c>
    </row>
    <row r="363" spans="1:20" x14ac:dyDescent="0.25">
      <c r="A363">
        <v>361</v>
      </c>
      <c r="B363" t="s">
        <v>774</v>
      </c>
      <c r="C363" s="3" t="s">
        <v>775</v>
      </c>
      <c r="D363">
        <v>5500</v>
      </c>
      <c r="E363">
        <v>9546</v>
      </c>
      <c r="F363" s="6">
        <f>E363/D363*100</f>
        <v>173.56363636363636</v>
      </c>
      <c r="G363" t="s">
        <v>20</v>
      </c>
      <c r="H363">
        <v>88</v>
      </c>
      <c r="I363" s="8">
        <f>IFERROR(E363/H363,"0")</f>
        <v>108.47727272727273</v>
      </c>
      <c r="J363" t="s">
        <v>21</v>
      </c>
      <c r="K363" t="s">
        <v>22</v>
      </c>
      <c r="L363">
        <v>1507352400</v>
      </c>
      <c r="M363" s="12">
        <f>(((L363/60)/60)/24)+DATE(1970,1,1)</f>
        <v>43015.208333333328</v>
      </c>
      <c r="N363">
        <v>1509426000</v>
      </c>
      <c r="O363" s="12">
        <f>(((N363/60)/60)/24)+DATE(1970,1,1)</f>
        <v>43039.208333333328</v>
      </c>
      <c r="P363" t="b">
        <v>0</v>
      </c>
      <c r="Q363" t="b">
        <v>0</v>
      </c>
      <c r="R363" t="s">
        <v>33</v>
      </c>
      <c r="S363" t="str">
        <f>IF(ISNUMBER(SEARCH("food", R363)), "Food", IF(ISNUMBER(SEARCH("music",R363)),"Music",IF(ISNUMBER(SEARCH("film", R363)), "Film &amp; Video", IF(ISNUMBER(SEARCH("games", R363)), "Games", IF(ISNUMBER(SEARCH("theater", R363)), "Theater",IF(ISNUMBER(SEARCH("technology", R363)), "Technology", IF(ISNUMBER(SEARCH("journalism", R363)), "Journalism", IF(ISNUMBER(SEARCH("photography", R363)), "Photography", IF(ISNUMBER(SEARCH("publishing", R363)), "Publishing")))))))))</f>
        <v>Theater</v>
      </c>
      <c r="T363" t="str">
        <f>IF(ISNUMBER(SEARCH("food", R363)), "Food Trucks",
IF(ISNUMBER(SEARCH("electric",R363)),"Electric Music",
IF(ISNUMBER(SEARCH("indie",R363)),"Indie Rock",
IF(ISNUMBER(SEARCH("jazz",R363)),"Jazz",
IF(ISNUMBER(SEARCH("metal",R363)),"Metal",
IF(ISNUMBER(SEARCH("rock",R363)),"Rock",
IF(ISNUMBER(SEARCH("world",R363)),"World Music",
IF(ISNUMBER(SEARCH("animation", R363)), "Animation",
IF(ISNUMBER(SEARCH("documentary", R363)), "Documentary",
IF(ISNUMBER(SEARCH("drama", R363)), "Drama",
IF(ISNUMBER(SEARCH("science", R363)), "Science Ficton",
IF(ISNUMBER(SEARCH("shorts", R363)), "Shorts",
IF(ISNUMBER(SEARCH("television", R363)), "Television",
IF(ISNUMBER(SEARCH("mobile", R363)), "Mobile Games",
IF(ISNUMBER(SEARCH("video games", R363)), "Video Games",
IF(ISNUMBER(SEARCH("theater", R363)), "Plays",
IF(ISNUMBER(SEARCH("wearables", R363)), "Wearables",
IF(ISNUMBER(SEARCH("web", R363)), "Web",
IF(ISNUMBER(SEARCH("journalism", R363)), "Audio",
IF(ISNUMBER(SEARCH("photography", R363)), "Photography Books",
IF(ISNUMBER(SEARCH("publishing/fiction", R363)), "Ficton",
IF(ISNUMBER(SEARCH("nonfiction", R363)), "Nonfiction",
IF(ISNUMBER(SEARCH("podcasts", R363)), "Radio &amp; Podcasts",
IF(ISNUMBER(SEARCH("translations", R363)), "translations"))))))))))))))))))))))))</f>
        <v>Plays</v>
      </c>
    </row>
    <row r="364" spans="1:20" x14ac:dyDescent="0.25">
      <c r="A364">
        <v>362</v>
      </c>
      <c r="B364" t="s">
        <v>776</v>
      </c>
      <c r="C364" s="3" t="s">
        <v>777</v>
      </c>
      <c r="D364">
        <v>3700</v>
      </c>
      <c r="E364">
        <v>13755</v>
      </c>
      <c r="F364" s="6">
        <f>E364/D364*100</f>
        <v>371.75675675675677</v>
      </c>
      <c r="G364" t="s">
        <v>20</v>
      </c>
      <c r="H364">
        <v>191</v>
      </c>
      <c r="I364" s="8">
        <f>IFERROR(E364/H364,"0")</f>
        <v>72.015706806282722</v>
      </c>
      <c r="J364" t="s">
        <v>21</v>
      </c>
      <c r="K364" t="s">
        <v>22</v>
      </c>
      <c r="L364">
        <v>1296108000</v>
      </c>
      <c r="M364" s="12">
        <f>(((L364/60)/60)/24)+DATE(1970,1,1)</f>
        <v>40570.25</v>
      </c>
      <c r="N364">
        <v>1299391200</v>
      </c>
      <c r="O364" s="12">
        <f>(((N364/60)/60)/24)+DATE(1970,1,1)</f>
        <v>40608.25</v>
      </c>
      <c r="P364" t="b">
        <v>0</v>
      </c>
      <c r="Q364" t="b">
        <v>0</v>
      </c>
      <c r="R364" t="s">
        <v>23</v>
      </c>
      <c r="S364" t="str">
        <f>IF(ISNUMBER(SEARCH("food", R364)), "Food", IF(ISNUMBER(SEARCH("music",R364)),"Music",IF(ISNUMBER(SEARCH("film", R364)), "Film &amp; Video", IF(ISNUMBER(SEARCH("games", R364)), "Games", IF(ISNUMBER(SEARCH("theater", R364)), "Theater",IF(ISNUMBER(SEARCH("technology", R364)), "Technology", IF(ISNUMBER(SEARCH("journalism", R364)), "Journalism", IF(ISNUMBER(SEARCH("photography", R364)), "Photography", IF(ISNUMBER(SEARCH("publishing", R364)), "Publishing")))))))))</f>
        <v>Music</v>
      </c>
      <c r="T364" t="str">
        <f>IF(ISNUMBER(SEARCH("food", R364)), "Food Trucks",
IF(ISNUMBER(SEARCH("electric",R364)),"Electric Music",
IF(ISNUMBER(SEARCH("indie",R364)),"Indie Rock",
IF(ISNUMBER(SEARCH("jazz",R364)),"Jazz",
IF(ISNUMBER(SEARCH("metal",R364)),"Metal",
IF(ISNUMBER(SEARCH("rock",R364)),"Rock",
IF(ISNUMBER(SEARCH("world",R364)),"World Music",
IF(ISNUMBER(SEARCH("animation", R364)), "Animation",
IF(ISNUMBER(SEARCH("documentary", R364)), "Documentary",
IF(ISNUMBER(SEARCH("drama", R364)), "Drama",
IF(ISNUMBER(SEARCH("science", R364)), "Science Ficton",
IF(ISNUMBER(SEARCH("shorts", R364)), "Shorts",
IF(ISNUMBER(SEARCH("television", R364)), "Television",
IF(ISNUMBER(SEARCH("mobile", R364)), "Mobile Games",
IF(ISNUMBER(SEARCH("video games", R364)), "Video Games",
IF(ISNUMBER(SEARCH("theater", R364)), "Plays",
IF(ISNUMBER(SEARCH("wearables", R364)), "Wearables",
IF(ISNUMBER(SEARCH("web", R364)), "Web",
IF(ISNUMBER(SEARCH("journalism", R364)), "Audio",
IF(ISNUMBER(SEARCH("photography", R364)), "Photography Books",
IF(ISNUMBER(SEARCH("publishing/fiction", R364)), "Ficton",
IF(ISNUMBER(SEARCH("nonfiction", R364)), "Nonfiction",
IF(ISNUMBER(SEARCH("podcasts", R364)), "Radio &amp; Podcasts",
IF(ISNUMBER(SEARCH("translations", R364)), "translations"))))))))))))))))))))))))</f>
        <v>Rock</v>
      </c>
    </row>
    <row r="365" spans="1:20" x14ac:dyDescent="0.25">
      <c r="A365">
        <v>363</v>
      </c>
      <c r="B365" t="s">
        <v>778</v>
      </c>
      <c r="C365" s="3" t="s">
        <v>779</v>
      </c>
      <c r="D365">
        <v>5200</v>
      </c>
      <c r="E365">
        <v>8330</v>
      </c>
      <c r="F365" s="6">
        <f>E365/D365*100</f>
        <v>160.19230769230771</v>
      </c>
      <c r="G365" t="s">
        <v>20</v>
      </c>
      <c r="H365">
        <v>139</v>
      </c>
      <c r="I365" s="8">
        <f>IFERROR(E365/H365,"0")</f>
        <v>59.928057553956833</v>
      </c>
      <c r="J365" t="s">
        <v>21</v>
      </c>
      <c r="K365" t="s">
        <v>22</v>
      </c>
      <c r="L365">
        <v>1324965600</v>
      </c>
      <c r="M365" s="12">
        <f>(((L365/60)/60)/24)+DATE(1970,1,1)</f>
        <v>40904.25</v>
      </c>
      <c r="N365">
        <v>1325052000</v>
      </c>
      <c r="O365" s="12">
        <f>(((N365/60)/60)/24)+DATE(1970,1,1)</f>
        <v>40905.25</v>
      </c>
      <c r="P365" t="b">
        <v>0</v>
      </c>
      <c r="Q365" t="b">
        <v>0</v>
      </c>
      <c r="R365" t="s">
        <v>23</v>
      </c>
      <c r="S365" t="str">
        <f>IF(ISNUMBER(SEARCH("food", R365)), "Food", IF(ISNUMBER(SEARCH("music",R365)),"Music",IF(ISNUMBER(SEARCH("film", R365)), "Film &amp; Video", IF(ISNUMBER(SEARCH("games", R365)), "Games", IF(ISNUMBER(SEARCH("theater", R365)), "Theater",IF(ISNUMBER(SEARCH("technology", R365)), "Technology", IF(ISNUMBER(SEARCH("journalism", R365)), "Journalism", IF(ISNUMBER(SEARCH("photography", R365)), "Photography", IF(ISNUMBER(SEARCH("publishing", R365)), "Publishing")))))))))</f>
        <v>Music</v>
      </c>
      <c r="T365" t="str">
        <f>IF(ISNUMBER(SEARCH("food", R365)), "Food Trucks",
IF(ISNUMBER(SEARCH("electric",R365)),"Electric Music",
IF(ISNUMBER(SEARCH("indie",R365)),"Indie Rock",
IF(ISNUMBER(SEARCH("jazz",R365)),"Jazz",
IF(ISNUMBER(SEARCH("metal",R365)),"Metal",
IF(ISNUMBER(SEARCH("rock",R365)),"Rock",
IF(ISNUMBER(SEARCH("world",R365)),"World Music",
IF(ISNUMBER(SEARCH("animation", R365)), "Animation",
IF(ISNUMBER(SEARCH("documentary", R365)), "Documentary",
IF(ISNUMBER(SEARCH("drama", R365)), "Drama",
IF(ISNUMBER(SEARCH("science", R365)), "Science Ficton",
IF(ISNUMBER(SEARCH("shorts", R365)), "Shorts",
IF(ISNUMBER(SEARCH("television", R365)), "Television",
IF(ISNUMBER(SEARCH("mobile", R365)), "Mobile Games",
IF(ISNUMBER(SEARCH("video games", R365)), "Video Games",
IF(ISNUMBER(SEARCH("theater", R365)), "Plays",
IF(ISNUMBER(SEARCH("wearables", R365)), "Wearables",
IF(ISNUMBER(SEARCH("web", R365)), "Web",
IF(ISNUMBER(SEARCH("journalism", R365)), "Audio",
IF(ISNUMBER(SEARCH("photography", R365)), "Photography Books",
IF(ISNUMBER(SEARCH("publishing/fiction", R365)), "Ficton",
IF(ISNUMBER(SEARCH("nonfiction", R365)), "Nonfiction",
IF(ISNUMBER(SEARCH("podcasts", R365)), "Radio &amp; Podcasts",
IF(ISNUMBER(SEARCH("translations", R365)), "translations"))))))))))))))))))))))))</f>
        <v>Rock</v>
      </c>
    </row>
    <row r="366" spans="1:20" x14ac:dyDescent="0.25">
      <c r="A366">
        <v>364</v>
      </c>
      <c r="B366" t="s">
        <v>780</v>
      </c>
      <c r="C366" s="3" t="s">
        <v>781</v>
      </c>
      <c r="D366">
        <v>900</v>
      </c>
      <c r="E366">
        <v>14547</v>
      </c>
      <c r="F366" s="6">
        <f>E366/D366*100</f>
        <v>1616.3333333333335</v>
      </c>
      <c r="G366" t="s">
        <v>20</v>
      </c>
      <c r="H366">
        <v>186</v>
      </c>
      <c r="I366" s="8">
        <f>IFERROR(E366/H366,"0")</f>
        <v>78.209677419354833</v>
      </c>
      <c r="J366" t="s">
        <v>21</v>
      </c>
      <c r="K366" t="s">
        <v>22</v>
      </c>
      <c r="L366">
        <v>1520229600</v>
      </c>
      <c r="M366" s="12">
        <f>(((L366/60)/60)/24)+DATE(1970,1,1)</f>
        <v>43164.25</v>
      </c>
      <c r="N366">
        <v>1522818000</v>
      </c>
      <c r="O366" s="12">
        <f>(((N366/60)/60)/24)+DATE(1970,1,1)</f>
        <v>43194.208333333328</v>
      </c>
      <c r="P366" t="b">
        <v>0</v>
      </c>
      <c r="Q366" t="b">
        <v>0</v>
      </c>
      <c r="R366" t="s">
        <v>60</v>
      </c>
      <c r="S366" t="str">
        <f>IF(ISNUMBER(SEARCH("food", R366)), "Food", IF(ISNUMBER(SEARCH("music",R366)),"Music",IF(ISNUMBER(SEARCH("film", R366)), "Film &amp; Video", IF(ISNUMBER(SEARCH("games", R366)), "Games", IF(ISNUMBER(SEARCH("theater", R366)), "Theater",IF(ISNUMBER(SEARCH("technology", R366)), "Technology", IF(ISNUMBER(SEARCH("journalism", R366)), "Journalism", IF(ISNUMBER(SEARCH("photography", R366)), "Photography", IF(ISNUMBER(SEARCH("publishing", R366)), "Publishing")))))))))</f>
        <v>Music</v>
      </c>
      <c r="T366" t="str">
        <f>IF(ISNUMBER(SEARCH("food", R366)), "Food Trucks",
IF(ISNUMBER(SEARCH("electric",R366)),"Electric Music",
IF(ISNUMBER(SEARCH("indie",R366)),"Indie Rock",
IF(ISNUMBER(SEARCH("jazz",R366)),"Jazz",
IF(ISNUMBER(SEARCH("metal",R366)),"Metal",
IF(ISNUMBER(SEARCH("rock",R366)),"Rock",
IF(ISNUMBER(SEARCH("world",R366)),"World Music",
IF(ISNUMBER(SEARCH("animation", R366)), "Animation",
IF(ISNUMBER(SEARCH("documentary", R366)), "Documentary",
IF(ISNUMBER(SEARCH("drama", R366)), "Drama",
IF(ISNUMBER(SEARCH("science", R366)), "Science Ficton",
IF(ISNUMBER(SEARCH("shorts", R366)), "Shorts",
IF(ISNUMBER(SEARCH("television", R366)), "Television",
IF(ISNUMBER(SEARCH("mobile", R366)), "Mobile Games",
IF(ISNUMBER(SEARCH("video games", R366)), "Video Games",
IF(ISNUMBER(SEARCH("theater", R366)), "Plays",
IF(ISNUMBER(SEARCH("wearables", R366)), "Wearables",
IF(ISNUMBER(SEARCH("web", R366)), "Web",
IF(ISNUMBER(SEARCH("journalism", R366)), "Audio",
IF(ISNUMBER(SEARCH("photography", R366)), "Photography Books",
IF(ISNUMBER(SEARCH("publishing/fiction", R366)), "Ficton",
IF(ISNUMBER(SEARCH("nonfiction", R366)), "Nonfiction",
IF(ISNUMBER(SEARCH("podcasts", R366)), "Radio &amp; Podcasts",
IF(ISNUMBER(SEARCH("translations", R366)), "translations"))))))))))))))))))))))))</f>
        <v>Indie Rock</v>
      </c>
    </row>
    <row r="367" spans="1:20" x14ac:dyDescent="0.25">
      <c r="A367">
        <v>365</v>
      </c>
      <c r="B367" t="s">
        <v>782</v>
      </c>
      <c r="C367" s="3" t="s">
        <v>783</v>
      </c>
      <c r="D367">
        <v>1600</v>
      </c>
      <c r="E367">
        <v>11735</v>
      </c>
      <c r="F367" s="6">
        <f>E367/D367*100</f>
        <v>733.4375</v>
      </c>
      <c r="G367" t="s">
        <v>20</v>
      </c>
      <c r="H367">
        <v>112</v>
      </c>
      <c r="I367" s="8">
        <f>IFERROR(E367/H367,"0")</f>
        <v>104.77678571428571</v>
      </c>
      <c r="J367" t="s">
        <v>26</v>
      </c>
      <c r="K367" t="s">
        <v>27</v>
      </c>
      <c r="L367">
        <v>1482991200</v>
      </c>
      <c r="M367" s="12">
        <f>(((L367/60)/60)/24)+DATE(1970,1,1)</f>
        <v>42733.25</v>
      </c>
      <c r="N367">
        <v>1485324000</v>
      </c>
      <c r="O367" s="12">
        <f>(((N367/60)/60)/24)+DATE(1970,1,1)</f>
        <v>42760.25</v>
      </c>
      <c r="P367" t="b">
        <v>0</v>
      </c>
      <c r="Q367" t="b">
        <v>0</v>
      </c>
      <c r="R367" t="s">
        <v>33</v>
      </c>
      <c r="S367" t="str">
        <f>IF(ISNUMBER(SEARCH("food", R367)), "Food", IF(ISNUMBER(SEARCH("music",R367)),"Music",IF(ISNUMBER(SEARCH("film", R367)), "Film &amp; Video", IF(ISNUMBER(SEARCH("games", R367)), "Games", IF(ISNUMBER(SEARCH("theater", R367)), "Theater",IF(ISNUMBER(SEARCH("technology", R367)), "Technology", IF(ISNUMBER(SEARCH("journalism", R367)), "Journalism", IF(ISNUMBER(SEARCH("photography", R367)), "Photography", IF(ISNUMBER(SEARCH("publishing", R367)), "Publishing")))))))))</f>
        <v>Theater</v>
      </c>
      <c r="T367" t="str">
        <f>IF(ISNUMBER(SEARCH("food", R367)), "Food Trucks",
IF(ISNUMBER(SEARCH("electric",R367)),"Electric Music",
IF(ISNUMBER(SEARCH("indie",R367)),"Indie Rock",
IF(ISNUMBER(SEARCH("jazz",R367)),"Jazz",
IF(ISNUMBER(SEARCH("metal",R367)),"Metal",
IF(ISNUMBER(SEARCH("rock",R367)),"Rock",
IF(ISNUMBER(SEARCH("world",R367)),"World Music",
IF(ISNUMBER(SEARCH("animation", R367)), "Animation",
IF(ISNUMBER(SEARCH("documentary", R367)), "Documentary",
IF(ISNUMBER(SEARCH("drama", R367)), "Drama",
IF(ISNUMBER(SEARCH("science", R367)), "Science Ficton",
IF(ISNUMBER(SEARCH("shorts", R367)), "Shorts",
IF(ISNUMBER(SEARCH("television", R367)), "Television",
IF(ISNUMBER(SEARCH("mobile", R367)), "Mobile Games",
IF(ISNUMBER(SEARCH("video games", R367)), "Video Games",
IF(ISNUMBER(SEARCH("theater", R367)), "Plays",
IF(ISNUMBER(SEARCH("wearables", R367)), "Wearables",
IF(ISNUMBER(SEARCH("web", R367)), "Web",
IF(ISNUMBER(SEARCH("journalism", R367)), "Audio",
IF(ISNUMBER(SEARCH("photography", R367)), "Photography Books",
IF(ISNUMBER(SEARCH("publishing/fiction", R367)), "Ficton",
IF(ISNUMBER(SEARCH("nonfiction", R367)), "Nonfiction",
IF(ISNUMBER(SEARCH("podcasts", R367)), "Radio &amp; Podcasts",
IF(ISNUMBER(SEARCH("translations", R367)), "translations"))))))))))))))))))))))))</f>
        <v>Plays</v>
      </c>
    </row>
    <row r="368" spans="1:20" x14ac:dyDescent="0.25">
      <c r="A368">
        <v>366</v>
      </c>
      <c r="B368" t="s">
        <v>784</v>
      </c>
      <c r="C368" s="3" t="s">
        <v>785</v>
      </c>
      <c r="D368">
        <v>1800</v>
      </c>
      <c r="E368">
        <v>10658</v>
      </c>
      <c r="F368" s="6">
        <f>E368/D368*100</f>
        <v>592.11111111111109</v>
      </c>
      <c r="G368" t="s">
        <v>20</v>
      </c>
      <c r="H368">
        <v>101</v>
      </c>
      <c r="I368" s="8">
        <f>IFERROR(E368/H368,"0")</f>
        <v>105.52475247524752</v>
      </c>
      <c r="J368" t="s">
        <v>21</v>
      </c>
      <c r="K368" t="s">
        <v>22</v>
      </c>
      <c r="L368">
        <v>1294034400</v>
      </c>
      <c r="M368" s="12">
        <f>(((L368/60)/60)/24)+DATE(1970,1,1)</f>
        <v>40546.25</v>
      </c>
      <c r="N368">
        <v>1294120800</v>
      </c>
      <c r="O368" s="12">
        <f>(((N368/60)/60)/24)+DATE(1970,1,1)</f>
        <v>40547.25</v>
      </c>
      <c r="P368" t="b">
        <v>0</v>
      </c>
      <c r="Q368" t="b">
        <v>1</v>
      </c>
      <c r="R368" t="s">
        <v>33</v>
      </c>
      <c r="S368" t="str">
        <f>IF(ISNUMBER(SEARCH("food", R368)), "Food", IF(ISNUMBER(SEARCH("music",R368)),"Music",IF(ISNUMBER(SEARCH("film", R368)), "Film &amp; Video", IF(ISNUMBER(SEARCH("games", R368)), "Games", IF(ISNUMBER(SEARCH("theater", R368)), "Theater",IF(ISNUMBER(SEARCH("technology", R368)), "Technology", IF(ISNUMBER(SEARCH("journalism", R368)), "Journalism", IF(ISNUMBER(SEARCH("photography", R368)), "Photography", IF(ISNUMBER(SEARCH("publishing", R368)), "Publishing")))))))))</f>
        <v>Theater</v>
      </c>
      <c r="T368" t="str">
        <f>IF(ISNUMBER(SEARCH("food", R368)), "Food Trucks",
IF(ISNUMBER(SEARCH("electric",R368)),"Electric Music",
IF(ISNUMBER(SEARCH("indie",R368)),"Indie Rock",
IF(ISNUMBER(SEARCH("jazz",R368)),"Jazz",
IF(ISNUMBER(SEARCH("metal",R368)),"Metal",
IF(ISNUMBER(SEARCH("rock",R368)),"Rock",
IF(ISNUMBER(SEARCH("world",R368)),"World Music",
IF(ISNUMBER(SEARCH("animation", R368)), "Animation",
IF(ISNUMBER(SEARCH("documentary", R368)), "Documentary",
IF(ISNUMBER(SEARCH("drama", R368)), "Drama",
IF(ISNUMBER(SEARCH("science", R368)), "Science Ficton",
IF(ISNUMBER(SEARCH("shorts", R368)), "Shorts",
IF(ISNUMBER(SEARCH("television", R368)), "Television",
IF(ISNUMBER(SEARCH("mobile", R368)), "Mobile Games",
IF(ISNUMBER(SEARCH("video games", R368)), "Video Games",
IF(ISNUMBER(SEARCH("theater", R368)), "Plays",
IF(ISNUMBER(SEARCH("wearables", R368)), "Wearables",
IF(ISNUMBER(SEARCH("web", R368)), "Web",
IF(ISNUMBER(SEARCH("journalism", R368)), "Audio",
IF(ISNUMBER(SEARCH("photography", R368)), "Photography Books",
IF(ISNUMBER(SEARCH("publishing/fiction", R368)), "Ficton",
IF(ISNUMBER(SEARCH("nonfiction", R368)), "Nonfiction",
IF(ISNUMBER(SEARCH("podcasts", R368)), "Radio &amp; Podcasts",
IF(ISNUMBER(SEARCH("translations", R368)), "translations"))))))))))))))))))))))))</f>
        <v>Plays</v>
      </c>
    </row>
    <row r="369" spans="1:20" x14ac:dyDescent="0.25">
      <c r="A369">
        <v>367</v>
      </c>
      <c r="B369" t="s">
        <v>786</v>
      </c>
      <c r="C369" s="3" t="s">
        <v>787</v>
      </c>
      <c r="D369">
        <v>9900</v>
      </c>
      <c r="E369">
        <v>1870</v>
      </c>
      <c r="F369" s="6">
        <f>E369/D369*100</f>
        <v>18.888888888888889</v>
      </c>
      <c r="G369" t="s">
        <v>14</v>
      </c>
      <c r="H369">
        <v>75</v>
      </c>
      <c r="I369" s="8">
        <f>IFERROR(E369/H369,"0")</f>
        <v>24.933333333333334</v>
      </c>
      <c r="J369" t="s">
        <v>21</v>
      </c>
      <c r="K369" t="s">
        <v>22</v>
      </c>
      <c r="L369">
        <v>1413608400</v>
      </c>
      <c r="M369" s="12">
        <f>(((L369/60)/60)/24)+DATE(1970,1,1)</f>
        <v>41930.208333333336</v>
      </c>
      <c r="N369">
        <v>1415685600</v>
      </c>
      <c r="O369" s="12">
        <f>(((N369/60)/60)/24)+DATE(1970,1,1)</f>
        <v>41954.25</v>
      </c>
      <c r="P369" t="b">
        <v>0</v>
      </c>
      <c r="Q369" t="b">
        <v>1</v>
      </c>
      <c r="R369" t="s">
        <v>33</v>
      </c>
      <c r="S369" t="str">
        <f>IF(ISNUMBER(SEARCH("food", R369)), "Food", IF(ISNUMBER(SEARCH("music",R369)),"Music",IF(ISNUMBER(SEARCH("film", R369)), "Film &amp; Video", IF(ISNUMBER(SEARCH("games", R369)), "Games", IF(ISNUMBER(SEARCH("theater", R369)), "Theater",IF(ISNUMBER(SEARCH("technology", R369)), "Technology", IF(ISNUMBER(SEARCH("journalism", R369)), "Journalism", IF(ISNUMBER(SEARCH("photography", R369)), "Photography", IF(ISNUMBER(SEARCH("publishing", R369)), "Publishing")))))))))</f>
        <v>Theater</v>
      </c>
      <c r="T369" t="str">
        <f>IF(ISNUMBER(SEARCH("food", R369)), "Food Trucks",
IF(ISNUMBER(SEARCH("electric",R369)),"Electric Music",
IF(ISNUMBER(SEARCH("indie",R369)),"Indie Rock",
IF(ISNUMBER(SEARCH("jazz",R369)),"Jazz",
IF(ISNUMBER(SEARCH("metal",R369)),"Metal",
IF(ISNUMBER(SEARCH("rock",R369)),"Rock",
IF(ISNUMBER(SEARCH("world",R369)),"World Music",
IF(ISNUMBER(SEARCH("animation", R369)), "Animation",
IF(ISNUMBER(SEARCH("documentary", R369)), "Documentary",
IF(ISNUMBER(SEARCH("drama", R369)), "Drama",
IF(ISNUMBER(SEARCH("science", R369)), "Science Ficton",
IF(ISNUMBER(SEARCH("shorts", R369)), "Shorts",
IF(ISNUMBER(SEARCH("television", R369)), "Television",
IF(ISNUMBER(SEARCH("mobile", R369)), "Mobile Games",
IF(ISNUMBER(SEARCH("video games", R369)), "Video Games",
IF(ISNUMBER(SEARCH("theater", R369)), "Plays",
IF(ISNUMBER(SEARCH("wearables", R369)), "Wearables",
IF(ISNUMBER(SEARCH("web", R369)), "Web",
IF(ISNUMBER(SEARCH("journalism", R369)), "Audio",
IF(ISNUMBER(SEARCH("photography", R369)), "Photography Books",
IF(ISNUMBER(SEARCH("publishing/fiction", R369)), "Ficton",
IF(ISNUMBER(SEARCH("nonfiction", R369)), "Nonfiction",
IF(ISNUMBER(SEARCH("podcasts", R369)), "Radio &amp; Podcasts",
IF(ISNUMBER(SEARCH("translations", R369)), "translations"))))))))))))))))))))))))</f>
        <v>Plays</v>
      </c>
    </row>
    <row r="370" spans="1:20" x14ac:dyDescent="0.25">
      <c r="A370">
        <v>368</v>
      </c>
      <c r="B370" t="s">
        <v>788</v>
      </c>
      <c r="C370" s="3" t="s">
        <v>789</v>
      </c>
      <c r="D370">
        <v>5200</v>
      </c>
      <c r="E370">
        <v>14394</v>
      </c>
      <c r="F370" s="6">
        <f>E370/D370*100</f>
        <v>276.80769230769232</v>
      </c>
      <c r="G370" t="s">
        <v>20</v>
      </c>
      <c r="H370">
        <v>206</v>
      </c>
      <c r="I370" s="8">
        <f>IFERROR(E370/H370,"0")</f>
        <v>69.873786407766985</v>
      </c>
      <c r="J370" t="s">
        <v>40</v>
      </c>
      <c r="K370" t="s">
        <v>41</v>
      </c>
      <c r="L370">
        <v>1286946000</v>
      </c>
      <c r="M370" s="12">
        <f>(((L370/60)/60)/24)+DATE(1970,1,1)</f>
        <v>40464.208333333336</v>
      </c>
      <c r="N370">
        <v>1288933200</v>
      </c>
      <c r="O370" s="12">
        <f>(((N370/60)/60)/24)+DATE(1970,1,1)</f>
        <v>40487.208333333336</v>
      </c>
      <c r="P370" t="b">
        <v>0</v>
      </c>
      <c r="Q370" t="b">
        <v>1</v>
      </c>
      <c r="R370" t="s">
        <v>42</v>
      </c>
      <c r="S370" t="str">
        <f>IF(ISNUMBER(SEARCH("food", R370)), "Food", IF(ISNUMBER(SEARCH("music",R370)),"Music",IF(ISNUMBER(SEARCH("film", R370)), "Film &amp; Video", IF(ISNUMBER(SEARCH("games", R370)), "Games", IF(ISNUMBER(SEARCH("theater", R370)), "Theater",IF(ISNUMBER(SEARCH("technology", R370)), "Technology", IF(ISNUMBER(SEARCH("journalism", R370)), "Journalism", IF(ISNUMBER(SEARCH("photography", R370)), "Photography", IF(ISNUMBER(SEARCH("publishing", R370)), "Publishing")))))))))</f>
        <v>Film &amp; Video</v>
      </c>
      <c r="T370" t="str">
        <f>IF(ISNUMBER(SEARCH("food", R370)), "Food Trucks",
IF(ISNUMBER(SEARCH("electric",R370)),"Electric Music",
IF(ISNUMBER(SEARCH("indie",R370)),"Indie Rock",
IF(ISNUMBER(SEARCH("jazz",R370)),"Jazz",
IF(ISNUMBER(SEARCH("metal",R370)),"Metal",
IF(ISNUMBER(SEARCH("rock",R370)),"Rock",
IF(ISNUMBER(SEARCH("world",R370)),"World Music",
IF(ISNUMBER(SEARCH("animation", R370)), "Animation",
IF(ISNUMBER(SEARCH("documentary", R370)), "Documentary",
IF(ISNUMBER(SEARCH("drama", R370)), "Drama",
IF(ISNUMBER(SEARCH("science", R370)), "Science Ficton",
IF(ISNUMBER(SEARCH("shorts", R370)), "Shorts",
IF(ISNUMBER(SEARCH("television", R370)), "Television",
IF(ISNUMBER(SEARCH("mobile", R370)), "Mobile Games",
IF(ISNUMBER(SEARCH("video games", R370)), "Video Games",
IF(ISNUMBER(SEARCH("theater", R370)), "Plays",
IF(ISNUMBER(SEARCH("wearables", R370)), "Wearables",
IF(ISNUMBER(SEARCH("web", R370)), "Web",
IF(ISNUMBER(SEARCH("journalism", R370)), "Audio",
IF(ISNUMBER(SEARCH("photography", R370)), "Photography Books",
IF(ISNUMBER(SEARCH("publishing/fiction", R370)), "Ficton",
IF(ISNUMBER(SEARCH("nonfiction", R370)), "Nonfiction",
IF(ISNUMBER(SEARCH("podcasts", R370)), "Radio &amp; Podcasts",
IF(ISNUMBER(SEARCH("translations", R370)), "translations"))))))))))))))))))))))))</f>
        <v>Documentary</v>
      </c>
    </row>
    <row r="371" spans="1:20" x14ac:dyDescent="0.25">
      <c r="A371">
        <v>369</v>
      </c>
      <c r="B371" t="s">
        <v>790</v>
      </c>
      <c r="C371" s="3" t="s">
        <v>791</v>
      </c>
      <c r="D371">
        <v>5400</v>
      </c>
      <c r="E371">
        <v>14743</v>
      </c>
      <c r="F371" s="6">
        <f>E371/D371*100</f>
        <v>273.01851851851848</v>
      </c>
      <c r="G371" t="s">
        <v>20</v>
      </c>
      <c r="H371">
        <v>154</v>
      </c>
      <c r="I371" s="8">
        <f>IFERROR(E371/H371,"0")</f>
        <v>95.733766233766232</v>
      </c>
      <c r="J371" t="s">
        <v>21</v>
      </c>
      <c r="K371" t="s">
        <v>22</v>
      </c>
      <c r="L371">
        <v>1359871200</v>
      </c>
      <c r="M371" s="12">
        <f>(((L371/60)/60)/24)+DATE(1970,1,1)</f>
        <v>41308.25</v>
      </c>
      <c r="N371">
        <v>1363237200</v>
      </c>
      <c r="O371" s="12">
        <f>(((N371/60)/60)/24)+DATE(1970,1,1)</f>
        <v>41347.208333333336</v>
      </c>
      <c r="P371" t="b">
        <v>0</v>
      </c>
      <c r="Q371" t="b">
        <v>1</v>
      </c>
      <c r="R371" t="s">
        <v>269</v>
      </c>
      <c r="S371" t="str">
        <f>IF(ISNUMBER(SEARCH("food", R371)), "Food", IF(ISNUMBER(SEARCH("music",R371)),"Music",IF(ISNUMBER(SEARCH("film", R371)), "Film &amp; Video", IF(ISNUMBER(SEARCH("games", R371)), "Games", IF(ISNUMBER(SEARCH("theater", R371)), "Theater",IF(ISNUMBER(SEARCH("technology", R371)), "Technology", IF(ISNUMBER(SEARCH("journalism", R371)), "Journalism", IF(ISNUMBER(SEARCH("photography", R371)), "Photography", IF(ISNUMBER(SEARCH("publishing", R371)), "Publishing")))))))))</f>
        <v>Film &amp; Video</v>
      </c>
      <c r="T371" t="str">
        <f>IF(ISNUMBER(SEARCH("food", R371)), "Food Trucks",
IF(ISNUMBER(SEARCH("electric",R371)),"Electric Music",
IF(ISNUMBER(SEARCH("indie",R371)),"Indie Rock",
IF(ISNUMBER(SEARCH("jazz",R371)),"Jazz",
IF(ISNUMBER(SEARCH("metal",R371)),"Metal",
IF(ISNUMBER(SEARCH("rock",R371)),"Rock",
IF(ISNUMBER(SEARCH("world",R371)),"World Music",
IF(ISNUMBER(SEARCH("animation", R371)), "Animation",
IF(ISNUMBER(SEARCH("documentary", R371)), "Documentary",
IF(ISNUMBER(SEARCH("drama", R371)), "Drama",
IF(ISNUMBER(SEARCH("science", R371)), "Science Ficton",
IF(ISNUMBER(SEARCH("shorts", R371)), "Shorts",
IF(ISNUMBER(SEARCH("television", R371)), "Television",
IF(ISNUMBER(SEARCH("mobile", R371)), "Mobile Games",
IF(ISNUMBER(SEARCH("video games", R371)), "Video Games",
IF(ISNUMBER(SEARCH("theater", R371)), "Plays",
IF(ISNUMBER(SEARCH("wearables", R371)), "Wearables",
IF(ISNUMBER(SEARCH("web", R371)), "Web",
IF(ISNUMBER(SEARCH("journalism", R371)), "Audio",
IF(ISNUMBER(SEARCH("photography", R371)), "Photography Books",
IF(ISNUMBER(SEARCH("publishing/fiction", R371)), "Ficton",
IF(ISNUMBER(SEARCH("nonfiction", R371)), "Nonfiction",
IF(ISNUMBER(SEARCH("podcasts", R371)), "Radio &amp; Podcasts",
IF(ISNUMBER(SEARCH("translations", R371)), "translations"))))))))))))))))))))))))</f>
        <v>Television</v>
      </c>
    </row>
    <row r="372" spans="1:20" x14ac:dyDescent="0.25">
      <c r="A372">
        <v>370</v>
      </c>
      <c r="B372" t="s">
        <v>792</v>
      </c>
      <c r="C372" s="3" t="s">
        <v>793</v>
      </c>
      <c r="D372">
        <v>112300</v>
      </c>
      <c r="E372">
        <v>178965</v>
      </c>
      <c r="F372" s="6">
        <f>E372/D372*100</f>
        <v>159.36331255565449</v>
      </c>
      <c r="G372" t="s">
        <v>20</v>
      </c>
      <c r="H372">
        <v>5966</v>
      </c>
      <c r="I372" s="8">
        <f>IFERROR(E372/H372,"0")</f>
        <v>29.997485752598056</v>
      </c>
      <c r="J372" t="s">
        <v>21</v>
      </c>
      <c r="K372" t="s">
        <v>22</v>
      </c>
      <c r="L372">
        <v>1555304400</v>
      </c>
      <c r="M372" s="12">
        <f>(((L372/60)/60)/24)+DATE(1970,1,1)</f>
        <v>43570.208333333328</v>
      </c>
      <c r="N372">
        <v>1555822800</v>
      </c>
      <c r="O372" s="12">
        <f>(((N372/60)/60)/24)+DATE(1970,1,1)</f>
        <v>43576.208333333328</v>
      </c>
      <c r="P372" t="b">
        <v>0</v>
      </c>
      <c r="Q372" t="b">
        <v>0</v>
      </c>
      <c r="R372" t="s">
        <v>33</v>
      </c>
      <c r="S372" t="str">
        <f>IF(ISNUMBER(SEARCH("food", R372)), "Food", IF(ISNUMBER(SEARCH("music",R372)),"Music",IF(ISNUMBER(SEARCH("film", R372)), "Film &amp; Video", IF(ISNUMBER(SEARCH("games", R372)), "Games", IF(ISNUMBER(SEARCH("theater", R372)), "Theater",IF(ISNUMBER(SEARCH("technology", R372)), "Technology", IF(ISNUMBER(SEARCH("journalism", R372)), "Journalism", IF(ISNUMBER(SEARCH("photography", R372)), "Photography", IF(ISNUMBER(SEARCH("publishing", R372)), "Publishing")))))))))</f>
        <v>Theater</v>
      </c>
      <c r="T372" t="str">
        <f>IF(ISNUMBER(SEARCH("food", R372)), "Food Trucks",
IF(ISNUMBER(SEARCH("electric",R372)),"Electric Music",
IF(ISNUMBER(SEARCH("indie",R372)),"Indie Rock",
IF(ISNUMBER(SEARCH("jazz",R372)),"Jazz",
IF(ISNUMBER(SEARCH("metal",R372)),"Metal",
IF(ISNUMBER(SEARCH("rock",R372)),"Rock",
IF(ISNUMBER(SEARCH("world",R372)),"World Music",
IF(ISNUMBER(SEARCH("animation", R372)), "Animation",
IF(ISNUMBER(SEARCH("documentary", R372)), "Documentary",
IF(ISNUMBER(SEARCH("drama", R372)), "Drama",
IF(ISNUMBER(SEARCH("science", R372)), "Science Ficton",
IF(ISNUMBER(SEARCH("shorts", R372)), "Shorts",
IF(ISNUMBER(SEARCH("television", R372)), "Television",
IF(ISNUMBER(SEARCH("mobile", R372)), "Mobile Games",
IF(ISNUMBER(SEARCH("video games", R372)), "Video Games",
IF(ISNUMBER(SEARCH("theater", R372)), "Plays",
IF(ISNUMBER(SEARCH("wearables", R372)), "Wearables",
IF(ISNUMBER(SEARCH("web", R372)), "Web",
IF(ISNUMBER(SEARCH("journalism", R372)), "Audio",
IF(ISNUMBER(SEARCH("photography", R372)), "Photography Books",
IF(ISNUMBER(SEARCH("publishing/fiction", R372)), "Ficton",
IF(ISNUMBER(SEARCH("nonfiction", R372)), "Nonfiction",
IF(ISNUMBER(SEARCH("podcasts", R372)), "Radio &amp; Podcasts",
IF(ISNUMBER(SEARCH("translations", R372)), "translations"))))))))))))))))))))))))</f>
        <v>Plays</v>
      </c>
    </row>
    <row r="373" spans="1:20" x14ac:dyDescent="0.25">
      <c r="A373">
        <v>371</v>
      </c>
      <c r="B373" t="s">
        <v>794</v>
      </c>
      <c r="C373" s="3" t="s">
        <v>795</v>
      </c>
      <c r="D373">
        <v>189200</v>
      </c>
      <c r="E373">
        <v>128410</v>
      </c>
      <c r="F373" s="6">
        <f>E373/D373*100</f>
        <v>67.869978858350947</v>
      </c>
      <c r="G373" t="s">
        <v>14</v>
      </c>
      <c r="H373">
        <v>2176</v>
      </c>
      <c r="I373" s="8">
        <f>IFERROR(E373/H373,"0")</f>
        <v>59.011948529411768</v>
      </c>
      <c r="J373" t="s">
        <v>21</v>
      </c>
      <c r="K373" t="s">
        <v>22</v>
      </c>
      <c r="L373">
        <v>1423375200</v>
      </c>
      <c r="M373" s="12">
        <f>(((L373/60)/60)/24)+DATE(1970,1,1)</f>
        <v>42043.25</v>
      </c>
      <c r="N373">
        <v>1427778000</v>
      </c>
      <c r="O373" s="12">
        <f>(((N373/60)/60)/24)+DATE(1970,1,1)</f>
        <v>42094.208333333328</v>
      </c>
      <c r="P373" t="b">
        <v>0</v>
      </c>
      <c r="Q373" t="b">
        <v>0</v>
      </c>
      <c r="R373" t="s">
        <v>33</v>
      </c>
      <c r="S373" t="str">
        <f>IF(ISNUMBER(SEARCH("food", R373)), "Food", IF(ISNUMBER(SEARCH("music",R373)),"Music",IF(ISNUMBER(SEARCH("film", R373)), "Film &amp; Video", IF(ISNUMBER(SEARCH("games", R373)), "Games", IF(ISNUMBER(SEARCH("theater", R373)), "Theater",IF(ISNUMBER(SEARCH("technology", R373)), "Technology", IF(ISNUMBER(SEARCH("journalism", R373)), "Journalism", IF(ISNUMBER(SEARCH("photography", R373)), "Photography", IF(ISNUMBER(SEARCH("publishing", R373)), "Publishing")))))))))</f>
        <v>Theater</v>
      </c>
      <c r="T373" t="str">
        <f>IF(ISNUMBER(SEARCH("food", R373)), "Food Trucks",
IF(ISNUMBER(SEARCH("electric",R373)),"Electric Music",
IF(ISNUMBER(SEARCH("indie",R373)),"Indie Rock",
IF(ISNUMBER(SEARCH("jazz",R373)),"Jazz",
IF(ISNUMBER(SEARCH("metal",R373)),"Metal",
IF(ISNUMBER(SEARCH("rock",R373)),"Rock",
IF(ISNUMBER(SEARCH("world",R373)),"World Music",
IF(ISNUMBER(SEARCH("animation", R373)), "Animation",
IF(ISNUMBER(SEARCH("documentary", R373)), "Documentary",
IF(ISNUMBER(SEARCH("drama", R373)), "Drama",
IF(ISNUMBER(SEARCH("science", R373)), "Science Ficton",
IF(ISNUMBER(SEARCH("shorts", R373)), "Shorts",
IF(ISNUMBER(SEARCH("television", R373)), "Television",
IF(ISNUMBER(SEARCH("mobile", R373)), "Mobile Games",
IF(ISNUMBER(SEARCH("video games", R373)), "Video Games",
IF(ISNUMBER(SEARCH("theater", R373)), "Plays",
IF(ISNUMBER(SEARCH("wearables", R373)), "Wearables",
IF(ISNUMBER(SEARCH("web", R373)), "Web",
IF(ISNUMBER(SEARCH("journalism", R373)), "Audio",
IF(ISNUMBER(SEARCH("photography", R373)), "Photography Books",
IF(ISNUMBER(SEARCH("publishing/fiction", R373)), "Ficton",
IF(ISNUMBER(SEARCH("nonfiction", R373)), "Nonfiction",
IF(ISNUMBER(SEARCH("podcasts", R373)), "Radio &amp; Podcasts",
IF(ISNUMBER(SEARCH("translations", R373)), "translations"))))))))))))))))))))))))</f>
        <v>Plays</v>
      </c>
    </row>
    <row r="374" spans="1:20" ht="31.5" x14ac:dyDescent="0.25">
      <c r="A374">
        <v>372</v>
      </c>
      <c r="B374" t="s">
        <v>796</v>
      </c>
      <c r="C374" s="3" t="s">
        <v>797</v>
      </c>
      <c r="D374">
        <v>900</v>
      </c>
      <c r="E374">
        <v>14324</v>
      </c>
      <c r="F374" s="6">
        <f>E374/D374*100</f>
        <v>1591.5555555555554</v>
      </c>
      <c r="G374" t="s">
        <v>20</v>
      </c>
      <c r="H374">
        <v>169</v>
      </c>
      <c r="I374" s="8">
        <f>IFERROR(E374/H374,"0")</f>
        <v>84.757396449704146</v>
      </c>
      <c r="J374" t="s">
        <v>21</v>
      </c>
      <c r="K374" t="s">
        <v>22</v>
      </c>
      <c r="L374">
        <v>1420696800</v>
      </c>
      <c r="M374" s="12">
        <f>(((L374/60)/60)/24)+DATE(1970,1,1)</f>
        <v>42012.25</v>
      </c>
      <c r="N374">
        <v>1422424800</v>
      </c>
      <c r="O374" s="12">
        <f>(((N374/60)/60)/24)+DATE(1970,1,1)</f>
        <v>42032.25</v>
      </c>
      <c r="P374" t="b">
        <v>0</v>
      </c>
      <c r="Q374" t="b">
        <v>1</v>
      </c>
      <c r="R374" t="s">
        <v>42</v>
      </c>
      <c r="S374" t="str">
        <f>IF(ISNUMBER(SEARCH("food", R374)), "Food", IF(ISNUMBER(SEARCH("music",R374)),"Music",IF(ISNUMBER(SEARCH("film", R374)), "Film &amp; Video", IF(ISNUMBER(SEARCH("games", R374)), "Games", IF(ISNUMBER(SEARCH("theater", R374)), "Theater",IF(ISNUMBER(SEARCH("technology", R374)), "Technology", IF(ISNUMBER(SEARCH("journalism", R374)), "Journalism", IF(ISNUMBER(SEARCH("photography", R374)), "Photography", IF(ISNUMBER(SEARCH("publishing", R374)), "Publishing")))))))))</f>
        <v>Film &amp; Video</v>
      </c>
      <c r="T374" t="str">
        <f>IF(ISNUMBER(SEARCH("food", R374)), "Food Trucks",
IF(ISNUMBER(SEARCH("electric",R374)),"Electric Music",
IF(ISNUMBER(SEARCH("indie",R374)),"Indie Rock",
IF(ISNUMBER(SEARCH("jazz",R374)),"Jazz",
IF(ISNUMBER(SEARCH("metal",R374)),"Metal",
IF(ISNUMBER(SEARCH("rock",R374)),"Rock",
IF(ISNUMBER(SEARCH("world",R374)),"World Music",
IF(ISNUMBER(SEARCH("animation", R374)), "Animation",
IF(ISNUMBER(SEARCH("documentary", R374)), "Documentary",
IF(ISNUMBER(SEARCH("drama", R374)), "Drama",
IF(ISNUMBER(SEARCH("science", R374)), "Science Ficton",
IF(ISNUMBER(SEARCH("shorts", R374)), "Shorts",
IF(ISNUMBER(SEARCH("television", R374)), "Television",
IF(ISNUMBER(SEARCH("mobile", R374)), "Mobile Games",
IF(ISNUMBER(SEARCH("video games", R374)), "Video Games",
IF(ISNUMBER(SEARCH("theater", R374)), "Plays",
IF(ISNUMBER(SEARCH("wearables", R374)), "Wearables",
IF(ISNUMBER(SEARCH("web", R374)), "Web",
IF(ISNUMBER(SEARCH("journalism", R374)), "Audio",
IF(ISNUMBER(SEARCH("photography", R374)), "Photography Books",
IF(ISNUMBER(SEARCH("publishing/fiction", R374)), "Ficton",
IF(ISNUMBER(SEARCH("nonfiction", R374)), "Nonfiction",
IF(ISNUMBER(SEARCH("podcasts", R374)), "Radio &amp; Podcasts",
IF(ISNUMBER(SEARCH("translations", R374)), "translations"))))))))))))))))))))))))</f>
        <v>Documentary</v>
      </c>
    </row>
    <row r="375" spans="1:20" x14ac:dyDescent="0.25">
      <c r="A375">
        <v>373</v>
      </c>
      <c r="B375" t="s">
        <v>798</v>
      </c>
      <c r="C375" s="3" t="s">
        <v>799</v>
      </c>
      <c r="D375">
        <v>22500</v>
      </c>
      <c r="E375">
        <v>164291</v>
      </c>
      <c r="F375" s="6">
        <f>E375/D375*100</f>
        <v>730.18222222222221</v>
      </c>
      <c r="G375" t="s">
        <v>20</v>
      </c>
      <c r="H375">
        <v>2106</v>
      </c>
      <c r="I375" s="8">
        <f>IFERROR(E375/H375,"0")</f>
        <v>78.010921177587846</v>
      </c>
      <c r="J375" t="s">
        <v>21</v>
      </c>
      <c r="K375" t="s">
        <v>22</v>
      </c>
      <c r="L375">
        <v>1502946000</v>
      </c>
      <c r="M375" s="12">
        <f>(((L375/60)/60)/24)+DATE(1970,1,1)</f>
        <v>42964.208333333328</v>
      </c>
      <c r="N375">
        <v>1503637200</v>
      </c>
      <c r="O375" s="12">
        <f>(((N375/60)/60)/24)+DATE(1970,1,1)</f>
        <v>42972.208333333328</v>
      </c>
      <c r="P375" t="b">
        <v>0</v>
      </c>
      <c r="Q375" t="b">
        <v>0</v>
      </c>
      <c r="R375" t="s">
        <v>33</v>
      </c>
      <c r="S375" t="str">
        <f>IF(ISNUMBER(SEARCH("food", R375)), "Food", IF(ISNUMBER(SEARCH("music",R375)),"Music",IF(ISNUMBER(SEARCH("film", R375)), "Film &amp; Video", IF(ISNUMBER(SEARCH("games", R375)), "Games", IF(ISNUMBER(SEARCH("theater", R375)), "Theater",IF(ISNUMBER(SEARCH("technology", R375)), "Technology", IF(ISNUMBER(SEARCH("journalism", R375)), "Journalism", IF(ISNUMBER(SEARCH("photography", R375)), "Photography", IF(ISNUMBER(SEARCH("publishing", R375)), "Publishing")))))))))</f>
        <v>Theater</v>
      </c>
      <c r="T375" t="str">
        <f>IF(ISNUMBER(SEARCH("food", R375)), "Food Trucks",
IF(ISNUMBER(SEARCH("electric",R375)),"Electric Music",
IF(ISNUMBER(SEARCH("indie",R375)),"Indie Rock",
IF(ISNUMBER(SEARCH("jazz",R375)),"Jazz",
IF(ISNUMBER(SEARCH("metal",R375)),"Metal",
IF(ISNUMBER(SEARCH("rock",R375)),"Rock",
IF(ISNUMBER(SEARCH("world",R375)),"World Music",
IF(ISNUMBER(SEARCH("animation", R375)), "Animation",
IF(ISNUMBER(SEARCH("documentary", R375)), "Documentary",
IF(ISNUMBER(SEARCH("drama", R375)), "Drama",
IF(ISNUMBER(SEARCH("science", R375)), "Science Ficton",
IF(ISNUMBER(SEARCH("shorts", R375)), "Shorts",
IF(ISNUMBER(SEARCH("television", R375)), "Television",
IF(ISNUMBER(SEARCH("mobile", R375)), "Mobile Games",
IF(ISNUMBER(SEARCH("video games", R375)), "Video Games",
IF(ISNUMBER(SEARCH("theater", R375)), "Plays",
IF(ISNUMBER(SEARCH("wearables", R375)), "Wearables",
IF(ISNUMBER(SEARCH("web", R375)), "Web",
IF(ISNUMBER(SEARCH("journalism", R375)), "Audio",
IF(ISNUMBER(SEARCH("photography", R375)), "Photography Books",
IF(ISNUMBER(SEARCH("publishing/fiction", R375)), "Ficton",
IF(ISNUMBER(SEARCH("nonfiction", R375)), "Nonfiction",
IF(ISNUMBER(SEARCH("podcasts", R375)), "Radio &amp; Podcasts",
IF(ISNUMBER(SEARCH("translations", R375)), "translations"))))))))))))))))))))))))</f>
        <v>Plays</v>
      </c>
    </row>
    <row r="376" spans="1:20" ht="31.5" x14ac:dyDescent="0.25">
      <c r="A376">
        <v>374</v>
      </c>
      <c r="B376" t="s">
        <v>800</v>
      </c>
      <c r="C376" s="3" t="s">
        <v>801</v>
      </c>
      <c r="D376">
        <v>167400</v>
      </c>
      <c r="E376">
        <v>22073</v>
      </c>
      <c r="F376" s="6">
        <f>E376/D376*100</f>
        <v>13.185782556750297</v>
      </c>
      <c r="G376" t="s">
        <v>14</v>
      </c>
      <c r="H376">
        <v>441</v>
      </c>
      <c r="I376" s="8">
        <f>IFERROR(E376/H376,"0")</f>
        <v>50.05215419501134</v>
      </c>
      <c r="J376" t="s">
        <v>21</v>
      </c>
      <c r="K376" t="s">
        <v>22</v>
      </c>
      <c r="L376">
        <v>1547186400</v>
      </c>
      <c r="M376" s="12">
        <f>(((L376/60)/60)/24)+DATE(1970,1,1)</f>
        <v>43476.25</v>
      </c>
      <c r="N376">
        <v>1547618400</v>
      </c>
      <c r="O376" s="12">
        <f>(((N376/60)/60)/24)+DATE(1970,1,1)</f>
        <v>43481.25</v>
      </c>
      <c r="P376" t="b">
        <v>0</v>
      </c>
      <c r="Q376" t="b">
        <v>1</v>
      </c>
      <c r="R376" t="s">
        <v>42</v>
      </c>
      <c r="S376" t="str">
        <f>IF(ISNUMBER(SEARCH("food", R376)), "Food", IF(ISNUMBER(SEARCH("music",R376)),"Music",IF(ISNUMBER(SEARCH("film", R376)), "Film &amp; Video", IF(ISNUMBER(SEARCH("games", R376)), "Games", IF(ISNUMBER(SEARCH("theater", R376)), "Theater",IF(ISNUMBER(SEARCH("technology", R376)), "Technology", IF(ISNUMBER(SEARCH("journalism", R376)), "Journalism", IF(ISNUMBER(SEARCH("photography", R376)), "Photography", IF(ISNUMBER(SEARCH("publishing", R376)), "Publishing")))))))))</f>
        <v>Film &amp; Video</v>
      </c>
      <c r="T376" t="str">
        <f>IF(ISNUMBER(SEARCH("food", R376)), "Food Trucks",
IF(ISNUMBER(SEARCH("electric",R376)),"Electric Music",
IF(ISNUMBER(SEARCH("indie",R376)),"Indie Rock",
IF(ISNUMBER(SEARCH("jazz",R376)),"Jazz",
IF(ISNUMBER(SEARCH("metal",R376)),"Metal",
IF(ISNUMBER(SEARCH("rock",R376)),"Rock",
IF(ISNUMBER(SEARCH("world",R376)),"World Music",
IF(ISNUMBER(SEARCH("animation", R376)), "Animation",
IF(ISNUMBER(SEARCH("documentary", R376)), "Documentary",
IF(ISNUMBER(SEARCH("drama", R376)), "Drama",
IF(ISNUMBER(SEARCH("science", R376)), "Science Ficton",
IF(ISNUMBER(SEARCH("shorts", R376)), "Shorts",
IF(ISNUMBER(SEARCH("television", R376)), "Television",
IF(ISNUMBER(SEARCH("mobile", R376)), "Mobile Games",
IF(ISNUMBER(SEARCH("video games", R376)), "Video Games",
IF(ISNUMBER(SEARCH("theater", R376)), "Plays",
IF(ISNUMBER(SEARCH("wearables", R376)), "Wearables",
IF(ISNUMBER(SEARCH("web", R376)), "Web",
IF(ISNUMBER(SEARCH("journalism", R376)), "Audio",
IF(ISNUMBER(SEARCH("photography", R376)), "Photography Books",
IF(ISNUMBER(SEARCH("publishing/fiction", R376)), "Ficton",
IF(ISNUMBER(SEARCH("nonfiction", R376)), "Nonfiction",
IF(ISNUMBER(SEARCH("podcasts", R376)), "Radio &amp; Podcasts",
IF(ISNUMBER(SEARCH("translations", R376)), "translations"))))))))))))))))))))))))</f>
        <v>Documentary</v>
      </c>
    </row>
    <row r="377" spans="1:20" ht="31.5" x14ac:dyDescent="0.25">
      <c r="A377">
        <v>375</v>
      </c>
      <c r="B377" t="s">
        <v>802</v>
      </c>
      <c r="C377" s="3" t="s">
        <v>803</v>
      </c>
      <c r="D377">
        <v>2700</v>
      </c>
      <c r="E377">
        <v>1479</v>
      </c>
      <c r="F377" s="6">
        <f>E377/D377*100</f>
        <v>54.777777777777779</v>
      </c>
      <c r="G377" t="s">
        <v>14</v>
      </c>
      <c r="H377">
        <v>25</v>
      </c>
      <c r="I377" s="8">
        <f>IFERROR(E377/H377,"0")</f>
        <v>59.16</v>
      </c>
      <c r="J377" t="s">
        <v>21</v>
      </c>
      <c r="K377" t="s">
        <v>22</v>
      </c>
      <c r="L377">
        <v>1444971600</v>
      </c>
      <c r="M377" s="12">
        <f>(((L377/60)/60)/24)+DATE(1970,1,1)</f>
        <v>42293.208333333328</v>
      </c>
      <c r="N377">
        <v>1449900000</v>
      </c>
      <c r="O377" s="12">
        <f>(((N377/60)/60)/24)+DATE(1970,1,1)</f>
        <v>42350.25</v>
      </c>
      <c r="P377" t="b">
        <v>0</v>
      </c>
      <c r="Q377" t="b">
        <v>0</v>
      </c>
      <c r="R377" t="s">
        <v>60</v>
      </c>
      <c r="S377" t="str">
        <f>IF(ISNUMBER(SEARCH("food", R377)), "Food", IF(ISNUMBER(SEARCH("music",R377)),"Music",IF(ISNUMBER(SEARCH("film", R377)), "Film &amp; Video", IF(ISNUMBER(SEARCH("games", R377)), "Games", IF(ISNUMBER(SEARCH("theater", R377)), "Theater",IF(ISNUMBER(SEARCH("technology", R377)), "Technology", IF(ISNUMBER(SEARCH("journalism", R377)), "Journalism", IF(ISNUMBER(SEARCH("photography", R377)), "Photography", IF(ISNUMBER(SEARCH("publishing", R377)), "Publishing")))))))))</f>
        <v>Music</v>
      </c>
      <c r="T377" t="str">
        <f>IF(ISNUMBER(SEARCH("food", R377)), "Food Trucks",
IF(ISNUMBER(SEARCH("electric",R377)),"Electric Music",
IF(ISNUMBER(SEARCH("indie",R377)),"Indie Rock",
IF(ISNUMBER(SEARCH("jazz",R377)),"Jazz",
IF(ISNUMBER(SEARCH("metal",R377)),"Metal",
IF(ISNUMBER(SEARCH("rock",R377)),"Rock",
IF(ISNUMBER(SEARCH("world",R377)),"World Music",
IF(ISNUMBER(SEARCH("animation", R377)), "Animation",
IF(ISNUMBER(SEARCH("documentary", R377)), "Documentary",
IF(ISNUMBER(SEARCH("drama", R377)), "Drama",
IF(ISNUMBER(SEARCH("science", R377)), "Science Ficton",
IF(ISNUMBER(SEARCH("shorts", R377)), "Shorts",
IF(ISNUMBER(SEARCH("television", R377)), "Television",
IF(ISNUMBER(SEARCH("mobile", R377)), "Mobile Games",
IF(ISNUMBER(SEARCH("video games", R377)), "Video Games",
IF(ISNUMBER(SEARCH("theater", R377)), "Plays",
IF(ISNUMBER(SEARCH("wearables", R377)), "Wearables",
IF(ISNUMBER(SEARCH("web", R377)), "Web",
IF(ISNUMBER(SEARCH("journalism", R377)), "Audio",
IF(ISNUMBER(SEARCH("photography", R377)), "Photography Books",
IF(ISNUMBER(SEARCH("publishing/fiction", R377)), "Ficton",
IF(ISNUMBER(SEARCH("nonfiction", R377)), "Nonfiction",
IF(ISNUMBER(SEARCH("podcasts", R377)), "Radio &amp; Podcasts",
IF(ISNUMBER(SEARCH("translations", R377)), "translations"))))))))))))))))))))))))</f>
        <v>Indie Rock</v>
      </c>
    </row>
    <row r="378" spans="1:20" x14ac:dyDescent="0.25">
      <c r="A378">
        <v>376</v>
      </c>
      <c r="B378" t="s">
        <v>804</v>
      </c>
      <c r="C378" s="3" t="s">
        <v>805</v>
      </c>
      <c r="D378">
        <v>3400</v>
      </c>
      <c r="E378">
        <v>12275</v>
      </c>
      <c r="F378" s="6">
        <f>E378/D378*100</f>
        <v>361.02941176470591</v>
      </c>
      <c r="G378" t="s">
        <v>20</v>
      </c>
      <c r="H378">
        <v>131</v>
      </c>
      <c r="I378" s="8">
        <f>IFERROR(E378/H378,"0")</f>
        <v>93.702290076335885</v>
      </c>
      <c r="J378" t="s">
        <v>21</v>
      </c>
      <c r="K378" t="s">
        <v>22</v>
      </c>
      <c r="L378">
        <v>1404622800</v>
      </c>
      <c r="M378" s="12">
        <f>(((L378/60)/60)/24)+DATE(1970,1,1)</f>
        <v>41826.208333333336</v>
      </c>
      <c r="N378">
        <v>1405141200</v>
      </c>
      <c r="O378" s="12">
        <f>(((N378/60)/60)/24)+DATE(1970,1,1)</f>
        <v>41832.208333333336</v>
      </c>
      <c r="P378" t="b">
        <v>0</v>
      </c>
      <c r="Q378" t="b">
        <v>0</v>
      </c>
      <c r="R378" t="s">
        <v>23</v>
      </c>
      <c r="S378" t="str">
        <f>IF(ISNUMBER(SEARCH("food", R378)), "Food", IF(ISNUMBER(SEARCH("music",R378)),"Music",IF(ISNUMBER(SEARCH("film", R378)), "Film &amp; Video", IF(ISNUMBER(SEARCH("games", R378)), "Games", IF(ISNUMBER(SEARCH("theater", R378)), "Theater",IF(ISNUMBER(SEARCH("technology", R378)), "Technology", IF(ISNUMBER(SEARCH("journalism", R378)), "Journalism", IF(ISNUMBER(SEARCH("photography", R378)), "Photography", IF(ISNUMBER(SEARCH("publishing", R378)), "Publishing")))))))))</f>
        <v>Music</v>
      </c>
      <c r="T378" t="str">
        <f>IF(ISNUMBER(SEARCH("food", R378)), "Food Trucks",
IF(ISNUMBER(SEARCH("electric",R378)),"Electric Music",
IF(ISNUMBER(SEARCH("indie",R378)),"Indie Rock",
IF(ISNUMBER(SEARCH("jazz",R378)),"Jazz",
IF(ISNUMBER(SEARCH("metal",R378)),"Metal",
IF(ISNUMBER(SEARCH("rock",R378)),"Rock",
IF(ISNUMBER(SEARCH("world",R378)),"World Music",
IF(ISNUMBER(SEARCH("animation", R378)), "Animation",
IF(ISNUMBER(SEARCH("documentary", R378)), "Documentary",
IF(ISNUMBER(SEARCH("drama", R378)), "Drama",
IF(ISNUMBER(SEARCH("science", R378)), "Science Ficton",
IF(ISNUMBER(SEARCH("shorts", R378)), "Shorts",
IF(ISNUMBER(SEARCH("television", R378)), "Television",
IF(ISNUMBER(SEARCH("mobile", R378)), "Mobile Games",
IF(ISNUMBER(SEARCH("video games", R378)), "Video Games",
IF(ISNUMBER(SEARCH("theater", R378)), "Plays",
IF(ISNUMBER(SEARCH("wearables", R378)), "Wearables",
IF(ISNUMBER(SEARCH("web", R378)), "Web",
IF(ISNUMBER(SEARCH("journalism", R378)), "Audio",
IF(ISNUMBER(SEARCH("photography", R378)), "Photography Books",
IF(ISNUMBER(SEARCH("publishing/fiction", R378)), "Ficton",
IF(ISNUMBER(SEARCH("nonfiction", R378)), "Nonfiction",
IF(ISNUMBER(SEARCH("podcasts", R378)), "Radio &amp; Podcasts",
IF(ISNUMBER(SEARCH("translations", R378)), "translations"))))))))))))))))))))))))</f>
        <v>Rock</v>
      </c>
    </row>
    <row r="379" spans="1:20" x14ac:dyDescent="0.25">
      <c r="A379">
        <v>377</v>
      </c>
      <c r="B379" t="s">
        <v>806</v>
      </c>
      <c r="C379" s="3" t="s">
        <v>807</v>
      </c>
      <c r="D379">
        <v>49700</v>
      </c>
      <c r="E379">
        <v>5098</v>
      </c>
      <c r="F379" s="6">
        <f>E379/D379*100</f>
        <v>10.257545271629779</v>
      </c>
      <c r="G379" t="s">
        <v>14</v>
      </c>
      <c r="H379">
        <v>127</v>
      </c>
      <c r="I379" s="8">
        <f>IFERROR(E379/H379,"0")</f>
        <v>40.14173228346457</v>
      </c>
      <c r="J379" t="s">
        <v>21</v>
      </c>
      <c r="K379" t="s">
        <v>22</v>
      </c>
      <c r="L379">
        <v>1571720400</v>
      </c>
      <c r="M379" s="12">
        <f>(((L379/60)/60)/24)+DATE(1970,1,1)</f>
        <v>43760.208333333328</v>
      </c>
      <c r="N379">
        <v>1572933600</v>
      </c>
      <c r="O379" s="12">
        <f>(((N379/60)/60)/24)+DATE(1970,1,1)</f>
        <v>43774.25</v>
      </c>
      <c r="P379" t="b">
        <v>0</v>
      </c>
      <c r="Q379" t="b">
        <v>0</v>
      </c>
      <c r="R379" t="s">
        <v>33</v>
      </c>
      <c r="S379" t="str">
        <f>IF(ISNUMBER(SEARCH("food", R379)), "Food", IF(ISNUMBER(SEARCH("music",R379)),"Music",IF(ISNUMBER(SEARCH("film", R379)), "Film &amp; Video", IF(ISNUMBER(SEARCH("games", R379)), "Games", IF(ISNUMBER(SEARCH("theater", R379)), "Theater",IF(ISNUMBER(SEARCH("technology", R379)), "Technology", IF(ISNUMBER(SEARCH("journalism", R379)), "Journalism", IF(ISNUMBER(SEARCH("photography", R379)), "Photography", IF(ISNUMBER(SEARCH("publishing", R379)), "Publishing")))))))))</f>
        <v>Theater</v>
      </c>
      <c r="T379" t="str">
        <f>IF(ISNUMBER(SEARCH("food", R379)), "Food Trucks",
IF(ISNUMBER(SEARCH("electric",R379)),"Electric Music",
IF(ISNUMBER(SEARCH("indie",R379)),"Indie Rock",
IF(ISNUMBER(SEARCH("jazz",R379)),"Jazz",
IF(ISNUMBER(SEARCH("metal",R379)),"Metal",
IF(ISNUMBER(SEARCH("rock",R379)),"Rock",
IF(ISNUMBER(SEARCH("world",R379)),"World Music",
IF(ISNUMBER(SEARCH("animation", R379)), "Animation",
IF(ISNUMBER(SEARCH("documentary", R379)), "Documentary",
IF(ISNUMBER(SEARCH("drama", R379)), "Drama",
IF(ISNUMBER(SEARCH("science", R379)), "Science Ficton",
IF(ISNUMBER(SEARCH("shorts", R379)), "Shorts",
IF(ISNUMBER(SEARCH("television", R379)), "Television",
IF(ISNUMBER(SEARCH("mobile", R379)), "Mobile Games",
IF(ISNUMBER(SEARCH("video games", R379)), "Video Games",
IF(ISNUMBER(SEARCH("theater", R379)), "Plays",
IF(ISNUMBER(SEARCH("wearables", R379)), "Wearables",
IF(ISNUMBER(SEARCH("web", R379)), "Web",
IF(ISNUMBER(SEARCH("journalism", R379)), "Audio",
IF(ISNUMBER(SEARCH("photography", R379)), "Photography Books",
IF(ISNUMBER(SEARCH("publishing/fiction", R379)), "Ficton",
IF(ISNUMBER(SEARCH("nonfiction", R379)), "Nonfiction",
IF(ISNUMBER(SEARCH("podcasts", R379)), "Radio &amp; Podcasts",
IF(ISNUMBER(SEARCH("translations", R379)), "translations"))))))))))))))))))))))))</f>
        <v>Plays</v>
      </c>
    </row>
    <row r="380" spans="1:20" x14ac:dyDescent="0.25">
      <c r="A380">
        <v>378</v>
      </c>
      <c r="B380" t="s">
        <v>808</v>
      </c>
      <c r="C380" s="3" t="s">
        <v>809</v>
      </c>
      <c r="D380">
        <v>178200</v>
      </c>
      <c r="E380">
        <v>24882</v>
      </c>
      <c r="F380" s="6">
        <f>E380/D380*100</f>
        <v>13.962962962962964</v>
      </c>
      <c r="G380" t="s">
        <v>14</v>
      </c>
      <c r="H380">
        <v>355</v>
      </c>
      <c r="I380" s="8">
        <f>IFERROR(E380/H380,"0")</f>
        <v>70.090140845070422</v>
      </c>
      <c r="J380" t="s">
        <v>21</v>
      </c>
      <c r="K380" t="s">
        <v>22</v>
      </c>
      <c r="L380">
        <v>1526878800</v>
      </c>
      <c r="M380" s="12">
        <f>(((L380/60)/60)/24)+DATE(1970,1,1)</f>
        <v>43241.208333333328</v>
      </c>
      <c r="N380">
        <v>1530162000</v>
      </c>
      <c r="O380" s="12">
        <f>(((N380/60)/60)/24)+DATE(1970,1,1)</f>
        <v>43279.208333333328</v>
      </c>
      <c r="P380" t="b">
        <v>0</v>
      </c>
      <c r="Q380" t="b">
        <v>0</v>
      </c>
      <c r="R380" t="s">
        <v>42</v>
      </c>
      <c r="S380" t="str">
        <f>IF(ISNUMBER(SEARCH("food", R380)), "Food", IF(ISNUMBER(SEARCH("music",R380)),"Music",IF(ISNUMBER(SEARCH("film", R380)), "Film &amp; Video", IF(ISNUMBER(SEARCH("games", R380)), "Games", IF(ISNUMBER(SEARCH("theater", R380)), "Theater",IF(ISNUMBER(SEARCH("technology", R380)), "Technology", IF(ISNUMBER(SEARCH("journalism", R380)), "Journalism", IF(ISNUMBER(SEARCH("photography", R380)), "Photography", IF(ISNUMBER(SEARCH("publishing", R380)), "Publishing")))))))))</f>
        <v>Film &amp; Video</v>
      </c>
      <c r="T380" t="str">
        <f>IF(ISNUMBER(SEARCH("food", R380)), "Food Trucks",
IF(ISNUMBER(SEARCH("electric",R380)),"Electric Music",
IF(ISNUMBER(SEARCH("indie",R380)),"Indie Rock",
IF(ISNUMBER(SEARCH("jazz",R380)),"Jazz",
IF(ISNUMBER(SEARCH("metal",R380)),"Metal",
IF(ISNUMBER(SEARCH("rock",R380)),"Rock",
IF(ISNUMBER(SEARCH("world",R380)),"World Music",
IF(ISNUMBER(SEARCH("animation", R380)), "Animation",
IF(ISNUMBER(SEARCH("documentary", R380)), "Documentary",
IF(ISNUMBER(SEARCH("drama", R380)), "Drama",
IF(ISNUMBER(SEARCH("science", R380)), "Science Ficton",
IF(ISNUMBER(SEARCH("shorts", R380)), "Shorts",
IF(ISNUMBER(SEARCH("television", R380)), "Television",
IF(ISNUMBER(SEARCH("mobile", R380)), "Mobile Games",
IF(ISNUMBER(SEARCH("video games", R380)), "Video Games",
IF(ISNUMBER(SEARCH("theater", R380)), "Plays",
IF(ISNUMBER(SEARCH("wearables", R380)), "Wearables",
IF(ISNUMBER(SEARCH("web", R380)), "Web",
IF(ISNUMBER(SEARCH("journalism", R380)), "Audio",
IF(ISNUMBER(SEARCH("photography", R380)), "Photography Books",
IF(ISNUMBER(SEARCH("publishing/fiction", R380)), "Ficton",
IF(ISNUMBER(SEARCH("nonfiction", R380)), "Nonfiction",
IF(ISNUMBER(SEARCH("podcasts", R380)), "Radio &amp; Podcasts",
IF(ISNUMBER(SEARCH("translations", R380)), "translations"))))))))))))))))))))))))</f>
        <v>Documentary</v>
      </c>
    </row>
    <row r="381" spans="1:20" x14ac:dyDescent="0.25">
      <c r="A381">
        <v>379</v>
      </c>
      <c r="B381" t="s">
        <v>810</v>
      </c>
      <c r="C381" s="3" t="s">
        <v>811</v>
      </c>
      <c r="D381">
        <v>7200</v>
      </c>
      <c r="E381">
        <v>2912</v>
      </c>
      <c r="F381" s="6">
        <f>E381/D381*100</f>
        <v>40.444444444444443</v>
      </c>
      <c r="G381" t="s">
        <v>14</v>
      </c>
      <c r="H381">
        <v>44</v>
      </c>
      <c r="I381" s="8">
        <f>IFERROR(E381/H381,"0")</f>
        <v>66.181818181818187</v>
      </c>
      <c r="J381" t="s">
        <v>40</v>
      </c>
      <c r="K381" t="s">
        <v>41</v>
      </c>
      <c r="L381">
        <v>1319691600</v>
      </c>
      <c r="M381" s="12">
        <f>(((L381/60)/60)/24)+DATE(1970,1,1)</f>
        <v>40843.208333333336</v>
      </c>
      <c r="N381">
        <v>1320904800</v>
      </c>
      <c r="O381" s="12">
        <f>(((N381/60)/60)/24)+DATE(1970,1,1)</f>
        <v>40857.25</v>
      </c>
      <c r="P381" t="b">
        <v>0</v>
      </c>
      <c r="Q381" t="b">
        <v>0</v>
      </c>
      <c r="R381" t="s">
        <v>33</v>
      </c>
      <c r="S381" t="str">
        <f>IF(ISNUMBER(SEARCH("food", R381)), "Food", IF(ISNUMBER(SEARCH("music",R381)),"Music",IF(ISNUMBER(SEARCH("film", R381)), "Film &amp; Video", IF(ISNUMBER(SEARCH("games", R381)), "Games", IF(ISNUMBER(SEARCH("theater", R381)), "Theater",IF(ISNUMBER(SEARCH("technology", R381)), "Technology", IF(ISNUMBER(SEARCH("journalism", R381)), "Journalism", IF(ISNUMBER(SEARCH("photography", R381)), "Photography", IF(ISNUMBER(SEARCH("publishing", R381)), "Publishing")))))))))</f>
        <v>Theater</v>
      </c>
      <c r="T381" t="str">
        <f>IF(ISNUMBER(SEARCH("food", R381)), "Food Trucks",
IF(ISNUMBER(SEARCH("electric",R381)),"Electric Music",
IF(ISNUMBER(SEARCH("indie",R381)),"Indie Rock",
IF(ISNUMBER(SEARCH("jazz",R381)),"Jazz",
IF(ISNUMBER(SEARCH("metal",R381)),"Metal",
IF(ISNUMBER(SEARCH("rock",R381)),"Rock",
IF(ISNUMBER(SEARCH("world",R381)),"World Music",
IF(ISNUMBER(SEARCH("animation", R381)), "Animation",
IF(ISNUMBER(SEARCH("documentary", R381)), "Documentary",
IF(ISNUMBER(SEARCH("drama", R381)), "Drama",
IF(ISNUMBER(SEARCH("science", R381)), "Science Ficton",
IF(ISNUMBER(SEARCH("shorts", R381)), "Shorts",
IF(ISNUMBER(SEARCH("television", R381)), "Television",
IF(ISNUMBER(SEARCH("mobile", R381)), "Mobile Games",
IF(ISNUMBER(SEARCH("video games", R381)), "Video Games",
IF(ISNUMBER(SEARCH("theater", R381)), "Plays",
IF(ISNUMBER(SEARCH("wearables", R381)), "Wearables",
IF(ISNUMBER(SEARCH("web", R381)), "Web",
IF(ISNUMBER(SEARCH("journalism", R381)), "Audio",
IF(ISNUMBER(SEARCH("photography", R381)), "Photography Books",
IF(ISNUMBER(SEARCH("publishing/fiction", R381)), "Ficton",
IF(ISNUMBER(SEARCH("nonfiction", R381)), "Nonfiction",
IF(ISNUMBER(SEARCH("podcasts", R381)), "Radio &amp; Podcasts",
IF(ISNUMBER(SEARCH("translations", R381)), "translations"))))))))))))))))))))))))</f>
        <v>Plays</v>
      </c>
    </row>
    <row r="382" spans="1:20" ht="31.5" x14ac:dyDescent="0.25">
      <c r="A382">
        <v>380</v>
      </c>
      <c r="B382" t="s">
        <v>812</v>
      </c>
      <c r="C382" s="3" t="s">
        <v>813</v>
      </c>
      <c r="D382">
        <v>2500</v>
      </c>
      <c r="E382">
        <v>4008</v>
      </c>
      <c r="F382" s="6">
        <f>E382/D382*100</f>
        <v>160.32</v>
      </c>
      <c r="G382" t="s">
        <v>20</v>
      </c>
      <c r="H382">
        <v>84</v>
      </c>
      <c r="I382" s="8">
        <f>IFERROR(E382/H382,"0")</f>
        <v>47.714285714285715</v>
      </c>
      <c r="J382" t="s">
        <v>21</v>
      </c>
      <c r="K382" t="s">
        <v>22</v>
      </c>
      <c r="L382">
        <v>1371963600</v>
      </c>
      <c r="M382" s="12">
        <f>(((L382/60)/60)/24)+DATE(1970,1,1)</f>
        <v>41448.208333333336</v>
      </c>
      <c r="N382">
        <v>1372395600</v>
      </c>
      <c r="O382" s="12">
        <f>(((N382/60)/60)/24)+DATE(1970,1,1)</f>
        <v>41453.208333333336</v>
      </c>
      <c r="P382" t="b">
        <v>0</v>
      </c>
      <c r="Q382" t="b">
        <v>0</v>
      </c>
      <c r="R382" t="s">
        <v>33</v>
      </c>
      <c r="S382" t="str">
        <f>IF(ISNUMBER(SEARCH("food", R382)), "Food", IF(ISNUMBER(SEARCH("music",R382)),"Music",IF(ISNUMBER(SEARCH("film", R382)), "Film &amp; Video", IF(ISNUMBER(SEARCH("games", R382)), "Games", IF(ISNUMBER(SEARCH("theater", R382)), "Theater",IF(ISNUMBER(SEARCH("technology", R382)), "Technology", IF(ISNUMBER(SEARCH("journalism", R382)), "Journalism", IF(ISNUMBER(SEARCH("photography", R382)), "Photography", IF(ISNUMBER(SEARCH("publishing", R382)), "Publishing")))))))))</f>
        <v>Theater</v>
      </c>
      <c r="T382" t="str">
        <f>IF(ISNUMBER(SEARCH("food", R382)), "Food Trucks",
IF(ISNUMBER(SEARCH("electric",R382)),"Electric Music",
IF(ISNUMBER(SEARCH("indie",R382)),"Indie Rock",
IF(ISNUMBER(SEARCH("jazz",R382)),"Jazz",
IF(ISNUMBER(SEARCH("metal",R382)),"Metal",
IF(ISNUMBER(SEARCH("rock",R382)),"Rock",
IF(ISNUMBER(SEARCH("world",R382)),"World Music",
IF(ISNUMBER(SEARCH("animation", R382)), "Animation",
IF(ISNUMBER(SEARCH("documentary", R382)), "Documentary",
IF(ISNUMBER(SEARCH("drama", R382)), "Drama",
IF(ISNUMBER(SEARCH("science", R382)), "Science Ficton",
IF(ISNUMBER(SEARCH("shorts", R382)), "Shorts",
IF(ISNUMBER(SEARCH("television", R382)), "Television",
IF(ISNUMBER(SEARCH("mobile", R382)), "Mobile Games",
IF(ISNUMBER(SEARCH("video games", R382)), "Video Games",
IF(ISNUMBER(SEARCH("theater", R382)), "Plays",
IF(ISNUMBER(SEARCH("wearables", R382)), "Wearables",
IF(ISNUMBER(SEARCH("web", R382)), "Web",
IF(ISNUMBER(SEARCH("journalism", R382)), "Audio",
IF(ISNUMBER(SEARCH("photography", R382)), "Photography Books",
IF(ISNUMBER(SEARCH("publishing/fiction", R382)), "Ficton",
IF(ISNUMBER(SEARCH("nonfiction", R382)), "Nonfiction",
IF(ISNUMBER(SEARCH("podcasts", R382)), "Radio &amp; Podcasts",
IF(ISNUMBER(SEARCH("translations", R382)), "translations"))))))))))))))))))))))))</f>
        <v>Plays</v>
      </c>
    </row>
    <row r="383" spans="1:20" x14ac:dyDescent="0.25">
      <c r="A383">
        <v>381</v>
      </c>
      <c r="B383" t="s">
        <v>814</v>
      </c>
      <c r="C383" s="3" t="s">
        <v>815</v>
      </c>
      <c r="D383">
        <v>5300</v>
      </c>
      <c r="E383">
        <v>9749</v>
      </c>
      <c r="F383" s="6">
        <f>E383/D383*100</f>
        <v>183.9433962264151</v>
      </c>
      <c r="G383" t="s">
        <v>20</v>
      </c>
      <c r="H383">
        <v>155</v>
      </c>
      <c r="I383" s="8">
        <f>IFERROR(E383/H383,"0")</f>
        <v>62.896774193548389</v>
      </c>
      <c r="J383" t="s">
        <v>21</v>
      </c>
      <c r="K383" t="s">
        <v>22</v>
      </c>
      <c r="L383">
        <v>1433739600</v>
      </c>
      <c r="M383" s="12">
        <f>(((L383/60)/60)/24)+DATE(1970,1,1)</f>
        <v>42163.208333333328</v>
      </c>
      <c r="N383">
        <v>1437714000</v>
      </c>
      <c r="O383" s="12">
        <f>(((N383/60)/60)/24)+DATE(1970,1,1)</f>
        <v>42209.208333333328</v>
      </c>
      <c r="P383" t="b">
        <v>0</v>
      </c>
      <c r="Q383" t="b">
        <v>0</v>
      </c>
      <c r="R383" t="s">
        <v>33</v>
      </c>
      <c r="S383" t="str">
        <f>IF(ISNUMBER(SEARCH("food", R383)), "Food", IF(ISNUMBER(SEARCH("music",R383)),"Music",IF(ISNUMBER(SEARCH("film", R383)), "Film &amp; Video", IF(ISNUMBER(SEARCH("games", R383)), "Games", IF(ISNUMBER(SEARCH("theater", R383)), "Theater",IF(ISNUMBER(SEARCH("technology", R383)), "Technology", IF(ISNUMBER(SEARCH("journalism", R383)), "Journalism", IF(ISNUMBER(SEARCH("photography", R383)), "Photography", IF(ISNUMBER(SEARCH("publishing", R383)), "Publishing")))))))))</f>
        <v>Theater</v>
      </c>
      <c r="T383" t="str">
        <f>IF(ISNUMBER(SEARCH("food", R383)), "Food Trucks",
IF(ISNUMBER(SEARCH("electric",R383)),"Electric Music",
IF(ISNUMBER(SEARCH("indie",R383)),"Indie Rock",
IF(ISNUMBER(SEARCH("jazz",R383)),"Jazz",
IF(ISNUMBER(SEARCH("metal",R383)),"Metal",
IF(ISNUMBER(SEARCH("rock",R383)),"Rock",
IF(ISNUMBER(SEARCH("world",R383)),"World Music",
IF(ISNUMBER(SEARCH("animation", R383)), "Animation",
IF(ISNUMBER(SEARCH("documentary", R383)), "Documentary",
IF(ISNUMBER(SEARCH("drama", R383)), "Drama",
IF(ISNUMBER(SEARCH("science", R383)), "Science Ficton",
IF(ISNUMBER(SEARCH("shorts", R383)), "Shorts",
IF(ISNUMBER(SEARCH("television", R383)), "Television",
IF(ISNUMBER(SEARCH("mobile", R383)), "Mobile Games",
IF(ISNUMBER(SEARCH("video games", R383)), "Video Games",
IF(ISNUMBER(SEARCH("theater", R383)), "Plays",
IF(ISNUMBER(SEARCH("wearables", R383)), "Wearables",
IF(ISNUMBER(SEARCH("web", R383)), "Web",
IF(ISNUMBER(SEARCH("journalism", R383)), "Audio",
IF(ISNUMBER(SEARCH("photography", R383)), "Photography Books",
IF(ISNUMBER(SEARCH("publishing/fiction", R383)), "Ficton",
IF(ISNUMBER(SEARCH("nonfiction", R383)), "Nonfiction",
IF(ISNUMBER(SEARCH("podcasts", R383)), "Radio &amp; Podcasts",
IF(ISNUMBER(SEARCH("translations", R383)), "translations"))))))))))))))))))))))))</f>
        <v>Plays</v>
      </c>
    </row>
    <row r="384" spans="1:20" ht="31.5" x14ac:dyDescent="0.25">
      <c r="A384">
        <v>382</v>
      </c>
      <c r="B384" t="s">
        <v>816</v>
      </c>
      <c r="C384" s="3" t="s">
        <v>817</v>
      </c>
      <c r="D384">
        <v>9100</v>
      </c>
      <c r="E384">
        <v>5803</v>
      </c>
      <c r="F384" s="6">
        <f>E384/D384*100</f>
        <v>63.769230769230766</v>
      </c>
      <c r="G384" t="s">
        <v>14</v>
      </c>
      <c r="H384">
        <v>67</v>
      </c>
      <c r="I384" s="8">
        <f>IFERROR(E384/H384,"0")</f>
        <v>86.611940298507463</v>
      </c>
      <c r="J384" t="s">
        <v>21</v>
      </c>
      <c r="K384" t="s">
        <v>22</v>
      </c>
      <c r="L384">
        <v>1508130000</v>
      </c>
      <c r="M384" s="12">
        <f>(((L384/60)/60)/24)+DATE(1970,1,1)</f>
        <v>43024.208333333328</v>
      </c>
      <c r="N384">
        <v>1509771600</v>
      </c>
      <c r="O384" s="12">
        <f>(((N384/60)/60)/24)+DATE(1970,1,1)</f>
        <v>43043.208333333328</v>
      </c>
      <c r="P384" t="b">
        <v>0</v>
      </c>
      <c r="Q384" t="b">
        <v>0</v>
      </c>
      <c r="R384" t="s">
        <v>122</v>
      </c>
      <c r="S384" t="str">
        <f>IF(ISNUMBER(SEARCH("food", R384)), "Food", IF(ISNUMBER(SEARCH("music",R384)),"Music",IF(ISNUMBER(SEARCH("film", R384)), "Film &amp; Video", IF(ISNUMBER(SEARCH("games", R384)), "Games", IF(ISNUMBER(SEARCH("theater", R384)), "Theater",IF(ISNUMBER(SEARCH("technology", R384)), "Technology", IF(ISNUMBER(SEARCH("journalism", R384)), "Journalism", IF(ISNUMBER(SEARCH("photography", R384)), "Photography", IF(ISNUMBER(SEARCH("publishing", R384)), "Publishing")))))))))</f>
        <v>Photography</v>
      </c>
      <c r="T384" t="str">
        <f>IF(ISNUMBER(SEARCH("food", R384)), "Food Trucks",
IF(ISNUMBER(SEARCH("electric",R384)),"Electric Music",
IF(ISNUMBER(SEARCH("indie",R384)),"Indie Rock",
IF(ISNUMBER(SEARCH("jazz",R384)),"Jazz",
IF(ISNUMBER(SEARCH("metal",R384)),"Metal",
IF(ISNUMBER(SEARCH("rock",R384)),"Rock",
IF(ISNUMBER(SEARCH("world",R384)),"World Music",
IF(ISNUMBER(SEARCH("animation", R384)), "Animation",
IF(ISNUMBER(SEARCH("documentary", R384)), "Documentary",
IF(ISNUMBER(SEARCH("drama", R384)), "Drama",
IF(ISNUMBER(SEARCH("science", R384)), "Science Ficton",
IF(ISNUMBER(SEARCH("shorts", R384)), "Shorts",
IF(ISNUMBER(SEARCH("television", R384)), "Television",
IF(ISNUMBER(SEARCH("mobile", R384)), "Mobile Games",
IF(ISNUMBER(SEARCH("video games", R384)), "Video Games",
IF(ISNUMBER(SEARCH("theater", R384)), "Plays",
IF(ISNUMBER(SEARCH("wearables", R384)), "Wearables",
IF(ISNUMBER(SEARCH("web", R384)), "Web",
IF(ISNUMBER(SEARCH("journalism", R384)), "Audio",
IF(ISNUMBER(SEARCH("photography", R384)), "Photography Books",
IF(ISNUMBER(SEARCH("publishing/fiction", R384)), "Ficton",
IF(ISNUMBER(SEARCH("nonfiction", R384)), "Nonfiction",
IF(ISNUMBER(SEARCH("podcasts", R384)), "Radio &amp; Podcasts",
IF(ISNUMBER(SEARCH("translations", R384)), "translations"))))))))))))))))))))))))</f>
        <v>Photography Books</v>
      </c>
    </row>
    <row r="385" spans="1:20" x14ac:dyDescent="0.25">
      <c r="A385">
        <v>383</v>
      </c>
      <c r="B385" t="s">
        <v>818</v>
      </c>
      <c r="C385" s="3" t="s">
        <v>819</v>
      </c>
      <c r="D385">
        <v>6300</v>
      </c>
      <c r="E385">
        <v>14199</v>
      </c>
      <c r="F385" s="6">
        <f>E385/D385*100</f>
        <v>225.38095238095238</v>
      </c>
      <c r="G385" t="s">
        <v>20</v>
      </c>
      <c r="H385">
        <v>189</v>
      </c>
      <c r="I385" s="8">
        <f>IFERROR(E385/H385,"0")</f>
        <v>75.126984126984127</v>
      </c>
      <c r="J385" t="s">
        <v>21</v>
      </c>
      <c r="K385" t="s">
        <v>22</v>
      </c>
      <c r="L385">
        <v>1550037600</v>
      </c>
      <c r="M385" s="12">
        <f>(((L385/60)/60)/24)+DATE(1970,1,1)</f>
        <v>43509.25</v>
      </c>
      <c r="N385">
        <v>1550556000</v>
      </c>
      <c r="O385" s="12">
        <f>(((N385/60)/60)/24)+DATE(1970,1,1)</f>
        <v>43515.25</v>
      </c>
      <c r="P385" t="b">
        <v>0</v>
      </c>
      <c r="Q385" t="b">
        <v>1</v>
      </c>
      <c r="R385" t="s">
        <v>17</v>
      </c>
      <c r="S385" t="str">
        <f>IF(ISNUMBER(SEARCH("food", R385)), "Food", IF(ISNUMBER(SEARCH("music",R385)),"Music",IF(ISNUMBER(SEARCH("film", R385)), "Film &amp; Video", IF(ISNUMBER(SEARCH("games", R385)), "Games", IF(ISNUMBER(SEARCH("theater", R385)), "Theater",IF(ISNUMBER(SEARCH("technology", R385)), "Technology", IF(ISNUMBER(SEARCH("journalism", R385)), "Journalism", IF(ISNUMBER(SEARCH("photography", R385)), "Photography", IF(ISNUMBER(SEARCH("publishing", R385)), "Publishing")))))))))</f>
        <v>Food</v>
      </c>
      <c r="T385" t="str">
        <f>IF(ISNUMBER(SEARCH("food", R385)), "Food Trucks",
IF(ISNUMBER(SEARCH("electric",R385)),"Electric Music",
IF(ISNUMBER(SEARCH("indie",R385)),"Indie Rock",
IF(ISNUMBER(SEARCH("jazz",R385)),"Jazz",
IF(ISNUMBER(SEARCH("metal",R385)),"Metal",
IF(ISNUMBER(SEARCH("rock",R385)),"Rock",
IF(ISNUMBER(SEARCH("world",R385)),"World Music",
IF(ISNUMBER(SEARCH("animation", R385)), "Animation",
IF(ISNUMBER(SEARCH("documentary", R385)), "Documentary",
IF(ISNUMBER(SEARCH("drama", R385)), "Drama",
IF(ISNUMBER(SEARCH("science", R385)), "Science Ficton",
IF(ISNUMBER(SEARCH("shorts", R385)), "Shorts",
IF(ISNUMBER(SEARCH("television", R385)), "Television",
IF(ISNUMBER(SEARCH("mobile", R385)), "Mobile Games",
IF(ISNUMBER(SEARCH("video games", R385)), "Video Games",
IF(ISNUMBER(SEARCH("theater", R385)), "Plays",
IF(ISNUMBER(SEARCH("wearables", R385)), "Wearables",
IF(ISNUMBER(SEARCH("web", R385)), "Web",
IF(ISNUMBER(SEARCH("journalism", R385)), "Audio",
IF(ISNUMBER(SEARCH("photography", R385)), "Photography Books",
IF(ISNUMBER(SEARCH("publishing/fiction", R385)), "Ficton",
IF(ISNUMBER(SEARCH("nonfiction", R385)), "Nonfiction",
IF(ISNUMBER(SEARCH("podcasts", R385)), "Radio &amp; Podcasts",
IF(ISNUMBER(SEARCH("translations", R385)), "translations"))))))))))))))))))))))))</f>
        <v>Food Trucks</v>
      </c>
    </row>
    <row r="386" spans="1:20" x14ac:dyDescent="0.25">
      <c r="A386">
        <v>384</v>
      </c>
      <c r="B386" t="s">
        <v>820</v>
      </c>
      <c r="C386" s="3" t="s">
        <v>821</v>
      </c>
      <c r="D386">
        <v>114400</v>
      </c>
      <c r="E386">
        <v>196779</v>
      </c>
      <c r="F386" s="6">
        <f>E386/D386*100</f>
        <v>172.00961538461539</v>
      </c>
      <c r="G386" t="s">
        <v>20</v>
      </c>
      <c r="H386">
        <v>4799</v>
      </c>
      <c r="I386" s="8">
        <f>IFERROR(E386/H386,"0")</f>
        <v>41.004167534903104</v>
      </c>
      <c r="J386" t="s">
        <v>21</v>
      </c>
      <c r="K386" t="s">
        <v>22</v>
      </c>
      <c r="L386">
        <v>1486706400</v>
      </c>
      <c r="M386" s="12">
        <f>(((L386/60)/60)/24)+DATE(1970,1,1)</f>
        <v>42776.25</v>
      </c>
      <c r="N386">
        <v>1489039200</v>
      </c>
      <c r="O386" s="12">
        <f>(((N386/60)/60)/24)+DATE(1970,1,1)</f>
        <v>42803.25</v>
      </c>
      <c r="P386" t="b">
        <v>1</v>
      </c>
      <c r="Q386" t="b">
        <v>1</v>
      </c>
      <c r="R386" t="s">
        <v>42</v>
      </c>
      <c r="S386" t="str">
        <f>IF(ISNUMBER(SEARCH("food", R386)), "Food", IF(ISNUMBER(SEARCH("music",R386)),"Music",IF(ISNUMBER(SEARCH("film", R386)), "Film &amp; Video", IF(ISNUMBER(SEARCH("games", R386)), "Games", IF(ISNUMBER(SEARCH("theater", R386)), "Theater",IF(ISNUMBER(SEARCH("technology", R386)), "Technology", IF(ISNUMBER(SEARCH("journalism", R386)), "Journalism", IF(ISNUMBER(SEARCH("photography", R386)), "Photography", IF(ISNUMBER(SEARCH("publishing", R386)), "Publishing")))))))))</f>
        <v>Film &amp; Video</v>
      </c>
      <c r="T386" t="str">
        <f>IF(ISNUMBER(SEARCH("food", R386)), "Food Trucks",
IF(ISNUMBER(SEARCH("electric",R386)),"Electric Music",
IF(ISNUMBER(SEARCH("indie",R386)),"Indie Rock",
IF(ISNUMBER(SEARCH("jazz",R386)),"Jazz",
IF(ISNUMBER(SEARCH("metal",R386)),"Metal",
IF(ISNUMBER(SEARCH("rock",R386)),"Rock",
IF(ISNUMBER(SEARCH("world",R386)),"World Music",
IF(ISNUMBER(SEARCH("animation", R386)), "Animation",
IF(ISNUMBER(SEARCH("documentary", R386)), "Documentary",
IF(ISNUMBER(SEARCH("drama", R386)), "Drama",
IF(ISNUMBER(SEARCH("science", R386)), "Science Ficton",
IF(ISNUMBER(SEARCH("shorts", R386)), "Shorts",
IF(ISNUMBER(SEARCH("television", R386)), "Television",
IF(ISNUMBER(SEARCH("mobile", R386)), "Mobile Games",
IF(ISNUMBER(SEARCH("video games", R386)), "Video Games",
IF(ISNUMBER(SEARCH("theater", R386)), "Plays",
IF(ISNUMBER(SEARCH("wearables", R386)), "Wearables",
IF(ISNUMBER(SEARCH("web", R386)), "Web",
IF(ISNUMBER(SEARCH("journalism", R386)), "Audio",
IF(ISNUMBER(SEARCH("photography", R386)), "Photography Books",
IF(ISNUMBER(SEARCH("publishing/fiction", R386)), "Ficton",
IF(ISNUMBER(SEARCH("nonfiction", R386)), "Nonfiction",
IF(ISNUMBER(SEARCH("podcasts", R386)), "Radio &amp; Podcasts",
IF(ISNUMBER(SEARCH("translations", R386)), "translations"))))))))))))))))))))))))</f>
        <v>Documentary</v>
      </c>
    </row>
    <row r="387" spans="1:20" ht="31.5" x14ac:dyDescent="0.25">
      <c r="A387">
        <v>385</v>
      </c>
      <c r="B387" t="s">
        <v>822</v>
      </c>
      <c r="C387" s="3" t="s">
        <v>823</v>
      </c>
      <c r="D387">
        <v>38900</v>
      </c>
      <c r="E387">
        <v>56859</v>
      </c>
      <c r="F387" s="6">
        <f>E387/D387*100</f>
        <v>146.16709511568124</v>
      </c>
      <c r="G387" t="s">
        <v>20</v>
      </c>
      <c r="H387">
        <v>1137</v>
      </c>
      <c r="I387" s="8">
        <f>IFERROR(E387/H387,"0")</f>
        <v>50.007915567282325</v>
      </c>
      <c r="J387" t="s">
        <v>21</v>
      </c>
      <c r="K387" t="s">
        <v>22</v>
      </c>
      <c r="L387">
        <v>1553835600</v>
      </c>
      <c r="M387" s="12">
        <f>(((L387/60)/60)/24)+DATE(1970,1,1)</f>
        <v>43553.208333333328</v>
      </c>
      <c r="N387">
        <v>1556600400</v>
      </c>
      <c r="O387" s="12">
        <f>(((N387/60)/60)/24)+DATE(1970,1,1)</f>
        <v>43585.208333333328</v>
      </c>
      <c r="P387" t="b">
        <v>0</v>
      </c>
      <c r="Q387" t="b">
        <v>0</v>
      </c>
      <c r="R387" t="s">
        <v>68</v>
      </c>
      <c r="S387" t="str">
        <f>IF(ISNUMBER(SEARCH("food", R387)), "Food", IF(ISNUMBER(SEARCH("music",R387)),"Music",IF(ISNUMBER(SEARCH("film", R387)), "Film &amp; Video", IF(ISNUMBER(SEARCH("games", R387)), "Games", IF(ISNUMBER(SEARCH("theater", R387)), "Theater",IF(ISNUMBER(SEARCH("technology", R387)), "Technology", IF(ISNUMBER(SEARCH("journalism", R387)), "Journalism", IF(ISNUMBER(SEARCH("photography", R387)), "Photography", IF(ISNUMBER(SEARCH("publishing", R387)), "Publishing")))))))))</f>
        <v>Publishing</v>
      </c>
      <c r="T387" t="str">
        <f>IF(ISNUMBER(SEARCH("food", R387)), "Food Trucks",
IF(ISNUMBER(SEARCH("electric",R387)),"Electric Music",
IF(ISNUMBER(SEARCH("indie",R387)),"Indie Rock",
IF(ISNUMBER(SEARCH("jazz",R387)),"Jazz",
IF(ISNUMBER(SEARCH("metal",R387)),"Metal",
IF(ISNUMBER(SEARCH("rock",R387)),"Rock",
IF(ISNUMBER(SEARCH("world",R387)),"World Music",
IF(ISNUMBER(SEARCH("animation", R387)), "Animation",
IF(ISNUMBER(SEARCH("documentary", R387)), "Documentary",
IF(ISNUMBER(SEARCH("drama", R387)), "Drama",
IF(ISNUMBER(SEARCH("science", R387)), "Science Ficton",
IF(ISNUMBER(SEARCH("shorts", R387)), "Shorts",
IF(ISNUMBER(SEARCH("television", R387)), "Television",
IF(ISNUMBER(SEARCH("mobile", R387)), "Mobile Games",
IF(ISNUMBER(SEARCH("video games", R387)), "Video Games",
IF(ISNUMBER(SEARCH("theater", R387)), "Plays",
IF(ISNUMBER(SEARCH("wearables", R387)), "Wearables",
IF(ISNUMBER(SEARCH("web", R387)), "Web",
IF(ISNUMBER(SEARCH("journalism", R387)), "Audio",
IF(ISNUMBER(SEARCH("photography", R387)), "Photography Books",
IF(ISNUMBER(SEARCH("publishing/fiction", R387)), "Ficton",
IF(ISNUMBER(SEARCH("nonfiction", R387)), "Nonfiction",
IF(ISNUMBER(SEARCH("podcasts", R387)), "Radio &amp; Podcasts",
IF(ISNUMBER(SEARCH("translations", R387)), "translations"))))))))))))))))))))))))</f>
        <v>Nonfiction</v>
      </c>
    </row>
    <row r="388" spans="1:20" ht="31.5" x14ac:dyDescent="0.25">
      <c r="A388">
        <v>386</v>
      </c>
      <c r="B388" t="s">
        <v>824</v>
      </c>
      <c r="C388" s="3" t="s">
        <v>825</v>
      </c>
      <c r="D388">
        <v>135500</v>
      </c>
      <c r="E388">
        <v>103554</v>
      </c>
      <c r="F388" s="6">
        <f>E388/D388*100</f>
        <v>76.42361623616236</v>
      </c>
      <c r="G388" t="s">
        <v>14</v>
      </c>
      <c r="H388">
        <v>1068</v>
      </c>
      <c r="I388" s="8">
        <f>IFERROR(E388/H388,"0")</f>
        <v>96.960674157303373</v>
      </c>
      <c r="J388" t="s">
        <v>21</v>
      </c>
      <c r="K388" t="s">
        <v>22</v>
      </c>
      <c r="L388">
        <v>1277528400</v>
      </c>
      <c r="M388" s="12">
        <f>(((L388/60)/60)/24)+DATE(1970,1,1)</f>
        <v>40355.208333333336</v>
      </c>
      <c r="N388">
        <v>1278565200</v>
      </c>
      <c r="O388" s="12">
        <f>(((N388/60)/60)/24)+DATE(1970,1,1)</f>
        <v>40367.208333333336</v>
      </c>
      <c r="P388" t="b">
        <v>0</v>
      </c>
      <c r="Q388" t="b">
        <v>0</v>
      </c>
      <c r="R388" t="s">
        <v>33</v>
      </c>
      <c r="S388" t="str">
        <f>IF(ISNUMBER(SEARCH("food", R388)), "Food", IF(ISNUMBER(SEARCH("music",R388)),"Music",IF(ISNUMBER(SEARCH("film", R388)), "Film &amp; Video", IF(ISNUMBER(SEARCH("games", R388)), "Games", IF(ISNUMBER(SEARCH("theater", R388)), "Theater",IF(ISNUMBER(SEARCH("technology", R388)), "Technology", IF(ISNUMBER(SEARCH("journalism", R388)), "Journalism", IF(ISNUMBER(SEARCH("photography", R388)), "Photography", IF(ISNUMBER(SEARCH("publishing", R388)), "Publishing")))))))))</f>
        <v>Theater</v>
      </c>
      <c r="T388" t="str">
        <f>IF(ISNUMBER(SEARCH("food", R388)), "Food Trucks",
IF(ISNUMBER(SEARCH("electric",R388)),"Electric Music",
IF(ISNUMBER(SEARCH("indie",R388)),"Indie Rock",
IF(ISNUMBER(SEARCH("jazz",R388)),"Jazz",
IF(ISNUMBER(SEARCH("metal",R388)),"Metal",
IF(ISNUMBER(SEARCH("rock",R388)),"Rock",
IF(ISNUMBER(SEARCH("world",R388)),"World Music",
IF(ISNUMBER(SEARCH("animation", R388)), "Animation",
IF(ISNUMBER(SEARCH("documentary", R388)), "Documentary",
IF(ISNUMBER(SEARCH("drama", R388)), "Drama",
IF(ISNUMBER(SEARCH("science", R388)), "Science Ficton",
IF(ISNUMBER(SEARCH("shorts", R388)), "Shorts",
IF(ISNUMBER(SEARCH("television", R388)), "Television",
IF(ISNUMBER(SEARCH("mobile", R388)), "Mobile Games",
IF(ISNUMBER(SEARCH("video games", R388)), "Video Games",
IF(ISNUMBER(SEARCH("theater", R388)), "Plays",
IF(ISNUMBER(SEARCH("wearables", R388)), "Wearables",
IF(ISNUMBER(SEARCH("web", R388)), "Web",
IF(ISNUMBER(SEARCH("journalism", R388)), "Audio",
IF(ISNUMBER(SEARCH("photography", R388)), "Photography Books",
IF(ISNUMBER(SEARCH("publishing/fiction", R388)), "Ficton",
IF(ISNUMBER(SEARCH("nonfiction", R388)), "Nonfiction",
IF(ISNUMBER(SEARCH("podcasts", R388)), "Radio &amp; Podcasts",
IF(ISNUMBER(SEARCH("translations", R388)), "translations"))))))))))))))))))))))))</f>
        <v>Plays</v>
      </c>
    </row>
    <row r="389" spans="1:20" x14ac:dyDescent="0.25">
      <c r="A389">
        <v>387</v>
      </c>
      <c r="B389" t="s">
        <v>826</v>
      </c>
      <c r="C389" s="3" t="s">
        <v>827</v>
      </c>
      <c r="D389">
        <v>109000</v>
      </c>
      <c r="E389">
        <v>42795</v>
      </c>
      <c r="F389" s="6">
        <f>E389/D389*100</f>
        <v>39.261467889908261</v>
      </c>
      <c r="G389" t="s">
        <v>14</v>
      </c>
      <c r="H389">
        <v>424</v>
      </c>
      <c r="I389" s="8">
        <f>IFERROR(E389/H389,"0")</f>
        <v>100.93160377358491</v>
      </c>
      <c r="J389" t="s">
        <v>21</v>
      </c>
      <c r="K389" t="s">
        <v>22</v>
      </c>
      <c r="L389">
        <v>1339477200</v>
      </c>
      <c r="M389" s="12">
        <f>(((L389/60)/60)/24)+DATE(1970,1,1)</f>
        <v>41072.208333333336</v>
      </c>
      <c r="N389">
        <v>1339909200</v>
      </c>
      <c r="O389" s="12">
        <f>(((N389/60)/60)/24)+DATE(1970,1,1)</f>
        <v>41077.208333333336</v>
      </c>
      <c r="P389" t="b">
        <v>0</v>
      </c>
      <c r="Q389" t="b">
        <v>0</v>
      </c>
      <c r="R389" t="s">
        <v>65</v>
      </c>
      <c r="S389" t="str">
        <f>IF(ISNUMBER(SEARCH("food", R389)), "Food", IF(ISNUMBER(SEARCH("music",R389)),"Music",IF(ISNUMBER(SEARCH("film", R389)), "Film &amp; Video", IF(ISNUMBER(SEARCH("games", R389)), "Games", IF(ISNUMBER(SEARCH("theater", R389)), "Theater",IF(ISNUMBER(SEARCH("technology", R389)), "Technology", IF(ISNUMBER(SEARCH("journalism", R389)), "Journalism", IF(ISNUMBER(SEARCH("photography", R389)), "Photography", IF(ISNUMBER(SEARCH("publishing", R389)), "Publishing")))))))))</f>
        <v>Technology</v>
      </c>
      <c r="T389" t="str">
        <f>IF(ISNUMBER(SEARCH("food", R389)), "Food Trucks",
IF(ISNUMBER(SEARCH("electric",R389)),"Electric Music",
IF(ISNUMBER(SEARCH("indie",R389)),"Indie Rock",
IF(ISNUMBER(SEARCH("jazz",R389)),"Jazz",
IF(ISNUMBER(SEARCH("metal",R389)),"Metal",
IF(ISNUMBER(SEARCH("rock",R389)),"Rock",
IF(ISNUMBER(SEARCH("world",R389)),"World Music",
IF(ISNUMBER(SEARCH("animation", R389)), "Animation",
IF(ISNUMBER(SEARCH("documentary", R389)), "Documentary",
IF(ISNUMBER(SEARCH("drama", R389)), "Drama",
IF(ISNUMBER(SEARCH("science", R389)), "Science Ficton",
IF(ISNUMBER(SEARCH("shorts", R389)), "Shorts",
IF(ISNUMBER(SEARCH("television", R389)), "Television",
IF(ISNUMBER(SEARCH("mobile", R389)), "Mobile Games",
IF(ISNUMBER(SEARCH("video games", R389)), "Video Games",
IF(ISNUMBER(SEARCH("theater", R389)), "Plays",
IF(ISNUMBER(SEARCH("wearables", R389)), "Wearables",
IF(ISNUMBER(SEARCH("web", R389)), "Web",
IF(ISNUMBER(SEARCH("journalism", R389)), "Audio",
IF(ISNUMBER(SEARCH("photography", R389)), "Photography Books",
IF(ISNUMBER(SEARCH("publishing/fiction", R389)), "Ficton",
IF(ISNUMBER(SEARCH("nonfiction", R389)), "Nonfiction",
IF(ISNUMBER(SEARCH("podcasts", R389)), "Radio &amp; Podcasts",
IF(ISNUMBER(SEARCH("translations", R389)), "translations"))))))))))))))))))))))))</f>
        <v>Wearables</v>
      </c>
    </row>
    <row r="390" spans="1:20" x14ac:dyDescent="0.25">
      <c r="A390">
        <v>388</v>
      </c>
      <c r="B390" t="s">
        <v>828</v>
      </c>
      <c r="C390" s="3" t="s">
        <v>829</v>
      </c>
      <c r="D390">
        <v>114800</v>
      </c>
      <c r="E390">
        <v>12938</v>
      </c>
      <c r="F390" s="6">
        <f>E390/D390*100</f>
        <v>11.270034843205574</v>
      </c>
      <c r="G390" t="s">
        <v>74</v>
      </c>
      <c r="H390">
        <v>145</v>
      </c>
      <c r="I390" s="8">
        <f>IFERROR(E390/H390,"0")</f>
        <v>89.227586206896547</v>
      </c>
      <c r="J390" t="s">
        <v>98</v>
      </c>
      <c r="K390" t="s">
        <v>99</v>
      </c>
      <c r="L390">
        <v>1325656800</v>
      </c>
      <c r="M390" s="12">
        <f>(((L390/60)/60)/24)+DATE(1970,1,1)</f>
        <v>40912.25</v>
      </c>
      <c r="N390">
        <v>1325829600</v>
      </c>
      <c r="O390" s="12">
        <f>(((N390/60)/60)/24)+DATE(1970,1,1)</f>
        <v>40914.25</v>
      </c>
      <c r="P390" t="b">
        <v>0</v>
      </c>
      <c r="Q390" t="b">
        <v>0</v>
      </c>
      <c r="R390" t="s">
        <v>60</v>
      </c>
      <c r="S390" t="str">
        <f>IF(ISNUMBER(SEARCH("food", R390)), "Food", IF(ISNUMBER(SEARCH("music",R390)),"Music",IF(ISNUMBER(SEARCH("film", R390)), "Film &amp; Video", IF(ISNUMBER(SEARCH("games", R390)), "Games", IF(ISNUMBER(SEARCH("theater", R390)), "Theater",IF(ISNUMBER(SEARCH("technology", R390)), "Technology", IF(ISNUMBER(SEARCH("journalism", R390)), "Journalism", IF(ISNUMBER(SEARCH("photography", R390)), "Photography", IF(ISNUMBER(SEARCH("publishing", R390)), "Publishing")))))))))</f>
        <v>Music</v>
      </c>
      <c r="T390" t="str">
        <f>IF(ISNUMBER(SEARCH("food", R390)), "Food Trucks",
IF(ISNUMBER(SEARCH("electric",R390)),"Electric Music",
IF(ISNUMBER(SEARCH("indie",R390)),"Indie Rock",
IF(ISNUMBER(SEARCH("jazz",R390)),"Jazz",
IF(ISNUMBER(SEARCH("metal",R390)),"Metal",
IF(ISNUMBER(SEARCH("rock",R390)),"Rock",
IF(ISNUMBER(SEARCH("world",R390)),"World Music",
IF(ISNUMBER(SEARCH("animation", R390)), "Animation",
IF(ISNUMBER(SEARCH("documentary", R390)), "Documentary",
IF(ISNUMBER(SEARCH("drama", R390)), "Drama",
IF(ISNUMBER(SEARCH("science", R390)), "Science Ficton",
IF(ISNUMBER(SEARCH("shorts", R390)), "Shorts",
IF(ISNUMBER(SEARCH("television", R390)), "Television",
IF(ISNUMBER(SEARCH("mobile", R390)), "Mobile Games",
IF(ISNUMBER(SEARCH("video games", R390)), "Video Games",
IF(ISNUMBER(SEARCH("theater", R390)), "Plays",
IF(ISNUMBER(SEARCH("wearables", R390)), "Wearables",
IF(ISNUMBER(SEARCH("web", R390)), "Web",
IF(ISNUMBER(SEARCH("journalism", R390)), "Audio",
IF(ISNUMBER(SEARCH("photography", R390)), "Photography Books",
IF(ISNUMBER(SEARCH("publishing/fiction", R390)), "Ficton",
IF(ISNUMBER(SEARCH("nonfiction", R390)), "Nonfiction",
IF(ISNUMBER(SEARCH("podcasts", R390)), "Radio &amp; Podcasts",
IF(ISNUMBER(SEARCH("translations", R390)), "translations"))))))))))))))))))))))))</f>
        <v>Indie Rock</v>
      </c>
    </row>
    <row r="391" spans="1:20" x14ac:dyDescent="0.25">
      <c r="A391">
        <v>389</v>
      </c>
      <c r="B391" t="s">
        <v>830</v>
      </c>
      <c r="C391" s="3" t="s">
        <v>831</v>
      </c>
      <c r="D391">
        <v>83000</v>
      </c>
      <c r="E391">
        <v>101352</v>
      </c>
      <c r="F391" s="6">
        <f>E391/D391*100</f>
        <v>122.11084337349398</v>
      </c>
      <c r="G391" t="s">
        <v>20</v>
      </c>
      <c r="H391">
        <v>1152</v>
      </c>
      <c r="I391" s="8">
        <f>IFERROR(E391/H391,"0")</f>
        <v>87.979166666666671</v>
      </c>
      <c r="J391" t="s">
        <v>21</v>
      </c>
      <c r="K391" t="s">
        <v>22</v>
      </c>
      <c r="L391">
        <v>1288242000</v>
      </c>
      <c r="M391" s="12">
        <f>(((L391/60)/60)/24)+DATE(1970,1,1)</f>
        <v>40479.208333333336</v>
      </c>
      <c r="N391">
        <v>1290578400</v>
      </c>
      <c r="O391" s="12">
        <f>(((N391/60)/60)/24)+DATE(1970,1,1)</f>
        <v>40506.25</v>
      </c>
      <c r="P391" t="b">
        <v>0</v>
      </c>
      <c r="Q391" t="b">
        <v>0</v>
      </c>
      <c r="R391" t="s">
        <v>33</v>
      </c>
      <c r="S391" t="str">
        <f>IF(ISNUMBER(SEARCH("food", R391)), "Food", IF(ISNUMBER(SEARCH("music",R391)),"Music",IF(ISNUMBER(SEARCH("film", R391)), "Film &amp; Video", IF(ISNUMBER(SEARCH("games", R391)), "Games", IF(ISNUMBER(SEARCH("theater", R391)), "Theater",IF(ISNUMBER(SEARCH("technology", R391)), "Technology", IF(ISNUMBER(SEARCH("journalism", R391)), "Journalism", IF(ISNUMBER(SEARCH("photography", R391)), "Photography", IF(ISNUMBER(SEARCH("publishing", R391)), "Publishing")))))))))</f>
        <v>Theater</v>
      </c>
      <c r="T391" t="str">
        <f>IF(ISNUMBER(SEARCH("food", R391)), "Food Trucks",
IF(ISNUMBER(SEARCH("electric",R391)),"Electric Music",
IF(ISNUMBER(SEARCH("indie",R391)),"Indie Rock",
IF(ISNUMBER(SEARCH("jazz",R391)),"Jazz",
IF(ISNUMBER(SEARCH("metal",R391)),"Metal",
IF(ISNUMBER(SEARCH("rock",R391)),"Rock",
IF(ISNUMBER(SEARCH("world",R391)),"World Music",
IF(ISNUMBER(SEARCH("animation", R391)), "Animation",
IF(ISNUMBER(SEARCH("documentary", R391)), "Documentary",
IF(ISNUMBER(SEARCH("drama", R391)), "Drama",
IF(ISNUMBER(SEARCH("science", R391)), "Science Ficton",
IF(ISNUMBER(SEARCH("shorts", R391)), "Shorts",
IF(ISNUMBER(SEARCH("television", R391)), "Television",
IF(ISNUMBER(SEARCH("mobile", R391)), "Mobile Games",
IF(ISNUMBER(SEARCH("video games", R391)), "Video Games",
IF(ISNUMBER(SEARCH("theater", R391)), "Plays",
IF(ISNUMBER(SEARCH("wearables", R391)), "Wearables",
IF(ISNUMBER(SEARCH("web", R391)), "Web",
IF(ISNUMBER(SEARCH("journalism", R391)), "Audio",
IF(ISNUMBER(SEARCH("photography", R391)), "Photography Books",
IF(ISNUMBER(SEARCH("publishing/fiction", R391)), "Ficton",
IF(ISNUMBER(SEARCH("nonfiction", R391)), "Nonfiction",
IF(ISNUMBER(SEARCH("podcasts", R391)), "Radio &amp; Podcasts",
IF(ISNUMBER(SEARCH("translations", R391)), "translations"))))))))))))))))))))))))</f>
        <v>Plays</v>
      </c>
    </row>
    <row r="392" spans="1:20" x14ac:dyDescent="0.25">
      <c r="A392">
        <v>390</v>
      </c>
      <c r="B392" t="s">
        <v>832</v>
      </c>
      <c r="C392" s="3" t="s">
        <v>833</v>
      </c>
      <c r="D392">
        <v>2400</v>
      </c>
      <c r="E392">
        <v>4477</v>
      </c>
      <c r="F392" s="6">
        <f>E392/D392*100</f>
        <v>186.54166666666669</v>
      </c>
      <c r="G392" t="s">
        <v>20</v>
      </c>
      <c r="H392">
        <v>50</v>
      </c>
      <c r="I392" s="8">
        <f>IFERROR(E392/H392,"0")</f>
        <v>89.54</v>
      </c>
      <c r="J392" t="s">
        <v>21</v>
      </c>
      <c r="K392" t="s">
        <v>22</v>
      </c>
      <c r="L392">
        <v>1379048400</v>
      </c>
      <c r="M392" s="12">
        <f>(((L392/60)/60)/24)+DATE(1970,1,1)</f>
        <v>41530.208333333336</v>
      </c>
      <c r="N392">
        <v>1380344400</v>
      </c>
      <c r="O392" s="12">
        <f>(((N392/60)/60)/24)+DATE(1970,1,1)</f>
        <v>41545.208333333336</v>
      </c>
      <c r="P392" t="b">
        <v>0</v>
      </c>
      <c r="Q392" t="b">
        <v>0</v>
      </c>
      <c r="R392" t="s">
        <v>122</v>
      </c>
      <c r="S392" t="str">
        <f>IF(ISNUMBER(SEARCH("food", R392)), "Food", IF(ISNUMBER(SEARCH("music",R392)),"Music",IF(ISNUMBER(SEARCH("film", R392)), "Film &amp; Video", IF(ISNUMBER(SEARCH("games", R392)), "Games", IF(ISNUMBER(SEARCH("theater", R392)), "Theater",IF(ISNUMBER(SEARCH("technology", R392)), "Technology", IF(ISNUMBER(SEARCH("journalism", R392)), "Journalism", IF(ISNUMBER(SEARCH("photography", R392)), "Photography", IF(ISNUMBER(SEARCH("publishing", R392)), "Publishing")))))))))</f>
        <v>Photography</v>
      </c>
      <c r="T392" t="str">
        <f>IF(ISNUMBER(SEARCH("food", R392)), "Food Trucks",
IF(ISNUMBER(SEARCH("electric",R392)),"Electric Music",
IF(ISNUMBER(SEARCH("indie",R392)),"Indie Rock",
IF(ISNUMBER(SEARCH("jazz",R392)),"Jazz",
IF(ISNUMBER(SEARCH("metal",R392)),"Metal",
IF(ISNUMBER(SEARCH("rock",R392)),"Rock",
IF(ISNUMBER(SEARCH("world",R392)),"World Music",
IF(ISNUMBER(SEARCH("animation", R392)), "Animation",
IF(ISNUMBER(SEARCH("documentary", R392)), "Documentary",
IF(ISNUMBER(SEARCH("drama", R392)), "Drama",
IF(ISNUMBER(SEARCH("science", R392)), "Science Ficton",
IF(ISNUMBER(SEARCH("shorts", R392)), "Shorts",
IF(ISNUMBER(SEARCH("television", R392)), "Television",
IF(ISNUMBER(SEARCH("mobile", R392)), "Mobile Games",
IF(ISNUMBER(SEARCH("video games", R392)), "Video Games",
IF(ISNUMBER(SEARCH("theater", R392)), "Plays",
IF(ISNUMBER(SEARCH("wearables", R392)), "Wearables",
IF(ISNUMBER(SEARCH("web", R392)), "Web",
IF(ISNUMBER(SEARCH("journalism", R392)), "Audio",
IF(ISNUMBER(SEARCH("photography", R392)), "Photography Books",
IF(ISNUMBER(SEARCH("publishing/fiction", R392)), "Ficton",
IF(ISNUMBER(SEARCH("nonfiction", R392)), "Nonfiction",
IF(ISNUMBER(SEARCH("podcasts", R392)), "Radio &amp; Podcasts",
IF(ISNUMBER(SEARCH("translations", R392)), "translations"))))))))))))))))))))))))</f>
        <v>Photography Books</v>
      </c>
    </row>
    <row r="393" spans="1:20" x14ac:dyDescent="0.25">
      <c r="A393">
        <v>391</v>
      </c>
      <c r="B393" t="s">
        <v>834</v>
      </c>
      <c r="C393" s="3" t="s">
        <v>835</v>
      </c>
      <c r="D393">
        <v>60400</v>
      </c>
      <c r="E393">
        <v>4393</v>
      </c>
      <c r="F393" s="6">
        <f>E393/D393*100</f>
        <v>7.2731788079470201</v>
      </c>
      <c r="G393" t="s">
        <v>14</v>
      </c>
      <c r="H393">
        <v>151</v>
      </c>
      <c r="I393" s="8">
        <f>IFERROR(E393/H393,"0")</f>
        <v>29.09271523178808</v>
      </c>
      <c r="J393" t="s">
        <v>21</v>
      </c>
      <c r="K393" t="s">
        <v>22</v>
      </c>
      <c r="L393">
        <v>1389679200</v>
      </c>
      <c r="M393" s="12">
        <f>(((L393/60)/60)/24)+DATE(1970,1,1)</f>
        <v>41653.25</v>
      </c>
      <c r="N393">
        <v>1389852000</v>
      </c>
      <c r="O393" s="12">
        <f>(((N393/60)/60)/24)+DATE(1970,1,1)</f>
        <v>41655.25</v>
      </c>
      <c r="P393" t="b">
        <v>0</v>
      </c>
      <c r="Q393" t="b">
        <v>0</v>
      </c>
      <c r="R393" t="s">
        <v>68</v>
      </c>
      <c r="S393" t="str">
        <f>IF(ISNUMBER(SEARCH("food", R393)), "Food", IF(ISNUMBER(SEARCH("music",R393)),"Music",IF(ISNUMBER(SEARCH("film", R393)), "Film &amp; Video", IF(ISNUMBER(SEARCH("games", R393)), "Games", IF(ISNUMBER(SEARCH("theater", R393)), "Theater",IF(ISNUMBER(SEARCH("technology", R393)), "Technology", IF(ISNUMBER(SEARCH("journalism", R393)), "Journalism", IF(ISNUMBER(SEARCH("photography", R393)), "Photography", IF(ISNUMBER(SEARCH("publishing", R393)), "Publishing")))))))))</f>
        <v>Publishing</v>
      </c>
      <c r="T393" t="str">
        <f>IF(ISNUMBER(SEARCH("food", R393)), "Food Trucks",
IF(ISNUMBER(SEARCH("electric",R393)),"Electric Music",
IF(ISNUMBER(SEARCH("indie",R393)),"Indie Rock",
IF(ISNUMBER(SEARCH("jazz",R393)),"Jazz",
IF(ISNUMBER(SEARCH("metal",R393)),"Metal",
IF(ISNUMBER(SEARCH("rock",R393)),"Rock",
IF(ISNUMBER(SEARCH("world",R393)),"World Music",
IF(ISNUMBER(SEARCH("animation", R393)), "Animation",
IF(ISNUMBER(SEARCH("documentary", R393)), "Documentary",
IF(ISNUMBER(SEARCH("drama", R393)), "Drama",
IF(ISNUMBER(SEARCH("science", R393)), "Science Ficton",
IF(ISNUMBER(SEARCH("shorts", R393)), "Shorts",
IF(ISNUMBER(SEARCH("television", R393)), "Television",
IF(ISNUMBER(SEARCH("mobile", R393)), "Mobile Games",
IF(ISNUMBER(SEARCH("video games", R393)), "Video Games",
IF(ISNUMBER(SEARCH("theater", R393)), "Plays",
IF(ISNUMBER(SEARCH("wearables", R393)), "Wearables",
IF(ISNUMBER(SEARCH("web", R393)), "Web",
IF(ISNUMBER(SEARCH("journalism", R393)), "Audio",
IF(ISNUMBER(SEARCH("photography", R393)), "Photography Books",
IF(ISNUMBER(SEARCH("publishing/fiction", R393)), "Ficton",
IF(ISNUMBER(SEARCH("nonfiction", R393)), "Nonfiction",
IF(ISNUMBER(SEARCH("podcasts", R393)), "Radio &amp; Podcasts",
IF(ISNUMBER(SEARCH("translations", R393)), "translations"))))))))))))))))))))))))</f>
        <v>Nonfiction</v>
      </c>
    </row>
    <row r="394" spans="1:20" ht="31.5" x14ac:dyDescent="0.25">
      <c r="A394">
        <v>392</v>
      </c>
      <c r="B394" t="s">
        <v>836</v>
      </c>
      <c r="C394" s="3" t="s">
        <v>837</v>
      </c>
      <c r="D394">
        <v>102900</v>
      </c>
      <c r="E394">
        <v>67546</v>
      </c>
      <c r="F394" s="6">
        <f>E394/D394*100</f>
        <v>65.642371234207957</v>
      </c>
      <c r="G394" t="s">
        <v>14</v>
      </c>
      <c r="H394">
        <v>1608</v>
      </c>
      <c r="I394" s="8">
        <f>IFERROR(E394/H394,"0")</f>
        <v>42.006218905472636</v>
      </c>
      <c r="J394" t="s">
        <v>21</v>
      </c>
      <c r="K394" t="s">
        <v>22</v>
      </c>
      <c r="L394">
        <v>1294293600</v>
      </c>
      <c r="M394" s="12">
        <f>(((L394/60)/60)/24)+DATE(1970,1,1)</f>
        <v>40549.25</v>
      </c>
      <c r="N394">
        <v>1294466400</v>
      </c>
      <c r="O394" s="12">
        <f>(((N394/60)/60)/24)+DATE(1970,1,1)</f>
        <v>40551.25</v>
      </c>
      <c r="P394" t="b">
        <v>0</v>
      </c>
      <c r="Q394" t="b">
        <v>0</v>
      </c>
      <c r="R394" t="s">
        <v>65</v>
      </c>
      <c r="S394" t="str">
        <f>IF(ISNUMBER(SEARCH("food", R394)), "Food", IF(ISNUMBER(SEARCH("music",R394)),"Music",IF(ISNUMBER(SEARCH("film", R394)), "Film &amp; Video", IF(ISNUMBER(SEARCH("games", R394)), "Games", IF(ISNUMBER(SEARCH("theater", R394)), "Theater",IF(ISNUMBER(SEARCH("technology", R394)), "Technology", IF(ISNUMBER(SEARCH("journalism", R394)), "Journalism", IF(ISNUMBER(SEARCH("photography", R394)), "Photography", IF(ISNUMBER(SEARCH("publishing", R394)), "Publishing")))))))))</f>
        <v>Technology</v>
      </c>
      <c r="T394" t="str">
        <f>IF(ISNUMBER(SEARCH("food", R394)), "Food Trucks",
IF(ISNUMBER(SEARCH("electric",R394)),"Electric Music",
IF(ISNUMBER(SEARCH("indie",R394)),"Indie Rock",
IF(ISNUMBER(SEARCH("jazz",R394)),"Jazz",
IF(ISNUMBER(SEARCH("metal",R394)),"Metal",
IF(ISNUMBER(SEARCH("rock",R394)),"Rock",
IF(ISNUMBER(SEARCH("world",R394)),"World Music",
IF(ISNUMBER(SEARCH("animation", R394)), "Animation",
IF(ISNUMBER(SEARCH("documentary", R394)), "Documentary",
IF(ISNUMBER(SEARCH("drama", R394)), "Drama",
IF(ISNUMBER(SEARCH("science", R394)), "Science Ficton",
IF(ISNUMBER(SEARCH("shorts", R394)), "Shorts",
IF(ISNUMBER(SEARCH("television", R394)), "Television",
IF(ISNUMBER(SEARCH("mobile", R394)), "Mobile Games",
IF(ISNUMBER(SEARCH("video games", R394)), "Video Games",
IF(ISNUMBER(SEARCH("theater", R394)), "Plays",
IF(ISNUMBER(SEARCH("wearables", R394)), "Wearables",
IF(ISNUMBER(SEARCH("web", R394)), "Web",
IF(ISNUMBER(SEARCH("journalism", R394)), "Audio",
IF(ISNUMBER(SEARCH("photography", R394)), "Photography Books",
IF(ISNUMBER(SEARCH("publishing/fiction", R394)), "Ficton",
IF(ISNUMBER(SEARCH("nonfiction", R394)), "Nonfiction",
IF(ISNUMBER(SEARCH("podcasts", R394)), "Radio &amp; Podcasts",
IF(ISNUMBER(SEARCH("translations", R394)), "translations"))))))))))))))))))))))))</f>
        <v>Wearables</v>
      </c>
    </row>
    <row r="395" spans="1:20" x14ac:dyDescent="0.25">
      <c r="A395">
        <v>393</v>
      </c>
      <c r="B395" t="s">
        <v>838</v>
      </c>
      <c r="C395" s="3" t="s">
        <v>839</v>
      </c>
      <c r="D395">
        <v>62800</v>
      </c>
      <c r="E395">
        <v>143788</v>
      </c>
      <c r="F395" s="6">
        <f>E395/D395*100</f>
        <v>228.96178343949046</v>
      </c>
      <c r="G395" t="s">
        <v>20</v>
      </c>
      <c r="H395">
        <v>3059</v>
      </c>
      <c r="I395" s="8">
        <f>IFERROR(E395/H395,"0")</f>
        <v>47.004903563255965</v>
      </c>
      <c r="J395" t="s">
        <v>15</v>
      </c>
      <c r="K395" t="s">
        <v>16</v>
      </c>
      <c r="L395">
        <v>1500267600</v>
      </c>
      <c r="M395" s="12">
        <f>(((L395/60)/60)/24)+DATE(1970,1,1)</f>
        <v>42933.208333333328</v>
      </c>
      <c r="N395">
        <v>1500354000</v>
      </c>
      <c r="O395" s="12">
        <f>(((N395/60)/60)/24)+DATE(1970,1,1)</f>
        <v>42934.208333333328</v>
      </c>
      <c r="P395" t="b">
        <v>0</v>
      </c>
      <c r="Q395" t="b">
        <v>0</v>
      </c>
      <c r="R395" t="s">
        <v>159</v>
      </c>
      <c r="S395" t="str">
        <f>IF(ISNUMBER(SEARCH("food", R395)), "Food", IF(ISNUMBER(SEARCH("music",R395)),"Music",IF(ISNUMBER(SEARCH("film", R395)), "Film &amp; Video", IF(ISNUMBER(SEARCH("games", R395)), "Games", IF(ISNUMBER(SEARCH("theater", R395)), "Theater",IF(ISNUMBER(SEARCH("technology", R395)), "Technology", IF(ISNUMBER(SEARCH("journalism", R395)), "Journalism", IF(ISNUMBER(SEARCH("photography", R395)), "Photography", IF(ISNUMBER(SEARCH("publishing", R395)), "Publishing")))))))))</f>
        <v>Music</v>
      </c>
      <c r="T395" t="str">
        <f>IF(ISNUMBER(SEARCH("food", R395)), "Food Trucks",
IF(ISNUMBER(SEARCH("electric",R395)),"Electric Music",
IF(ISNUMBER(SEARCH("indie",R395)),"Indie Rock",
IF(ISNUMBER(SEARCH("jazz",R395)),"Jazz",
IF(ISNUMBER(SEARCH("metal",R395)),"Metal",
IF(ISNUMBER(SEARCH("rock",R395)),"Rock",
IF(ISNUMBER(SEARCH("world",R395)),"World Music",
IF(ISNUMBER(SEARCH("animation", R395)), "Animation",
IF(ISNUMBER(SEARCH("documentary", R395)), "Documentary",
IF(ISNUMBER(SEARCH("drama", R395)), "Drama",
IF(ISNUMBER(SEARCH("science", R395)), "Science Ficton",
IF(ISNUMBER(SEARCH("shorts", R395)), "Shorts",
IF(ISNUMBER(SEARCH("television", R395)), "Television",
IF(ISNUMBER(SEARCH("mobile", R395)), "Mobile Games",
IF(ISNUMBER(SEARCH("video games", R395)), "Video Games",
IF(ISNUMBER(SEARCH("theater", R395)), "Plays",
IF(ISNUMBER(SEARCH("wearables", R395)), "Wearables",
IF(ISNUMBER(SEARCH("web", R395)), "Web",
IF(ISNUMBER(SEARCH("journalism", R395)), "Audio",
IF(ISNUMBER(SEARCH("photography", R395)), "Photography Books",
IF(ISNUMBER(SEARCH("publishing/fiction", R395)), "Ficton",
IF(ISNUMBER(SEARCH("nonfiction", R395)), "Nonfiction",
IF(ISNUMBER(SEARCH("podcasts", R395)), "Radio &amp; Podcasts",
IF(ISNUMBER(SEARCH("translations", R395)), "translations"))))))))))))))))))))))))</f>
        <v>Jazz</v>
      </c>
    </row>
    <row r="396" spans="1:20" x14ac:dyDescent="0.25">
      <c r="A396">
        <v>394</v>
      </c>
      <c r="B396" t="s">
        <v>840</v>
      </c>
      <c r="C396" s="3" t="s">
        <v>841</v>
      </c>
      <c r="D396">
        <v>800</v>
      </c>
      <c r="E396">
        <v>3755</v>
      </c>
      <c r="F396" s="6">
        <f>E396/D396*100</f>
        <v>469.37499999999994</v>
      </c>
      <c r="G396" t="s">
        <v>20</v>
      </c>
      <c r="H396">
        <v>34</v>
      </c>
      <c r="I396" s="8">
        <f>IFERROR(E396/H396,"0")</f>
        <v>110.44117647058823</v>
      </c>
      <c r="J396" t="s">
        <v>21</v>
      </c>
      <c r="K396" t="s">
        <v>22</v>
      </c>
      <c r="L396">
        <v>1375074000</v>
      </c>
      <c r="M396" s="12">
        <f>(((L396/60)/60)/24)+DATE(1970,1,1)</f>
        <v>41484.208333333336</v>
      </c>
      <c r="N396">
        <v>1375938000</v>
      </c>
      <c r="O396" s="12">
        <f>(((N396/60)/60)/24)+DATE(1970,1,1)</f>
        <v>41494.208333333336</v>
      </c>
      <c r="P396" t="b">
        <v>0</v>
      </c>
      <c r="Q396" t="b">
        <v>1</v>
      </c>
      <c r="R396" t="s">
        <v>42</v>
      </c>
      <c r="S396" t="str">
        <f>IF(ISNUMBER(SEARCH("food", R396)), "Food", IF(ISNUMBER(SEARCH("music",R396)),"Music",IF(ISNUMBER(SEARCH("film", R396)), "Film &amp; Video", IF(ISNUMBER(SEARCH("games", R396)), "Games", IF(ISNUMBER(SEARCH("theater", R396)), "Theater",IF(ISNUMBER(SEARCH("technology", R396)), "Technology", IF(ISNUMBER(SEARCH("journalism", R396)), "Journalism", IF(ISNUMBER(SEARCH("photography", R396)), "Photography", IF(ISNUMBER(SEARCH("publishing", R396)), "Publishing")))))))))</f>
        <v>Film &amp; Video</v>
      </c>
      <c r="T396" t="str">
        <f>IF(ISNUMBER(SEARCH("food", R396)), "Food Trucks",
IF(ISNUMBER(SEARCH("electric",R396)),"Electric Music",
IF(ISNUMBER(SEARCH("indie",R396)),"Indie Rock",
IF(ISNUMBER(SEARCH("jazz",R396)),"Jazz",
IF(ISNUMBER(SEARCH("metal",R396)),"Metal",
IF(ISNUMBER(SEARCH("rock",R396)),"Rock",
IF(ISNUMBER(SEARCH("world",R396)),"World Music",
IF(ISNUMBER(SEARCH("animation", R396)), "Animation",
IF(ISNUMBER(SEARCH("documentary", R396)), "Documentary",
IF(ISNUMBER(SEARCH("drama", R396)), "Drama",
IF(ISNUMBER(SEARCH("science", R396)), "Science Ficton",
IF(ISNUMBER(SEARCH("shorts", R396)), "Shorts",
IF(ISNUMBER(SEARCH("television", R396)), "Television",
IF(ISNUMBER(SEARCH("mobile", R396)), "Mobile Games",
IF(ISNUMBER(SEARCH("video games", R396)), "Video Games",
IF(ISNUMBER(SEARCH("theater", R396)), "Plays",
IF(ISNUMBER(SEARCH("wearables", R396)), "Wearables",
IF(ISNUMBER(SEARCH("web", R396)), "Web",
IF(ISNUMBER(SEARCH("journalism", R396)), "Audio",
IF(ISNUMBER(SEARCH("photography", R396)), "Photography Books",
IF(ISNUMBER(SEARCH("publishing/fiction", R396)), "Ficton",
IF(ISNUMBER(SEARCH("nonfiction", R396)), "Nonfiction",
IF(ISNUMBER(SEARCH("podcasts", R396)), "Radio &amp; Podcasts",
IF(ISNUMBER(SEARCH("translations", R396)), "translations"))))))))))))))))))))))))</f>
        <v>Documentary</v>
      </c>
    </row>
    <row r="397" spans="1:20" ht="31.5" x14ac:dyDescent="0.25">
      <c r="A397">
        <v>395</v>
      </c>
      <c r="B397" t="s">
        <v>295</v>
      </c>
      <c r="C397" s="3" t="s">
        <v>842</v>
      </c>
      <c r="D397">
        <v>7100</v>
      </c>
      <c r="E397">
        <v>9238</v>
      </c>
      <c r="F397" s="6">
        <f>E397/D397*100</f>
        <v>130.11267605633802</v>
      </c>
      <c r="G397" t="s">
        <v>20</v>
      </c>
      <c r="H397">
        <v>220</v>
      </c>
      <c r="I397" s="8">
        <f>IFERROR(E397/H397,"0")</f>
        <v>41.990909090909092</v>
      </c>
      <c r="J397" t="s">
        <v>21</v>
      </c>
      <c r="K397" t="s">
        <v>22</v>
      </c>
      <c r="L397">
        <v>1323324000</v>
      </c>
      <c r="M397" s="12">
        <f>(((L397/60)/60)/24)+DATE(1970,1,1)</f>
        <v>40885.25</v>
      </c>
      <c r="N397">
        <v>1323410400</v>
      </c>
      <c r="O397" s="12">
        <f>(((N397/60)/60)/24)+DATE(1970,1,1)</f>
        <v>40886.25</v>
      </c>
      <c r="P397" t="b">
        <v>1</v>
      </c>
      <c r="Q397" t="b">
        <v>0</v>
      </c>
      <c r="R397" t="s">
        <v>33</v>
      </c>
      <c r="S397" t="str">
        <f>IF(ISNUMBER(SEARCH("food", R397)), "Food", IF(ISNUMBER(SEARCH("music",R397)),"Music",IF(ISNUMBER(SEARCH("film", R397)), "Film &amp; Video", IF(ISNUMBER(SEARCH("games", R397)), "Games", IF(ISNUMBER(SEARCH("theater", R397)), "Theater",IF(ISNUMBER(SEARCH("technology", R397)), "Technology", IF(ISNUMBER(SEARCH("journalism", R397)), "Journalism", IF(ISNUMBER(SEARCH("photography", R397)), "Photography", IF(ISNUMBER(SEARCH("publishing", R397)), "Publishing")))))))))</f>
        <v>Theater</v>
      </c>
      <c r="T397" t="str">
        <f>IF(ISNUMBER(SEARCH("food", R397)), "Food Trucks",
IF(ISNUMBER(SEARCH("electric",R397)),"Electric Music",
IF(ISNUMBER(SEARCH("indie",R397)),"Indie Rock",
IF(ISNUMBER(SEARCH("jazz",R397)),"Jazz",
IF(ISNUMBER(SEARCH("metal",R397)),"Metal",
IF(ISNUMBER(SEARCH("rock",R397)),"Rock",
IF(ISNUMBER(SEARCH("world",R397)),"World Music",
IF(ISNUMBER(SEARCH("animation", R397)), "Animation",
IF(ISNUMBER(SEARCH("documentary", R397)), "Documentary",
IF(ISNUMBER(SEARCH("drama", R397)), "Drama",
IF(ISNUMBER(SEARCH("science", R397)), "Science Ficton",
IF(ISNUMBER(SEARCH("shorts", R397)), "Shorts",
IF(ISNUMBER(SEARCH("television", R397)), "Television",
IF(ISNUMBER(SEARCH("mobile", R397)), "Mobile Games",
IF(ISNUMBER(SEARCH("video games", R397)), "Video Games",
IF(ISNUMBER(SEARCH("theater", R397)), "Plays",
IF(ISNUMBER(SEARCH("wearables", R397)), "Wearables",
IF(ISNUMBER(SEARCH("web", R397)), "Web",
IF(ISNUMBER(SEARCH("journalism", R397)), "Audio",
IF(ISNUMBER(SEARCH("photography", R397)), "Photography Books",
IF(ISNUMBER(SEARCH("publishing/fiction", R397)), "Ficton",
IF(ISNUMBER(SEARCH("nonfiction", R397)), "Nonfiction",
IF(ISNUMBER(SEARCH("podcasts", R397)), "Radio &amp; Podcasts",
IF(ISNUMBER(SEARCH("translations", R397)), "translations"))))))))))))))))))))))))</f>
        <v>Plays</v>
      </c>
    </row>
    <row r="398" spans="1:20" x14ac:dyDescent="0.25">
      <c r="A398">
        <v>396</v>
      </c>
      <c r="B398" t="s">
        <v>843</v>
      </c>
      <c r="C398" s="3" t="s">
        <v>844</v>
      </c>
      <c r="D398">
        <v>46100</v>
      </c>
      <c r="E398">
        <v>77012</v>
      </c>
      <c r="F398" s="6">
        <f>E398/D398*100</f>
        <v>167.05422993492408</v>
      </c>
      <c r="G398" t="s">
        <v>20</v>
      </c>
      <c r="H398">
        <v>1604</v>
      </c>
      <c r="I398" s="8">
        <f>IFERROR(E398/H398,"0")</f>
        <v>48.012468827930178</v>
      </c>
      <c r="J398" t="s">
        <v>26</v>
      </c>
      <c r="K398" t="s">
        <v>27</v>
      </c>
      <c r="L398">
        <v>1538715600</v>
      </c>
      <c r="M398" s="12">
        <f>(((L398/60)/60)/24)+DATE(1970,1,1)</f>
        <v>43378.208333333328</v>
      </c>
      <c r="N398">
        <v>1539406800</v>
      </c>
      <c r="O398" s="12">
        <f>(((N398/60)/60)/24)+DATE(1970,1,1)</f>
        <v>43386.208333333328</v>
      </c>
      <c r="P398" t="b">
        <v>0</v>
      </c>
      <c r="Q398" t="b">
        <v>0</v>
      </c>
      <c r="R398" t="s">
        <v>53</v>
      </c>
      <c r="S398" t="str">
        <f>IF(ISNUMBER(SEARCH("food", R398)), "Food", IF(ISNUMBER(SEARCH("music",R398)),"Music",IF(ISNUMBER(SEARCH("film", R398)), "Film &amp; Video", IF(ISNUMBER(SEARCH("games", R398)), "Games", IF(ISNUMBER(SEARCH("theater", R398)), "Theater",IF(ISNUMBER(SEARCH("technology", R398)), "Technology", IF(ISNUMBER(SEARCH("journalism", R398)), "Journalism", IF(ISNUMBER(SEARCH("photography", R398)), "Photography", IF(ISNUMBER(SEARCH("publishing", R398)), "Publishing")))))))))</f>
        <v>Film &amp; Video</v>
      </c>
      <c r="T398" t="str">
        <f>IF(ISNUMBER(SEARCH("food", R398)), "Food Trucks",
IF(ISNUMBER(SEARCH("electric",R398)),"Electric Music",
IF(ISNUMBER(SEARCH("indie",R398)),"Indie Rock",
IF(ISNUMBER(SEARCH("jazz",R398)),"Jazz",
IF(ISNUMBER(SEARCH("metal",R398)),"Metal",
IF(ISNUMBER(SEARCH("rock",R398)),"Rock",
IF(ISNUMBER(SEARCH("world",R398)),"World Music",
IF(ISNUMBER(SEARCH("animation", R398)), "Animation",
IF(ISNUMBER(SEARCH("documentary", R398)), "Documentary",
IF(ISNUMBER(SEARCH("drama", R398)), "Drama",
IF(ISNUMBER(SEARCH("science", R398)), "Science Ficton",
IF(ISNUMBER(SEARCH("shorts", R398)), "Shorts",
IF(ISNUMBER(SEARCH("television", R398)), "Television",
IF(ISNUMBER(SEARCH("mobile", R398)), "Mobile Games",
IF(ISNUMBER(SEARCH("video games", R398)), "Video Games",
IF(ISNUMBER(SEARCH("theater", R398)), "Plays",
IF(ISNUMBER(SEARCH("wearables", R398)), "Wearables",
IF(ISNUMBER(SEARCH("web", R398)), "Web",
IF(ISNUMBER(SEARCH("journalism", R398)), "Audio",
IF(ISNUMBER(SEARCH("photography", R398)), "Photography Books",
IF(ISNUMBER(SEARCH("publishing/fiction", R398)), "Ficton",
IF(ISNUMBER(SEARCH("nonfiction", R398)), "Nonfiction",
IF(ISNUMBER(SEARCH("podcasts", R398)), "Radio &amp; Podcasts",
IF(ISNUMBER(SEARCH("translations", R398)), "translations"))))))))))))))))))))))))</f>
        <v>Drama</v>
      </c>
    </row>
    <row r="399" spans="1:20" x14ac:dyDescent="0.25">
      <c r="A399">
        <v>397</v>
      </c>
      <c r="B399" t="s">
        <v>845</v>
      </c>
      <c r="C399" s="3" t="s">
        <v>846</v>
      </c>
      <c r="D399">
        <v>8100</v>
      </c>
      <c r="E399">
        <v>14083</v>
      </c>
      <c r="F399" s="6">
        <f>E399/D399*100</f>
        <v>173.8641975308642</v>
      </c>
      <c r="G399" t="s">
        <v>20</v>
      </c>
      <c r="H399">
        <v>454</v>
      </c>
      <c r="I399" s="8">
        <f>IFERROR(E399/H399,"0")</f>
        <v>31.019823788546255</v>
      </c>
      <c r="J399" t="s">
        <v>21</v>
      </c>
      <c r="K399" t="s">
        <v>22</v>
      </c>
      <c r="L399">
        <v>1369285200</v>
      </c>
      <c r="M399" s="12">
        <f>(((L399/60)/60)/24)+DATE(1970,1,1)</f>
        <v>41417.208333333336</v>
      </c>
      <c r="N399">
        <v>1369803600</v>
      </c>
      <c r="O399" s="12">
        <f>(((N399/60)/60)/24)+DATE(1970,1,1)</f>
        <v>41423.208333333336</v>
      </c>
      <c r="P399" t="b">
        <v>0</v>
      </c>
      <c r="Q399" t="b">
        <v>0</v>
      </c>
      <c r="R399" t="s">
        <v>23</v>
      </c>
      <c r="S399" t="str">
        <f>IF(ISNUMBER(SEARCH("food", R399)), "Food", IF(ISNUMBER(SEARCH("music",R399)),"Music",IF(ISNUMBER(SEARCH("film", R399)), "Film &amp; Video", IF(ISNUMBER(SEARCH("games", R399)), "Games", IF(ISNUMBER(SEARCH("theater", R399)), "Theater",IF(ISNUMBER(SEARCH("technology", R399)), "Technology", IF(ISNUMBER(SEARCH("journalism", R399)), "Journalism", IF(ISNUMBER(SEARCH("photography", R399)), "Photography", IF(ISNUMBER(SEARCH("publishing", R399)), "Publishing")))))))))</f>
        <v>Music</v>
      </c>
      <c r="T399" t="str">
        <f>IF(ISNUMBER(SEARCH("food", R399)), "Food Trucks",
IF(ISNUMBER(SEARCH("electric",R399)),"Electric Music",
IF(ISNUMBER(SEARCH("indie",R399)),"Indie Rock",
IF(ISNUMBER(SEARCH("jazz",R399)),"Jazz",
IF(ISNUMBER(SEARCH("metal",R399)),"Metal",
IF(ISNUMBER(SEARCH("rock",R399)),"Rock",
IF(ISNUMBER(SEARCH("world",R399)),"World Music",
IF(ISNUMBER(SEARCH("animation", R399)), "Animation",
IF(ISNUMBER(SEARCH("documentary", R399)), "Documentary",
IF(ISNUMBER(SEARCH("drama", R399)), "Drama",
IF(ISNUMBER(SEARCH("science", R399)), "Science Ficton",
IF(ISNUMBER(SEARCH("shorts", R399)), "Shorts",
IF(ISNUMBER(SEARCH("television", R399)), "Television",
IF(ISNUMBER(SEARCH("mobile", R399)), "Mobile Games",
IF(ISNUMBER(SEARCH("video games", R399)), "Video Games",
IF(ISNUMBER(SEARCH("theater", R399)), "Plays",
IF(ISNUMBER(SEARCH("wearables", R399)), "Wearables",
IF(ISNUMBER(SEARCH("web", R399)), "Web",
IF(ISNUMBER(SEARCH("journalism", R399)), "Audio",
IF(ISNUMBER(SEARCH("photography", R399)), "Photography Books",
IF(ISNUMBER(SEARCH("publishing/fiction", R399)), "Ficton",
IF(ISNUMBER(SEARCH("nonfiction", R399)), "Nonfiction",
IF(ISNUMBER(SEARCH("podcasts", R399)), "Radio &amp; Podcasts",
IF(ISNUMBER(SEARCH("translations", R399)), "translations"))))))))))))))))))))))))</f>
        <v>Rock</v>
      </c>
    </row>
    <row r="400" spans="1:20" x14ac:dyDescent="0.25">
      <c r="A400">
        <v>398</v>
      </c>
      <c r="B400" t="s">
        <v>847</v>
      </c>
      <c r="C400" s="3" t="s">
        <v>848</v>
      </c>
      <c r="D400">
        <v>1700</v>
      </c>
      <c r="E400">
        <v>12202</v>
      </c>
      <c r="F400" s="6">
        <f>E400/D400*100</f>
        <v>717.76470588235293</v>
      </c>
      <c r="G400" t="s">
        <v>20</v>
      </c>
      <c r="H400">
        <v>123</v>
      </c>
      <c r="I400" s="8">
        <f>IFERROR(E400/H400,"0")</f>
        <v>99.203252032520325</v>
      </c>
      <c r="J400" t="s">
        <v>107</v>
      </c>
      <c r="K400" t="s">
        <v>108</v>
      </c>
      <c r="L400">
        <v>1525755600</v>
      </c>
      <c r="M400" s="12">
        <f>(((L400/60)/60)/24)+DATE(1970,1,1)</f>
        <v>43228.208333333328</v>
      </c>
      <c r="N400">
        <v>1525928400</v>
      </c>
      <c r="O400" s="12">
        <f>(((N400/60)/60)/24)+DATE(1970,1,1)</f>
        <v>43230.208333333328</v>
      </c>
      <c r="P400" t="b">
        <v>0</v>
      </c>
      <c r="Q400" t="b">
        <v>1</v>
      </c>
      <c r="R400" t="s">
        <v>71</v>
      </c>
      <c r="S400" t="str">
        <f>IF(ISNUMBER(SEARCH("food", R400)), "Food", IF(ISNUMBER(SEARCH("music",R400)),"Music",IF(ISNUMBER(SEARCH("film", R400)), "Film &amp; Video", IF(ISNUMBER(SEARCH("games", R400)), "Games", IF(ISNUMBER(SEARCH("theater", R400)), "Theater",IF(ISNUMBER(SEARCH("technology", R400)), "Technology", IF(ISNUMBER(SEARCH("journalism", R400)), "Journalism", IF(ISNUMBER(SEARCH("photography", R400)), "Photography", IF(ISNUMBER(SEARCH("publishing", R400)), "Publishing")))))))))</f>
        <v>Film &amp; Video</v>
      </c>
      <c r="T400" t="str">
        <f>IF(ISNUMBER(SEARCH("food", R400)), "Food Trucks",
IF(ISNUMBER(SEARCH("electric",R400)),"Electric Music",
IF(ISNUMBER(SEARCH("indie",R400)),"Indie Rock",
IF(ISNUMBER(SEARCH("jazz",R400)),"Jazz",
IF(ISNUMBER(SEARCH("metal",R400)),"Metal",
IF(ISNUMBER(SEARCH("rock",R400)),"Rock",
IF(ISNUMBER(SEARCH("world",R400)),"World Music",
IF(ISNUMBER(SEARCH("animation", R400)), "Animation",
IF(ISNUMBER(SEARCH("documentary", R400)), "Documentary",
IF(ISNUMBER(SEARCH("drama", R400)), "Drama",
IF(ISNUMBER(SEARCH("science", R400)), "Science Ficton",
IF(ISNUMBER(SEARCH("shorts", R400)), "Shorts",
IF(ISNUMBER(SEARCH("television", R400)), "Television",
IF(ISNUMBER(SEARCH("mobile", R400)), "Mobile Games",
IF(ISNUMBER(SEARCH("video games", R400)), "Video Games",
IF(ISNUMBER(SEARCH("theater", R400)), "Plays",
IF(ISNUMBER(SEARCH("wearables", R400)), "Wearables",
IF(ISNUMBER(SEARCH("web", R400)), "Web",
IF(ISNUMBER(SEARCH("journalism", R400)), "Audio",
IF(ISNUMBER(SEARCH("photography", R400)), "Photography Books",
IF(ISNUMBER(SEARCH("publishing/fiction", R400)), "Ficton",
IF(ISNUMBER(SEARCH("nonfiction", R400)), "Nonfiction",
IF(ISNUMBER(SEARCH("podcasts", R400)), "Radio &amp; Podcasts",
IF(ISNUMBER(SEARCH("translations", R400)), "translations"))))))))))))))))))))))))</f>
        <v>Animation</v>
      </c>
    </row>
    <row r="401" spans="1:20" x14ac:dyDescent="0.25">
      <c r="A401">
        <v>399</v>
      </c>
      <c r="B401" t="s">
        <v>849</v>
      </c>
      <c r="C401" s="3" t="s">
        <v>850</v>
      </c>
      <c r="D401">
        <v>97300</v>
      </c>
      <c r="E401">
        <v>62127</v>
      </c>
      <c r="F401" s="6">
        <f>E401/D401*100</f>
        <v>63.850976361767728</v>
      </c>
      <c r="G401" t="s">
        <v>14</v>
      </c>
      <c r="H401">
        <v>941</v>
      </c>
      <c r="I401" s="8">
        <f>IFERROR(E401/H401,"0")</f>
        <v>66.022316684378325</v>
      </c>
      <c r="J401" t="s">
        <v>21</v>
      </c>
      <c r="K401" t="s">
        <v>22</v>
      </c>
      <c r="L401">
        <v>1296626400</v>
      </c>
      <c r="M401" s="12">
        <f>(((L401/60)/60)/24)+DATE(1970,1,1)</f>
        <v>40576.25</v>
      </c>
      <c r="N401">
        <v>1297231200</v>
      </c>
      <c r="O401" s="12">
        <f>(((N401/60)/60)/24)+DATE(1970,1,1)</f>
        <v>40583.25</v>
      </c>
      <c r="P401" t="b">
        <v>0</v>
      </c>
      <c r="Q401" t="b">
        <v>0</v>
      </c>
      <c r="R401" t="s">
        <v>60</v>
      </c>
      <c r="S401" t="str">
        <f>IF(ISNUMBER(SEARCH("food", R401)), "Food", IF(ISNUMBER(SEARCH("music",R401)),"Music",IF(ISNUMBER(SEARCH("film", R401)), "Film &amp; Video", IF(ISNUMBER(SEARCH("games", R401)), "Games", IF(ISNUMBER(SEARCH("theater", R401)), "Theater",IF(ISNUMBER(SEARCH("technology", R401)), "Technology", IF(ISNUMBER(SEARCH("journalism", R401)), "Journalism", IF(ISNUMBER(SEARCH("photography", R401)), "Photography", IF(ISNUMBER(SEARCH("publishing", R401)), "Publishing")))))))))</f>
        <v>Music</v>
      </c>
      <c r="T401" t="str">
        <f>IF(ISNUMBER(SEARCH("food", R401)), "Food Trucks",
IF(ISNUMBER(SEARCH("electric",R401)),"Electric Music",
IF(ISNUMBER(SEARCH("indie",R401)),"Indie Rock",
IF(ISNUMBER(SEARCH("jazz",R401)),"Jazz",
IF(ISNUMBER(SEARCH("metal",R401)),"Metal",
IF(ISNUMBER(SEARCH("rock",R401)),"Rock",
IF(ISNUMBER(SEARCH("world",R401)),"World Music",
IF(ISNUMBER(SEARCH("animation", R401)), "Animation",
IF(ISNUMBER(SEARCH("documentary", R401)), "Documentary",
IF(ISNUMBER(SEARCH("drama", R401)), "Drama",
IF(ISNUMBER(SEARCH("science", R401)), "Science Ficton",
IF(ISNUMBER(SEARCH("shorts", R401)), "Shorts",
IF(ISNUMBER(SEARCH("television", R401)), "Television",
IF(ISNUMBER(SEARCH("mobile", R401)), "Mobile Games",
IF(ISNUMBER(SEARCH("video games", R401)), "Video Games",
IF(ISNUMBER(SEARCH("theater", R401)), "Plays",
IF(ISNUMBER(SEARCH("wearables", R401)), "Wearables",
IF(ISNUMBER(SEARCH("web", R401)), "Web",
IF(ISNUMBER(SEARCH("journalism", R401)), "Audio",
IF(ISNUMBER(SEARCH("photography", R401)), "Photography Books",
IF(ISNUMBER(SEARCH("publishing/fiction", R401)), "Ficton",
IF(ISNUMBER(SEARCH("nonfiction", R401)), "Nonfiction",
IF(ISNUMBER(SEARCH("podcasts", R401)), "Radio &amp; Podcasts",
IF(ISNUMBER(SEARCH("translations", R401)), "translations"))))))))))))))))))))))))</f>
        <v>Indie Rock</v>
      </c>
    </row>
    <row r="402" spans="1:20" ht="31.5" x14ac:dyDescent="0.25">
      <c r="A402">
        <v>400</v>
      </c>
      <c r="B402" t="s">
        <v>851</v>
      </c>
      <c r="C402" s="3" t="s">
        <v>852</v>
      </c>
      <c r="D402">
        <v>100</v>
      </c>
      <c r="E402">
        <v>2</v>
      </c>
      <c r="F402" s="6">
        <f>E402/D402*100</f>
        <v>2</v>
      </c>
      <c r="G402" t="s">
        <v>14</v>
      </c>
      <c r="H402">
        <v>1</v>
      </c>
      <c r="I402" s="8">
        <f>IFERROR(E402/H402,"0")</f>
        <v>2</v>
      </c>
      <c r="J402" t="s">
        <v>21</v>
      </c>
      <c r="K402" t="s">
        <v>22</v>
      </c>
      <c r="L402">
        <v>1376629200</v>
      </c>
      <c r="M402" s="12">
        <f>(((L402/60)/60)/24)+DATE(1970,1,1)</f>
        <v>41502.208333333336</v>
      </c>
      <c r="N402">
        <v>1378530000</v>
      </c>
      <c r="O402" s="12">
        <f>(((N402/60)/60)/24)+DATE(1970,1,1)</f>
        <v>41524.208333333336</v>
      </c>
      <c r="P402" t="b">
        <v>0</v>
      </c>
      <c r="Q402" t="b">
        <v>1</v>
      </c>
      <c r="R402" t="s">
        <v>122</v>
      </c>
      <c r="S402" t="str">
        <f>IF(ISNUMBER(SEARCH("food", R402)), "Food", IF(ISNUMBER(SEARCH("music",R402)),"Music",IF(ISNUMBER(SEARCH("film", R402)), "Film &amp; Video", IF(ISNUMBER(SEARCH("games", R402)), "Games", IF(ISNUMBER(SEARCH("theater", R402)), "Theater",IF(ISNUMBER(SEARCH("technology", R402)), "Technology", IF(ISNUMBER(SEARCH("journalism", R402)), "Journalism", IF(ISNUMBER(SEARCH("photography", R402)), "Photography", IF(ISNUMBER(SEARCH("publishing", R402)), "Publishing")))))))))</f>
        <v>Photography</v>
      </c>
      <c r="T402" t="str">
        <f>IF(ISNUMBER(SEARCH("food", R402)), "Food Trucks",
IF(ISNUMBER(SEARCH("electric",R402)),"Electric Music",
IF(ISNUMBER(SEARCH("indie",R402)),"Indie Rock",
IF(ISNUMBER(SEARCH("jazz",R402)),"Jazz",
IF(ISNUMBER(SEARCH("metal",R402)),"Metal",
IF(ISNUMBER(SEARCH("rock",R402)),"Rock",
IF(ISNUMBER(SEARCH("world",R402)),"World Music",
IF(ISNUMBER(SEARCH("animation", R402)), "Animation",
IF(ISNUMBER(SEARCH("documentary", R402)), "Documentary",
IF(ISNUMBER(SEARCH("drama", R402)), "Drama",
IF(ISNUMBER(SEARCH("science", R402)), "Science Ficton",
IF(ISNUMBER(SEARCH("shorts", R402)), "Shorts",
IF(ISNUMBER(SEARCH("television", R402)), "Television",
IF(ISNUMBER(SEARCH("mobile", R402)), "Mobile Games",
IF(ISNUMBER(SEARCH("video games", R402)), "Video Games",
IF(ISNUMBER(SEARCH("theater", R402)), "Plays",
IF(ISNUMBER(SEARCH("wearables", R402)), "Wearables",
IF(ISNUMBER(SEARCH("web", R402)), "Web",
IF(ISNUMBER(SEARCH("journalism", R402)), "Audio",
IF(ISNUMBER(SEARCH("photography", R402)), "Photography Books",
IF(ISNUMBER(SEARCH("publishing/fiction", R402)), "Ficton",
IF(ISNUMBER(SEARCH("nonfiction", R402)), "Nonfiction",
IF(ISNUMBER(SEARCH("podcasts", R402)), "Radio &amp; Podcasts",
IF(ISNUMBER(SEARCH("translations", R402)), "translations"))))))))))))))))))))))))</f>
        <v>Photography Books</v>
      </c>
    </row>
    <row r="403" spans="1:20" x14ac:dyDescent="0.25">
      <c r="A403">
        <v>401</v>
      </c>
      <c r="B403" t="s">
        <v>853</v>
      </c>
      <c r="C403" s="3" t="s">
        <v>854</v>
      </c>
      <c r="D403">
        <v>900</v>
      </c>
      <c r="E403">
        <v>13772</v>
      </c>
      <c r="F403" s="6">
        <f>E403/D403*100</f>
        <v>1530.2222222222222</v>
      </c>
      <c r="G403" t="s">
        <v>20</v>
      </c>
      <c r="H403">
        <v>299</v>
      </c>
      <c r="I403" s="8">
        <f>IFERROR(E403/H403,"0")</f>
        <v>46.060200668896321</v>
      </c>
      <c r="J403" t="s">
        <v>21</v>
      </c>
      <c r="K403" t="s">
        <v>22</v>
      </c>
      <c r="L403">
        <v>1572152400</v>
      </c>
      <c r="M403" s="12">
        <f>(((L403/60)/60)/24)+DATE(1970,1,1)</f>
        <v>43765.208333333328</v>
      </c>
      <c r="N403">
        <v>1572152400</v>
      </c>
      <c r="O403" s="12">
        <f>(((N403/60)/60)/24)+DATE(1970,1,1)</f>
        <v>43765.208333333328</v>
      </c>
      <c r="P403" t="b">
        <v>0</v>
      </c>
      <c r="Q403" t="b">
        <v>0</v>
      </c>
      <c r="R403" t="s">
        <v>33</v>
      </c>
      <c r="S403" t="str">
        <f>IF(ISNUMBER(SEARCH("food", R403)), "Food", IF(ISNUMBER(SEARCH("music",R403)),"Music",IF(ISNUMBER(SEARCH("film", R403)), "Film &amp; Video", IF(ISNUMBER(SEARCH("games", R403)), "Games", IF(ISNUMBER(SEARCH("theater", R403)), "Theater",IF(ISNUMBER(SEARCH("technology", R403)), "Technology", IF(ISNUMBER(SEARCH("journalism", R403)), "Journalism", IF(ISNUMBER(SEARCH("photography", R403)), "Photography", IF(ISNUMBER(SEARCH("publishing", R403)), "Publishing")))))))))</f>
        <v>Theater</v>
      </c>
      <c r="T403" t="str">
        <f>IF(ISNUMBER(SEARCH("food", R403)), "Food Trucks",
IF(ISNUMBER(SEARCH("electric",R403)),"Electric Music",
IF(ISNUMBER(SEARCH("indie",R403)),"Indie Rock",
IF(ISNUMBER(SEARCH("jazz",R403)),"Jazz",
IF(ISNUMBER(SEARCH("metal",R403)),"Metal",
IF(ISNUMBER(SEARCH("rock",R403)),"Rock",
IF(ISNUMBER(SEARCH("world",R403)),"World Music",
IF(ISNUMBER(SEARCH("animation", R403)), "Animation",
IF(ISNUMBER(SEARCH("documentary", R403)), "Documentary",
IF(ISNUMBER(SEARCH("drama", R403)), "Drama",
IF(ISNUMBER(SEARCH("science", R403)), "Science Ficton",
IF(ISNUMBER(SEARCH("shorts", R403)), "Shorts",
IF(ISNUMBER(SEARCH("television", R403)), "Television",
IF(ISNUMBER(SEARCH("mobile", R403)), "Mobile Games",
IF(ISNUMBER(SEARCH("video games", R403)), "Video Games",
IF(ISNUMBER(SEARCH("theater", R403)), "Plays",
IF(ISNUMBER(SEARCH("wearables", R403)), "Wearables",
IF(ISNUMBER(SEARCH("web", R403)), "Web",
IF(ISNUMBER(SEARCH("journalism", R403)), "Audio",
IF(ISNUMBER(SEARCH("photography", R403)), "Photography Books",
IF(ISNUMBER(SEARCH("publishing/fiction", R403)), "Ficton",
IF(ISNUMBER(SEARCH("nonfiction", R403)), "Nonfiction",
IF(ISNUMBER(SEARCH("podcasts", R403)), "Radio &amp; Podcasts",
IF(ISNUMBER(SEARCH("translations", R403)), "translations"))))))))))))))))))))))))</f>
        <v>Plays</v>
      </c>
    </row>
    <row r="404" spans="1:20" x14ac:dyDescent="0.25">
      <c r="A404">
        <v>402</v>
      </c>
      <c r="B404" t="s">
        <v>855</v>
      </c>
      <c r="C404" s="3" t="s">
        <v>856</v>
      </c>
      <c r="D404">
        <v>7300</v>
      </c>
      <c r="E404">
        <v>2946</v>
      </c>
      <c r="F404" s="6">
        <f>E404/D404*100</f>
        <v>40.356164383561641</v>
      </c>
      <c r="G404" t="s">
        <v>14</v>
      </c>
      <c r="H404">
        <v>40</v>
      </c>
      <c r="I404" s="8">
        <f>IFERROR(E404/H404,"0")</f>
        <v>73.650000000000006</v>
      </c>
      <c r="J404" t="s">
        <v>21</v>
      </c>
      <c r="K404" t="s">
        <v>22</v>
      </c>
      <c r="L404">
        <v>1325829600</v>
      </c>
      <c r="M404" s="12">
        <f>(((L404/60)/60)/24)+DATE(1970,1,1)</f>
        <v>40914.25</v>
      </c>
      <c r="N404">
        <v>1329890400</v>
      </c>
      <c r="O404" s="12">
        <f>(((N404/60)/60)/24)+DATE(1970,1,1)</f>
        <v>40961.25</v>
      </c>
      <c r="P404" t="b">
        <v>0</v>
      </c>
      <c r="Q404" t="b">
        <v>1</v>
      </c>
      <c r="R404" t="s">
        <v>100</v>
      </c>
      <c r="S404" t="str">
        <f>IF(ISNUMBER(SEARCH("food", R404)), "Food", IF(ISNUMBER(SEARCH("music",R404)),"Music",IF(ISNUMBER(SEARCH("film", R404)), "Film &amp; Video", IF(ISNUMBER(SEARCH("games", R404)), "Games", IF(ISNUMBER(SEARCH("theater", R404)), "Theater",IF(ISNUMBER(SEARCH("technology", R404)), "Technology", IF(ISNUMBER(SEARCH("journalism", R404)), "Journalism", IF(ISNUMBER(SEARCH("photography", R404)), "Photography", IF(ISNUMBER(SEARCH("publishing", R404)), "Publishing")))))))))</f>
        <v>Film &amp; Video</v>
      </c>
      <c r="T404" t="str">
        <f>IF(ISNUMBER(SEARCH("food", R404)), "Food Trucks",
IF(ISNUMBER(SEARCH("electric",R404)),"Electric Music",
IF(ISNUMBER(SEARCH("indie",R404)),"Indie Rock",
IF(ISNUMBER(SEARCH("jazz",R404)),"Jazz",
IF(ISNUMBER(SEARCH("metal",R404)),"Metal",
IF(ISNUMBER(SEARCH("rock",R404)),"Rock",
IF(ISNUMBER(SEARCH("world",R404)),"World Music",
IF(ISNUMBER(SEARCH("animation", R404)), "Animation",
IF(ISNUMBER(SEARCH("documentary", R404)), "Documentary",
IF(ISNUMBER(SEARCH("drama", R404)), "Drama",
IF(ISNUMBER(SEARCH("science", R404)), "Science Ficton",
IF(ISNUMBER(SEARCH("shorts", R404)), "Shorts",
IF(ISNUMBER(SEARCH("television", R404)), "Television",
IF(ISNUMBER(SEARCH("mobile", R404)), "Mobile Games",
IF(ISNUMBER(SEARCH("video games", R404)), "Video Games",
IF(ISNUMBER(SEARCH("theater", R404)), "Plays",
IF(ISNUMBER(SEARCH("wearables", R404)), "Wearables",
IF(ISNUMBER(SEARCH("web", R404)), "Web",
IF(ISNUMBER(SEARCH("journalism", R404)), "Audio",
IF(ISNUMBER(SEARCH("photography", R404)), "Photography Books",
IF(ISNUMBER(SEARCH("publishing/fiction", R404)), "Ficton",
IF(ISNUMBER(SEARCH("nonfiction", R404)), "Nonfiction",
IF(ISNUMBER(SEARCH("podcasts", R404)), "Radio &amp; Podcasts",
IF(ISNUMBER(SEARCH("translations", R404)), "translations"))))))))))))))))))))))))</f>
        <v>Shorts</v>
      </c>
    </row>
    <row r="405" spans="1:20" x14ac:dyDescent="0.25">
      <c r="A405">
        <v>403</v>
      </c>
      <c r="B405" t="s">
        <v>857</v>
      </c>
      <c r="C405" s="3" t="s">
        <v>858</v>
      </c>
      <c r="D405">
        <v>195800</v>
      </c>
      <c r="E405">
        <v>168820</v>
      </c>
      <c r="F405" s="6">
        <f>E405/D405*100</f>
        <v>86.220633299284984</v>
      </c>
      <c r="G405" t="s">
        <v>14</v>
      </c>
      <c r="H405">
        <v>3015</v>
      </c>
      <c r="I405" s="8">
        <f>IFERROR(E405/H405,"0")</f>
        <v>55.99336650082919</v>
      </c>
      <c r="J405" t="s">
        <v>15</v>
      </c>
      <c r="K405" t="s">
        <v>16</v>
      </c>
      <c r="L405">
        <v>1273640400</v>
      </c>
      <c r="M405" s="12">
        <f>(((L405/60)/60)/24)+DATE(1970,1,1)</f>
        <v>40310.208333333336</v>
      </c>
      <c r="N405">
        <v>1276750800</v>
      </c>
      <c r="O405" s="12">
        <f>(((N405/60)/60)/24)+DATE(1970,1,1)</f>
        <v>40346.208333333336</v>
      </c>
      <c r="P405" t="b">
        <v>0</v>
      </c>
      <c r="Q405" t="b">
        <v>1</v>
      </c>
      <c r="R405" t="s">
        <v>33</v>
      </c>
      <c r="S405" t="str">
        <f>IF(ISNUMBER(SEARCH("food", R405)), "Food", IF(ISNUMBER(SEARCH("music",R405)),"Music",IF(ISNUMBER(SEARCH("film", R405)), "Film &amp; Video", IF(ISNUMBER(SEARCH("games", R405)), "Games", IF(ISNUMBER(SEARCH("theater", R405)), "Theater",IF(ISNUMBER(SEARCH("technology", R405)), "Technology", IF(ISNUMBER(SEARCH("journalism", R405)), "Journalism", IF(ISNUMBER(SEARCH("photography", R405)), "Photography", IF(ISNUMBER(SEARCH("publishing", R405)), "Publishing")))))))))</f>
        <v>Theater</v>
      </c>
      <c r="T405" t="str">
        <f>IF(ISNUMBER(SEARCH("food", R405)), "Food Trucks",
IF(ISNUMBER(SEARCH("electric",R405)),"Electric Music",
IF(ISNUMBER(SEARCH("indie",R405)),"Indie Rock",
IF(ISNUMBER(SEARCH("jazz",R405)),"Jazz",
IF(ISNUMBER(SEARCH("metal",R405)),"Metal",
IF(ISNUMBER(SEARCH("rock",R405)),"Rock",
IF(ISNUMBER(SEARCH("world",R405)),"World Music",
IF(ISNUMBER(SEARCH("animation", R405)), "Animation",
IF(ISNUMBER(SEARCH("documentary", R405)), "Documentary",
IF(ISNUMBER(SEARCH("drama", R405)), "Drama",
IF(ISNUMBER(SEARCH("science", R405)), "Science Ficton",
IF(ISNUMBER(SEARCH("shorts", R405)), "Shorts",
IF(ISNUMBER(SEARCH("television", R405)), "Television",
IF(ISNUMBER(SEARCH("mobile", R405)), "Mobile Games",
IF(ISNUMBER(SEARCH("video games", R405)), "Video Games",
IF(ISNUMBER(SEARCH("theater", R405)), "Plays",
IF(ISNUMBER(SEARCH("wearables", R405)), "Wearables",
IF(ISNUMBER(SEARCH("web", R405)), "Web",
IF(ISNUMBER(SEARCH("journalism", R405)), "Audio",
IF(ISNUMBER(SEARCH("photography", R405)), "Photography Books",
IF(ISNUMBER(SEARCH("publishing/fiction", R405)), "Ficton",
IF(ISNUMBER(SEARCH("nonfiction", R405)), "Nonfiction",
IF(ISNUMBER(SEARCH("podcasts", R405)), "Radio &amp; Podcasts",
IF(ISNUMBER(SEARCH("translations", R405)), "translations"))))))))))))))))))))))))</f>
        <v>Plays</v>
      </c>
    </row>
    <row r="406" spans="1:20" x14ac:dyDescent="0.25">
      <c r="A406">
        <v>404</v>
      </c>
      <c r="B406" t="s">
        <v>859</v>
      </c>
      <c r="C406" s="3" t="s">
        <v>860</v>
      </c>
      <c r="D406">
        <v>48900</v>
      </c>
      <c r="E406">
        <v>154321</v>
      </c>
      <c r="F406" s="6">
        <f>E406/D406*100</f>
        <v>315.58486707566465</v>
      </c>
      <c r="G406" t="s">
        <v>20</v>
      </c>
      <c r="H406">
        <v>2237</v>
      </c>
      <c r="I406" s="8">
        <f>IFERROR(E406/H406,"0")</f>
        <v>68.985695127402778</v>
      </c>
      <c r="J406" t="s">
        <v>21</v>
      </c>
      <c r="K406" t="s">
        <v>22</v>
      </c>
      <c r="L406">
        <v>1510639200</v>
      </c>
      <c r="M406" s="12">
        <f>(((L406/60)/60)/24)+DATE(1970,1,1)</f>
        <v>43053.25</v>
      </c>
      <c r="N406">
        <v>1510898400</v>
      </c>
      <c r="O406" s="12">
        <f>(((N406/60)/60)/24)+DATE(1970,1,1)</f>
        <v>43056.25</v>
      </c>
      <c r="P406" t="b">
        <v>0</v>
      </c>
      <c r="Q406" t="b">
        <v>0</v>
      </c>
      <c r="R406" t="s">
        <v>33</v>
      </c>
      <c r="S406" t="str">
        <f>IF(ISNUMBER(SEARCH("food", R406)), "Food", IF(ISNUMBER(SEARCH("music",R406)),"Music",IF(ISNUMBER(SEARCH("film", R406)), "Film &amp; Video", IF(ISNUMBER(SEARCH("games", R406)), "Games", IF(ISNUMBER(SEARCH("theater", R406)), "Theater",IF(ISNUMBER(SEARCH("technology", R406)), "Technology", IF(ISNUMBER(SEARCH("journalism", R406)), "Journalism", IF(ISNUMBER(SEARCH("photography", R406)), "Photography", IF(ISNUMBER(SEARCH("publishing", R406)), "Publishing")))))))))</f>
        <v>Theater</v>
      </c>
      <c r="T406" t="str">
        <f>IF(ISNUMBER(SEARCH("food", R406)), "Food Trucks",
IF(ISNUMBER(SEARCH("electric",R406)),"Electric Music",
IF(ISNUMBER(SEARCH("indie",R406)),"Indie Rock",
IF(ISNUMBER(SEARCH("jazz",R406)),"Jazz",
IF(ISNUMBER(SEARCH("metal",R406)),"Metal",
IF(ISNUMBER(SEARCH("rock",R406)),"Rock",
IF(ISNUMBER(SEARCH("world",R406)),"World Music",
IF(ISNUMBER(SEARCH("animation", R406)), "Animation",
IF(ISNUMBER(SEARCH("documentary", R406)), "Documentary",
IF(ISNUMBER(SEARCH("drama", R406)), "Drama",
IF(ISNUMBER(SEARCH("science", R406)), "Science Ficton",
IF(ISNUMBER(SEARCH("shorts", R406)), "Shorts",
IF(ISNUMBER(SEARCH("television", R406)), "Television",
IF(ISNUMBER(SEARCH("mobile", R406)), "Mobile Games",
IF(ISNUMBER(SEARCH("video games", R406)), "Video Games",
IF(ISNUMBER(SEARCH("theater", R406)), "Plays",
IF(ISNUMBER(SEARCH("wearables", R406)), "Wearables",
IF(ISNUMBER(SEARCH("web", R406)), "Web",
IF(ISNUMBER(SEARCH("journalism", R406)), "Audio",
IF(ISNUMBER(SEARCH("photography", R406)), "Photography Books",
IF(ISNUMBER(SEARCH("publishing/fiction", R406)), "Ficton",
IF(ISNUMBER(SEARCH("nonfiction", R406)), "Nonfiction",
IF(ISNUMBER(SEARCH("podcasts", R406)), "Radio &amp; Podcasts",
IF(ISNUMBER(SEARCH("translations", R406)), "translations"))))))))))))))))))))))))</f>
        <v>Plays</v>
      </c>
    </row>
    <row r="407" spans="1:20" x14ac:dyDescent="0.25">
      <c r="A407">
        <v>405</v>
      </c>
      <c r="B407" t="s">
        <v>861</v>
      </c>
      <c r="C407" s="3" t="s">
        <v>862</v>
      </c>
      <c r="D407">
        <v>29600</v>
      </c>
      <c r="E407">
        <v>26527</v>
      </c>
      <c r="F407" s="6">
        <f>E407/D407*100</f>
        <v>89.618243243243242</v>
      </c>
      <c r="G407" t="s">
        <v>14</v>
      </c>
      <c r="H407">
        <v>435</v>
      </c>
      <c r="I407" s="8">
        <f>IFERROR(E407/H407,"0")</f>
        <v>60.981609195402299</v>
      </c>
      <c r="J407" t="s">
        <v>21</v>
      </c>
      <c r="K407" t="s">
        <v>22</v>
      </c>
      <c r="L407">
        <v>1528088400</v>
      </c>
      <c r="M407" s="12">
        <f>(((L407/60)/60)/24)+DATE(1970,1,1)</f>
        <v>43255.208333333328</v>
      </c>
      <c r="N407">
        <v>1532408400</v>
      </c>
      <c r="O407" s="12">
        <f>(((N407/60)/60)/24)+DATE(1970,1,1)</f>
        <v>43305.208333333328</v>
      </c>
      <c r="P407" t="b">
        <v>0</v>
      </c>
      <c r="Q407" t="b">
        <v>0</v>
      </c>
      <c r="R407" t="s">
        <v>33</v>
      </c>
      <c r="S407" t="str">
        <f>IF(ISNUMBER(SEARCH("food", R407)), "Food", IF(ISNUMBER(SEARCH("music",R407)),"Music",IF(ISNUMBER(SEARCH("film", R407)), "Film &amp; Video", IF(ISNUMBER(SEARCH("games", R407)), "Games", IF(ISNUMBER(SEARCH("theater", R407)), "Theater",IF(ISNUMBER(SEARCH("technology", R407)), "Technology", IF(ISNUMBER(SEARCH("journalism", R407)), "Journalism", IF(ISNUMBER(SEARCH("photography", R407)), "Photography", IF(ISNUMBER(SEARCH("publishing", R407)), "Publishing")))))))))</f>
        <v>Theater</v>
      </c>
      <c r="T407" t="str">
        <f>IF(ISNUMBER(SEARCH("food", R407)), "Food Trucks",
IF(ISNUMBER(SEARCH("electric",R407)),"Electric Music",
IF(ISNUMBER(SEARCH("indie",R407)),"Indie Rock",
IF(ISNUMBER(SEARCH("jazz",R407)),"Jazz",
IF(ISNUMBER(SEARCH("metal",R407)),"Metal",
IF(ISNUMBER(SEARCH("rock",R407)),"Rock",
IF(ISNUMBER(SEARCH("world",R407)),"World Music",
IF(ISNUMBER(SEARCH("animation", R407)), "Animation",
IF(ISNUMBER(SEARCH("documentary", R407)), "Documentary",
IF(ISNUMBER(SEARCH("drama", R407)), "Drama",
IF(ISNUMBER(SEARCH("science", R407)), "Science Ficton",
IF(ISNUMBER(SEARCH("shorts", R407)), "Shorts",
IF(ISNUMBER(SEARCH("television", R407)), "Television",
IF(ISNUMBER(SEARCH("mobile", R407)), "Mobile Games",
IF(ISNUMBER(SEARCH("video games", R407)), "Video Games",
IF(ISNUMBER(SEARCH("theater", R407)), "Plays",
IF(ISNUMBER(SEARCH("wearables", R407)), "Wearables",
IF(ISNUMBER(SEARCH("web", R407)), "Web",
IF(ISNUMBER(SEARCH("journalism", R407)), "Audio",
IF(ISNUMBER(SEARCH("photography", R407)), "Photography Books",
IF(ISNUMBER(SEARCH("publishing/fiction", R407)), "Ficton",
IF(ISNUMBER(SEARCH("nonfiction", R407)), "Nonfiction",
IF(ISNUMBER(SEARCH("podcasts", R407)), "Radio &amp; Podcasts",
IF(ISNUMBER(SEARCH("translations", R407)), "translations"))))))))))))))))))))))))</f>
        <v>Plays</v>
      </c>
    </row>
    <row r="408" spans="1:20" x14ac:dyDescent="0.25">
      <c r="A408">
        <v>406</v>
      </c>
      <c r="B408" t="s">
        <v>863</v>
      </c>
      <c r="C408" s="3" t="s">
        <v>864</v>
      </c>
      <c r="D408">
        <v>39300</v>
      </c>
      <c r="E408">
        <v>71583</v>
      </c>
      <c r="F408" s="6">
        <f>E408/D408*100</f>
        <v>182.14503816793894</v>
      </c>
      <c r="G408" t="s">
        <v>20</v>
      </c>
      <c r="H408">
        <v>645</v>
      </c>
      <c r="I408" s="8">
        <f>IFERROR(E408/H408,"0")</f>
        <v>110.98139534883721</v>
      </c>
      <c r="J408" t="s">
        <v>21</v>
      </c>
      <c r="K408" t="s">
        <v>22</v>
      </c>
      <c r="L408">
        <v>1359525600</v>
      </c>
      <c r="M408" s="12">
        <f>(((L408/60)/60)/24)+DATE(1970,1,1)</f>
        <v>41304.25</v>
      </c>
      <c r="N408">
        <v>1360562400</v>
      </c>
      <c r="O408" s="12">
        <f>(((N408/60)/60)/24)+DATE(1970,1,1)</f>
        <v>41316.25</v>
      </c>
      <c r="P408" t="b">
        <v>1</v>
      </c>
      <c r="Q408" t="b">
        <v>0</v>
      </c>
      <c r="R408" t="s">
        <v>42</v>
      </c>
      <c r="S408" t="str">
        <f>IF(ISNUMBER(SEARCH("food", R408)), "Food", IF(ISNUMBER(SEARCH("music",R408)),"Music",IF(ISNUMBER(SEARCH("film", R408)), "Film &amp; Video", IF(ISNUMBER(SEARCH("games", R408)), "Games", IF(ISNUMBER(SEARCH("theater", R408)), "Theater",IF(ISNUMBER(SEARCH("technology", R408)), "Technology", IF(ISNUMBER(SEARCH("journalism", R408)), "Journalism", IF(ISNUMBER(SEARCH("photography", R408)), "Photography", IF(ISNUMBER(SEARCH("publishing", R408)), "Publishing")))))))))</f>
        <v>Film &amp; Video</v>
      </c>
      <c r="T408" t="str">
        <f>IF(ISNUMBER(SEARCH("food", R408)), "Food Trucks",
IF(ISNUMBER(SEARCH("electric",R408)),"Electric Music",
IF(ISNUMBER(SEARCH("indie",R408)),"Indie Rock",
IF(ISNUMBER(SEARCH("jazz",R408)),"Jazz",
IF(ISNUMBER(SEARCH("metal",R408)),"Metal",
IF(ISNUMBER(SEARCH("rock",R408)),"Rock",
IF(ISNUMBER(SEARCH("world",R408)),"World Music",
IF(ISNUMBER(SEARCH("animation", R408)), "Animation",
IF(ISNUMBER(SEARCH("documentary", R408)), "Documentary",
IF(ISNUMBER(SEARCH("drama", R408)), "Drama",
IF(ISNUMBER(SEARCH("science", R408)), "Science Ficton",
IF(ISNUMBER(SEARCH("shorts", R408)), "Shorts",
IF(ISNUMBER(SEARCH("television", R408)), "Television",
IF(ISNUMBER(SEARCH("mobile", R408)), "Mobile Games",
IF(ISNUMBER(SEARCH("video games", R408)), "Video Games",
IF(ISNUMBER(SEARCH("theater", R408)), "Plays",
IF(ISNUMBER(SEARCH("wearables", R408)), "Wearables",
IF(ISNUMBER(SEARCH("web", R408)), "Web",
IF(ISNUMBER(SEARCH("journalism", R408)), "Audio",
IF(ISNUMBER(SEARCH("photography", R408)), "Photography Books",
IF(ISNUMBER(SEARCH("publishing/fiction", R408)), "Ficton",
IF(ISNUMBER(SEARCH("nonfiction", R408)), "Nonfiction",
IF(ISNUMBER(SEARCH("podcasts", R408)), "Radio &amp; Podcasts",
IF(ISNUMBER(SEARCH("translations", R408)), "translations"))))))))))))))))))))))))</f>
        <v>Documentary</v>
      </c>
    </row>
    <row r="409" spans="1:20" x14ac:dyDescent="0.25">
      <c r="A409">
        <v>407</v>
      </c>
      <c r="B409" t="s">
        <v>865</v>
      </c>
      <c r="C409" s="3" t="s">
        <v>866</v>
      </c>
      <c r="D409">
        <v>3400</v>
      </c>
      <c r="E409">
        <v>12100</v>
      </c>
      <c r="F409" s="6">
        <f>E409/D409*100</f>
        <v>355.88235294117646</v>
      </c>
      <c r="G409" t="s">
        <v>20</v>
      </c>
      <c r="H409">
        <v>484</v>
      </c>
      <c r="I409" s="8">
        <f>IFERROR(E409/H409,"0")</f>
        <v>25</v>
      </c>
      <c r="J409" t="s">
        <v>36</v>
      </c>
      <c r="K409" t="s">
        <v>37</v>
      </c>
      <c r="L409">
        <v>1570942800</v>
      </c>
      <c r="M409" s="12">
        <f>(((L409/60)/60)/24)+DATE(1970,1,1)</f>
        <v>43751.208333333328</v>
      </c>
      <c r="N409">
        <v>1571547600</v>
      </c>
      <c r="O409" s="12">
        <f>(((N409/60)/60)/24)+DATE(1970,1,1)</f>
        <v>43758.208333333328</v>
      </c>
      <c r="P409" t="b">
        <v>0</v>
      </c>
      <c r="Q409" t="b">
        <v>0</v>
      </c>
      <c r="R409" t="s">
        <v>33</v>
      </c>
      <c r="S409" t="str">
        <f>IF(ISNUMBER(SEARCH("food", R409)), "Food", IF(ISNUMBER(SEARCH("music",R409)),"Music",IF(ISNUMBER(SEARCH("film", R409)), "Film &amp; Video", IF(ISNUMBER(SEARCH("games", R409)), "Games", IF(ISNUMBER(SEARCH("theater", R409)), "Theater",IF(ISNUMBER(SEARCH("technology", R409)), "Technology", IF(ISNUMBER(SEARCH("journalism", R409)), "Journalism", IF(ISNUMBER(SEARCH("photography", R409)), "Photography", IF(ISNUMBER(SEARCH("publishing", R409)), "Publishing")))))))))</f>
        <v>Theater</v>
      </c>
      <c r="T409" t="str">
        <f>IF(ISNUMBER(SEARCH("food", R409)), "Food Trucks",
IF(ISNUMBER(SEARCH("electric",R409)),"Electric Music",
IF(ISNUMBER(SEARCH("indie",R409)),"Indie Rock",
IF(ISNUMBER(SEARCH("jazz",R409)),"Jazz",
IF(ISNUMBER(SEARCH("metal",R409)),"Metal",
IF(ISNUMBER(SEARCH("rock",R409)),"Rock",
IF(ISNUMBER(SEARCH("world",R409)),"World Music",
IF(ISNUMBER(SEARCH("animation", R409)), "Animation",
IF(ISNUMBER(SEARCH("documentary", R409)), "Documentary",
IF(ISNUMBER(SEARCH("drama", R409)), "Drama",
IF(ISNUMBER(SEARCH("science", R409)), "Science Ficton",
IF(ISNUMBER(SEARCH("shorts", R409)), "Shorts",
IF(ISNUMBER(SEARCH("television", R409)), "Television",
IF(ISNUMBER(SEARCH("mobile", R409)), "Mobile Games",
IF(ISNUMBER(SEARCH("video games", R409)), "Video Games",
IF(ISNUMBER(SEARCH("theater", R409)), "Plays",
IF(ISNUMBER(SEARCH("wearables", R409)), "Wearables",
IF(ISNUMBER(SEARCH("web", R409)), "Web",
IF(ISNUMBER(SEARCH("journalism", R409)), "Audio",
IF(ISNUMBER(SEARCH("photography", R409)), "Photography Books",
IF(ISNUMBER(SEARCH("publishing/fiction", R409)), "Ficton",
IF(ISNUMBER(SEARCH("nonfiction", R409)), "Nonfiction",
IF(ISNUMBER(SEARCH("podcasts", R409)), "Radio &amp; Podcasts",
IF(ISNUMBER(SEARCH("translations", R409)), "translations"))))))))))))))))))))))))</f>
        <v>Plays</v>
      </c>
    </row>
    <row r="410" spans="1:20" x14ac:dyDescent="0.25">
      <c r="A410">
        <v>408</v>
      </c>
      <c r="B410" t="s">
        <v>867</v>
      </c>
      <c r="C410" s="3" t="s">
        <v>868</v>
      </c>
      <c r="D410">
        <v>9200</v>
      </c>
      <c r="E410">
        <v>12129</v>
      </c>
      <c r="F410" s="6">
        <f>E410/D410*100</f>
        <v>131.83695652173913</v>
      </c>
      <c r="G410" t="s">
        <v>20</v>
      </c>
      <c r="H410">
        <v>154</v>
      </c>
      <c r="I410" s="8">
        <f>IFERROR(E410/H410,"0")</f>
        <v>78.759740259740255</v>
      </c>
      <c r="J410" t="s">
        <v>15</v>
      </c>
      <c r="K410" t="s">
        <v>16</v>
      </c>
      <c r="L410">
        <v>1466398800</v>
      </c>
      <c r="M410" s="12">
        <f>(((L410/60)/60)/24)+DATE(1970,1,1)</f>
        <v>42541.208333333328</v>
      </c>
      <c r="N410">
        <v>1468126800</v>
      </c>
      <c r="O410" s="12">
        <f>(((N410/60)/60)/24)+DATE(1970,1,1)</f>
        <v>42561.208333333328</v>
      </c>
      <c r="P410" t="b">
        <v>0</v>
      </c>
      <c r="Q410" t="b">
        <v>0</v>
      </c>
      <c r="R410" t="s">
        <v>42</v>
      </c>
      <c r="S410" t="str">
        <f>IF(ISNUMBER(SEARCH("food", R410)), "Food", IF(ISNUMBER(SEARCH("music",R410)),"Music",IF(ISNUMBER(SEARCH("film", R410)), "Film &amp; Video", IF(ISNUMBER(SEARCH("games", R410)), "Games", IF(ISNUMBER(SEARCH("theater", R410)), "Theater",IF(ISNUMBER(SEARCH("technology", R410)), "Technology", IF(ISNUMBER(SEARCH("journalism", R410)), "Journalism", IF(ISNUMBER(SEARCH("photography", R410)), "Photography", IF(ISNUMBER(SEARCH("publishing", R410)), "Publishing")))))))))</f>
        <v>Film &amp; Video</v>
      </c>
      <c r="T410" t="str">
        <f>IF(ISNUMBER(SEARCH("food", R410)), "Food Trucks",
IF(ISNUMBER(SEARCH("electric",R410)),"Electric Music",
IF(ISNUMBER(SEARCH("indie",R410)),"Indie Rock",
IF(ISNUMBER(SEARCH("jazz",R410)),"Jazz",
IF(ISNUMBER(SEARCH("metal",R410)),"Metal",
IF(ISNUMBER(SEARCH("rock",R410)),"Rock",
IF(ISNUMBER(SEARCH("world",R410)),"World Music",
IF(ISNUMBER(SEARCH("animation", R410)), "Animation",
IF(ISNUMBER(SEARCH("documentary", R410)), "Documentary",
IF(ISNUMBER(SEARCH("drama", R410)), "Drama",
IF(ISNUMBER(SEARCH("science", R410)), "Science Ficton",
IF(ISNUMBER(SEARCH("shorts", R410)), "Shorts",
IF(ISNUMBER(SEARCH("television", R410)), "Television",
IF(ISNUMBER(SEARCH("mobile", R410)), "Mobile Games",
IF(ISNUMBER(SEARCH("video games", R410)), "Video Games",
IF(ISNUMBER(SEARCH("theater", R410)), "Plays",
IF(ISNUMBER(SEARCH("wearables", R410)), "Wearables",
IF(ISNUMBER(SEARCH("web", R410)), "Web",
IF(ISNUMBER(SEARCH("journalism", R410)), "Audio",
IF(ISNUMBER(SEARCH("photography", R410)), "Photography Books",
IF(ISNUMBER(SEARCH("publishing/fiction", R410)), "Ficton",
IF(ISNUMBER(SEARCH("nonfiction", R410)), "Nonfiction",
IF(ISNUMBER(SEARCH("podcasts", R410)), "Radio &amp; Podcasts",
IF(ISNUMBER(SEARCH("translations", R410)), "translations"))))))))))))))))))))))))</f>
        <v>Documentary</v>
      </c>
    </row>
    <row r="411" spans="1:20" x14ac:dyDescent="0.25">
      <c r="A411">
        <v>409</v>
      </c>
      <c r="B411" t="s">
        <v>243</v>
      </c>
      <c r="C411" s="3" t="s">
        <v>869</v>
      </c>
      <c r="D411">
        <v>135600</v>
      </c>
      <c r="E411">
        <v>62804</v>
      </c>
      <c r="F411" s="6">
        <f>E411/D411*100</f>
        <v>46.315634218289084</v>
      </c>
      <c r="G411" t="s">
        <v>14</v>
      </c>
      <c r="H411">
        <v>714</v>
      </c>
      <c r="I411" s="8">
        <f>IFERROR(E411/H411,"0")</f>
        <v>87.960784313725483</v>
      </c>
      <c r="J411" t="s">
        <v>21</v>
      </c>
      <c r="K411" t="s">
        <v>22</v>
      </c>
      <c r="L411">
        <v>1492491600</v>
      </c>
      <c r="M411" s="12">
        <f>(((L411/60)/60)/24)+DATE(1970,1,1)</f>
        <v>42843.208333333328</v>
      </c>
      <c r="N411">
        <v>1492837200</v>
      </c>
      <c r="O411" s="12">
        <f>(((N411/60)/60)/24)+DATE(1970,1,1)</f>
        <v>42847.208333333328</v>
      </c>
      <c r="P411" t="b">
        <v>0</v>
      </c>
      <c r="Q411" t="b">
        <v>0</v>
      </c>
      <c r="R411" t="s">
        <v>23</v>
      </c>
      <c r="S411" t="str">
        <f>IF(ISNUMBER(SEARCH("food", R411)), "Food", IF(ISNUMBER(SEARCH("music",R411)),"Music",IF(ISNUMBER(SEARCH("film", R411)), "Film &amp; Video", IF(ISNUMBER(SEARCH("games", R411)), "Games", IF(ISNUMBER(SEARCH("theater", R411)), "Theater",IF(ISNUMBER(SEARCH("technology", R411)), "Technology", IF(ISNUMBER(SEARCH("journalism", R411)), "Journalism", IF(ISNUMBER(SEARCH("photography", R411)), "Photography", IF(ISNUMBER(SEARCH("publishing", R411)), "Publishing")))))))))</f>
        <v>Music</v>
      </c>
      <c r="T411" t="str">
        <f>IF(ISNUMBER(SEARCH("food", R411)), "Food Trucks",
IF(ISNUMBER(SEARCH("electric",R411)),"Electric Music",
IF(ISNUMBER(SEARCH("indie",R411)),"Indie Rock",
IF(ISNUMBER(SEARCH("jazz",R411)),"Jazz",
IF(ISNUMBER(SEARCH("metal",R411)),"Metal",
IF(ISNUMBER(SEARCH("rock",R411)),"Rock",
IF(ISNUMBER(SEARCH("world",R411)),"World Music",
IF(ISNUMBER(SEARCH("animation", R411)), "Animation",
IF(ISNUMBER(SEARCH("documentary", R411)), "Documentary",
IF(ISNUMBER(SEARCH("drama", R411)), "Drama",
IF(ISNUMBER(SEARCH("science", R411)), "Science Ficton",
IF(ISNUMBER(SEARCH("shorts", R411)), "Shorts",
IF(ISNUMBER(SEARCH("television", R411)), "Television",
IF(ISNUMBER(SEARCH("mobile", R411)), "Mobile Games",
IF(ISNUMBER(SEARCH("video games", R411)), "Video Games",
IF(ISNUMBER(SEARCH("theater", R411)), "Plays",
IF(ISNUMBER(SEARCH("wearables", R411)), "Wearables",
IF(ISNUMBER(SEARCH("web", R411)), "Web",
IF(ISNUMBER(SEARCH("journalism", R411)), "Audio",
IF(ISNUMBER(SEARCH("photography", R411)), "Photography Books",
IF(ISNUMBER(SEARCH("publishing/fiction", R411)), "Ficton",
IF(ISNUMBER(SEARCH("nonfiction", R411)), "Nonfiction",
IF(ISNUMBER(SEARCH("podcasts", R411)), "Radio &amp; Podcasts",
IF(ISNUMBER(SEARCH("translations", R411)), "translations"))))))))))))))))))))))))</f>
        <v>Rock</v>
      </c>
    </row>
    <row r="412" spans="1:20" x14ac:dyDescent="0.25">
      <c r="A412">
        <v>410</v>
      </c>
      <c r="B412" t="s">
        <v>870</v>
      </c>
      <c r="C412" s="3" t="s">
        <v>871</v>
      </c>
      <c r="D412">
        <v>153700</v>
      </c>
      <c r="E412">
        <v>55536</v>
      </c>
      <c r="F412" s="6">
        <f>E412/D412*100</f>
        <v>36.132726089785294</v>
      </c>
      <c r="G412" t="s">
        <v>47</v>
      </c>
      <c r="H412">
        <v>1111</v>
      </c>
      <c r="I412" s="8">
        <f>IFERROR(E412/H412,"0")</f>
        <v>49.987398739873989</v>
      </c>
      <c r="J412" t="s">
        <v>21</v>
      </c>
      <c r="K412" t="s">
        <v>22</v>
      </c>
      <c r="L412">
        <v>1430197200</v>
      </c>
      <c r="M412" s="12">
        <f>(((L412/60)/60)/24)+DATE(1970,1,1)</f>
        <v>42122.208333333328</v>
      </c>
      <c r="N412">
        <v>1430197200</v>
      </c>
      <c r="O412" s="12">
        <f>(((N412/60)/60)/24)+DATE(1970,1,1)</f>
        <v>42122.208333333328</v>
      </c>
      <c r="P412" t="b">
        <v>0</v>
      </c>
      <c r="Q412" t="b">
        <v>0</v>
      </c>
      <c r="R412" t="s">
        <v>292</v>
      </c>
      <c r="S412" t="str">
        <f>IF(ISNUMBER(SEARCH("food", R412)), "Food", IF(ISNUMBER(SEARCH("music",R412)),"Music",IF(ISNUMBER(SEARCH("film", R412)), "Film &amp; Video", IF(ISNUMBER(SEARCH("games", R412)), "Games", IF(ISNUMBER(SEARCH("theater", R412)), "Theater",IF(ISNUMBER(SEARCH("technology", R412)), "Technology", IF(ISNUMBER(SEARCH("journalism", R412)), "Journalism", IF(ISNUMBER(SEARCH("photography", R412)), "Photography", IF(ISNUMBER(SEARCH("publishing", R412)), "Publishing")))))))))</f>
        <v>Games</v>
      </c>
      <c r="T412" t="str">
        <f>IF(ISNUMBER(SEARCH("food", R412)), "Food Trucks",
IF(ISNUMBER(SEARCH("electric",R412)),"Electric Music",
IF(ISNUMBER(SEARCH("indie",R412)),"Indie Rock",
IF(ISNUMBER(SEARCH("jazz",R412)),"Jazz",
IF(ISNUMBER(SEARCH("metal",R412)),"Metal",
IF(ISNUMBER(SEARCH("rock",R412)),"Rock",
IF(ISNUMBER(SEARCH("world",R412)),"World Music",
IF(ISNUMBER(SEARCH("animation", R412)), "Animation",
IF(ISNUMBER(SEARCH("documentary", R412)), "Documentary",
IF(ISNUMBER(SEARCH("drama", R412)), "Drama",
IF(ISNUMBER(SEARCH("science", R412)), "Science Ficton",
IF(ISNUMBER(SEARCH("shorts", R412)), "Shorts",
IF(ISNUMBER(SEARCH("television", R412)), "Television",
IF(ISNUMBER(SEARCH("mobile", R412)), "Mobile Games",
IF(ISNUMBER(SEARCH("video games", R412)), "Video Games",
IF(ISNUMBER(SEARCH("theater", R412)), "Plays",
IF(ISNUMBER(SEARCH("wearables", R412)), "Wearables",
IF(ISNUMBER(SEARCH("web", R412)), "Web",
IF(ISNUMBER(SEARCH("journalism", R412)), "Audio",
IF(ISNUMBER(SEARCH("photography", R412)), "Photography Books",
IF(ISNUMBER(SEARCH("publishing/fiction", R412)), "Ficton",
IF(ISNUMBER(SEARCH("nonfiction", R412)), "Nonfiction",
IF(ISNUMBER(SEARCH("podcasts", R412)), "Radio &amp; Podcasts",
IF(ISNUMBER(SEARCH("translations", R412)), "translations"))))))))))))))))))))))))</f>
        <v>Mobile Games</v>
      </c>
    </row>
    <row r="413" spans="1:20" x14ac:dyDescent="0.25">
      <c r="A413">
        <v>411</v>
      </c>
      <c r="B413" t="s">
        <v>872</v>
      </c>
      <c r="C413" s="3" t="s">
        <v>873</v>
      </c>
      <c r="D413">
        <v>7800</v>
      </c>
      <c r="E413">
        <v>8161</v>
      </c>
      <c r="F413" s="6">
        <f>E413/D413*100</f>
        <v>104.62820512820512</v>
      </c>
      <c r="G413" t="s">
        <v>20</v>
      </c>
      <c r="H413">
        <v>82</v>
      </c>
      <c r="I413" s="8">
        <f>IFERROR(E413/H413,"0")</f>
        <v>99.524390243902445</v>
      </c>
      <c r="J413" t="s">
        <v>21</v>
      </c>
      <c r="K413" t="s">
        <v>22</v>
      </c>
      <c r="L413">
        <v>1496034000</v>
      </c>
      <c r="M413" s="12">
        <f>(((L413/60)/60)/24)+DATE(1970,1,1)</f>
        <v>42884.208333333328</v>
      </c>
      <c r="N413">
        <v>1496206800</v>
      </c>
      <c r="O413" s="12">
        <f>(((N413/60)/60)/24)+DATE(1970,1,1)</f>
        <v>42886.208333333328</v>
      </c>
      <c r="P413" t="b">
        <v>0</v>
      </c>
      <c r="Q413" t="b">
        <v>0</v>
      </c>
      <c r="R413" t="s">
        <v>33</v>
      </c>
      <c r="S413" t="str">
        <f>IF(ISNUMBER(SEARCH("food", R413)), "Food", IF(ISNUMBER(SEARCH("music",R413)),"Music",IF(ISNUMBER(SEARCH("film", R413)), "Film &amp; Video", IF(ISNUMBER(SEARCH("games", R413)), "Games", IF(ISNUMBER(SEARCH("theater", R413)), "Theater",IF(ISNUMBER(SEARCH("technology", R413)), "Technology", IF(ISNUMBER(SEARCH("journalism", R413)), "Journalism", IF(ISNUMBER(SEARCH("photography", R413)), "Photography", IF(ISNUMBER(SEARCH("publishing", R413)), "Publishing")))))))))</f>
        <v>Theater</v>
      </c>
      <c r="T413" t="str">
        <f>IF(ISNUMBER(SEARCH("food", R413)), "Food Trucks",
IF(ISNUMBER(SEARCH("electric",R413)),"Electric Music",
IF(ISNUMBER(SEARCH("indie",R413)),"Indie Rock",
IF(ISNUMBER(SEARCH("jazz",R413)),"Jazz",
IF(ISNUMBER(SEARCH("metal",R413)),"Metal",
IF(ISNUMBER(SEARCH("rock",R413)),"Rock",
IF(ISNUMBER(SEARCH("world",R413)),"World Music",
IF(ISNUMBER(SEARCH("animation", R413)), "Animation",
IF(ISNUMBER(SEARCH("documentary", R413)), "Documentary",
IF(ISNUMBER(SEARCH("drama", R413)), "Drama",
IF(ISNUMBER(SEARCH("science", R413)), "Science Ficton",
IF(ISNUMBER(SEARCH("shorts", R413)), "Shorts",
IF(ISNUMBER(SEARCH("television", R413)), "Television",
IF(ISNUMBER(SEARCH("mobile", R413)), "Mobile Games",
IF(ISNUMBER(SEARCH("video games", R413)), "Video Games",
IF(ISNUMBER(SEARCH("theater", R413)), "Plays",
IF(ISNUMBER(SEARCH("wearables", R413)), "Wearables",
IF(ISNUMBER(SEARCH("web", R413)), "Web",
IF(ISNUMBER(SEARCH("journalism", R413)), "Audio",
IF(ISNUMBER(SEARCH("photography", R413)), "Photography Books",
IF(ISNUMBER(SEARCH("publishing/fiction", R413)), "Ficton",
IF(ISNUMBER(SEARCH("nonfiction", R413)), "Nonfiction",
IF(ISNUMBER(SEARCH("podcasts", R413)), "Radio &amp; Podcasts",
IF(ISNUMBER(SEARCH("translations", R413)), "translations"))))))))))))))))))))))))</f>
        <v>Plays</v>
      </c>
    </row>
    <row r="414" spans="1:20" x14ac:dyDescent="0.25">
      <c r="A414">
        <v>412</v>
      </c>
      <c r="B414" t="s">
        <v>874</v>
      </c>
      <c r="C414" s="3" t="s">
        <v>875</v>
      </c>
      <c r="D414">
        <v>2100</v>
      </c>
      <c r="E414">
        <v>14046</v>
      </c>
      <c r="F414" s="6">
        <f>E414/D414*100</f>
        <v>668.85714285714289</v>
      </c>
      <c r="G414" t="s">
        <v>20</v>
      </c>
      <c r="H414">
        <v>134</v>
      </c>
      <c r="I414" s="8">
        <f>IFERROR(E414/H414,"0")</f>
        <v>104.82089552238806</v>
      </c>
      <c r="J414" t="s">
        <v>21</v>
      </c>
      <c r="K414" t="s">
        <v>22</v>
      </c>
      <c r="L414">
        <v>1388728800</v>
      </c>
      <c r="M414" s="12">
        <f>(((L414/60)/60)/24)+DATE(1970,1,1)</f>
        <v>41642.25</v>
      </c>
      <c r="N414">
        <v>1389592800</v>
      </c>
      <c r="O414" s="12">
        <f>(((N414/60)/60)/24)+DATE(1970,1,1)</f>
        <v>41652.25</v>
      </c>
      <c r="P414" t="b">
        <v>0</v>
      </c>
      <c r="Q414" t="b">
        <v>0</v>
      </c>
      <c r="R414" t="s">
        <v>119</v>
      </c>
      <c r="S414" t="str">
        <f>IF(ISNUMBER(SEARCH("food", R414)), "Food", IF(ISNUMBER(SEARCH("music",R414)),"Music",IF(ISNUMBER(SEARCH("film", R414)), "Film &amp; Video", IF(ISNUMBER(SEARCH("games", R414)), "Games", IF(ISNUMBER(SEARCH("theater", R414)), "Theater",IF(ISNUMBER(SEARCH("technology", R414)), "Technology", IF(ISNUMBER(SEARCH("journalism", R414)), "Journalism", IF(ISNUMBER(SEARCH("photography", R414)), "Photography", IF(ISNUMBER(SEARCH("publishing", R414)), "Publishing")))))))))</f>
        <v>Publishing</v>
      </c>
      <c r="T414" t="str">
        <f>IF(ISNUMBER(SEARCH("food", R414)), "Food Trucks",
IF(ISNUMBER(SEARCH("electric",R414)),"Electric Music",
IF(ISNUMBER(SEARCH("indie",R414)),"Indie Rock",
IF(ISNUMBER(SEARCH("jazz",R414)),"Jazz",
IF(ISNUMBER(SEARCH("metal",R414)),"Metal",
IF(ISNUMBER(SEARCH("rock",R414)),"Rock",
IF(ISNUMBER(SEARCH("world",R414)),"World Music",
IF(ISNUMBER(SEARCH("animation", R414)), "Animation",
IF(ISNUMBER(SEARCH("documentary", R414)), "Documentary",
IF(ISNUMBER(SEARCH("drama", R414)), "Drama",
IF(ISNUMBER(SEARCH("science", R414)), "Science Ficton",
IF(ISNUMBER(SEARCH("shorts", R414)), "Shorts",
IF(ISNUMBER(SEARCH("television", R414)), "Television",
IF(ISNUMBER(SEARCH("mobile", R414)), "Mobile Games",
IF(ISNUMBER(SEARCH("video games", R414)), "Video Games",
IF(ISNUMBER(SEARCH("theater", R414)), "Plays",
IF(ISNUMBER(SEARCH("wearables", R414)), "Wearables",
IF(ISNUMBER(SEARCH("web", R414)), "Web",
IF(ISNUMBER(SEARCH("journalism", R414)), "Audio",
IF(ISNUMBER(SEARCH("photography", R414)), "Photography Books",
IF(ISNUMBER(SEARCH("publishing/fiction", R414)), "Ficton",
IF(ISNUMBER(SEARCH("nonfiction", R414)), "Nonfiction",
IF(ISNUMBER(SEARCH("podcasts", R414)), "Radio &amp; Podcasts",
IF(ISNUMBER(SEARCH("translations", R414)), "translations"))))))))))))))))))))))))</f>
        <v>Ficton</v>
      </c>
    </row>
    <row r="415" spans="1:20" x14ac:dyDescent="0.25">
      <c r="A415">
        <v>413</v>
      </c>
      <c r="B415" t="s">
        <v>876</v>
      </c>
      <c r="C415" s="3" t="s">
        <v>877</v>
      </c>
      <c r="D415">
        <v>189500</v>
      </c>
      <c r="E415">
        <v>117628</v>
      </c>
      <c r="F415" s="6">
        <f>E415/D415*100</f>
        <v>62.072823218997364</v>
      </c>
      <c r="G415" t="s">
        <v>47</v>
      </c>
      <c r="H415">
        <v>1089</v>
      </c>
      <c r="I415" s="8">
        <f>IFERROR(E415/H415,"0")</f>
        <v>108.01469237832875</v>
      </c>
      <c r="J415" t="s">
        <v>21</v>
      </c>
      <c r="K415" t="s">
        <v>22</v>
      </c>
      <c r="L415">
        <v>1543298400</v>
      </c>
      <c r="M415" s="12">
        <f>(((L415/60)/60)/24)+DATE(1970,1,1)</f>
        <v>43431.25</v>
      </c>
      <c r="N415">
        <v>1545631200</v>
      </c>
      <c r="O415" s="12">
        <f>(((N415/60)/60)/24)+DATE(1970,1,1)</f>
        <v>43458.25</v>
      </c>
      <c r="P415" t="b">
        <v>0</v>
      </c>
      <c r="Q415" t="b">
        <v>0</v>
      </c>
      <c r="R415" t="s">
        <v>71</v>
      </c>
      <c r="S415" t="str">
        <f>IF(ISNUMBER(SEARCH("food", R415)), "Food", IF(ISNUMBER(SEARCH("music",R415)),"Music",IF(ISNUMBER(SEARCH("film", R415)), "Film &amp; Video", IF(ISNUMBER(SEARCH("games", R415)), "Games", IF(ISNUMBER(SEARCH("theater", R415)), "Theater",IF(ISNUMBER(SEARCH("technology", R415)), "Technology", IF(ISNUMBER(SEARCH("journalism", R415)), "Journalism", IF(ISNUMBER(SEARCH("photography", R415)), "Photography", IF(ISNUMBER(SEARCH("publishing", R415)), "Publishing")))))))))</f>
        <v>Film &amp; Video</v>
      </c>
      <c r="T415" t="str">
        <f>IF(ISNUMBER(SEARCH("food", R415)), "Food Trucks",
IF(ISNUMBER(SEARCH("electric",R415)),"Electric Music",
IF(ISNUMBER(SEARCH("indie",R415)),"Indie Rock",
IF(ISNUMBER(SEARCH("jazz",R415)),"Jazz",
IF(ISNUMBER(SEARCH("metal",R415)),"Metal",
IF(ISNUMBER(SEARCH("rock",R415)),"Rock",
IF(ISNUMBER(SEARCH("world",R415)),"World Music",
IF(ISNUMBER(SEARCH("animation", R415)), "Animation",
IF(ISNUMBER(SEARCH("documentary", R415)), "Documentary",
IF(ISNUMBER(SEARCH("drama", R415)), "Drama",
IF(ISNUMBER(SEARCH("science", R415)), "Science Ficton",
IF(ISNUMBER(SEARCH("shorts", R415)), "Shorts",
IF(ISNUMBER(SEARCH("television", R415)), "Television",
IF(ISNUMBER(SEARCH("mobile", R415)), "Mobile Games",
IF(ISNUMBER(SEARCH("video games", R415)), "Video Games",
IF(ISNUMBER(SEARCH("theater", R415)), "Plays",
IF(ISNUMBER(SEARCH("wearables", R415)), "Wearables",
IF(ISNUMBER(SEARCH("web", R415)), "Web",
IF(ISNUMBER(SEARCH("journalism", R415)), "Audio",
IF(ISNUMBER(SEARCH("photography", R415)), "Photography Books",
IF(ISNUMBER(SEARCH("publishing/fiction", R415)), "Ficton",
IF(ISNUMBER(SEARCH("nonfiction", R415)), "Nonfiction",
IF(ISNUMBER(SEARCH("podcasts", R415)), "Radio &amp; Podcasts",
IF(ISNUMBER(SEARCH("translations", R415)), "translations"))))))))))))))))))))))))</f>
        <v>Animation</v>
      </c>
    </row>
    <row r="416" spans="1:20" x14ac:dyDescent="0.25">
      <c r="A416">
        <v>414</v>
      </c>
      <c r="B416" t="s">
        <v>878</v>
      </c>
      <c r="C416" s="3" t="s">
        <v>879</v>
      </c>
      <c r="D416">
        <v>188200</v>
      </c>
      <c r="E416">
        <v>159405</v>
      </c>
      <c r="F416" s="6">
        <f>E416/D416*100</f>
        <v>84.699787460148784</v>
      </c>
      <c r="G416" t="s">
        <v>14</v>
      </c>
      <c r="H416">
        <v>5497</v>
      </c>
      <c r="I416" s="8">
        <f>IFERROR(E416/H416,"0")</f>
        <v>28.998544660724033</v>
      </c>
      <c r="J416" t="s">
        <v>21</v>
      </c>
      <c r="K416" t="s">
        <v>22</v>
      </c>
      <c r="L416">
        <v>1271739600</v>
      </c>
      <c r="M416" s="12">
        <f>(((L416/60)/60)/24)+DATE(1970,1,1)</f>
        <v>40288.208333333336</v>
      </c>
      <c r="N416">
        <v>1272430800</v>
      </c>
      <c r="O416" s="12">
        <f>(((N416/60)/60)/24)+DATE(1970,1,1)</f>
        <v>40296.208333333336</v>
      </c>
      <c r="P416" t="b">
        <v>0</v>
      </c>
      <c r="Q416" t="b">
        <v>1</v>
      </c>
      <c r="R416" t="s">
        <v>17</v>
      </c>
      <c r="S416" t="str">
        <f>IF(ISNUMBER(SEARCH("food", R416)), "Food", IF(ISNUMBER(SEARCH("music",R416)),"Music",IF(ISNUMBER(SEARCH("film", R416)), "Film &amp; Video", IF(ISNUMBER(SEARCH("games", R416)), "Games", IF(ISNUMBER(SEARCH("theater", R416)), "Theater",IF(ISNUMBER(SEARCH("technology", R416)), "Technology", IF(ISNUMBER(SEARCH("journalism", R416)), "Journalism", IF(ISNUMBER(SEARCH("photography", R416)), "Photography", IF(ISNUMBER(SEARCH("publishing", R416)), "Publishing")))))))))</f>
        <v>Food</v>
      </c>
      <c r="T416" t="str">
        <f>IF(ISNUMBER(SEARCH("food", R416)), "Food Trucks",
IF(ISNUMBER(SEARCH("electric",R416)),"Electric Music",
IF(ISNUMBER(SEARCH("indie",R416)),"Indie Rock",
IF(ISNUMBER(SEARCH("jazz",R416)),"Jazz",
IF(ISNUMBER(SEARCH("metal",R416)),"Metal",
IF(ISNUMBER(SEARCH("rock",R416)),"Rock",
IF(ISNUMBER(SEARCH("world",R416)),"World Music",
IF(ISNUMBER(SEARCH("animation", R416)), "Animation",
IF(ISNUMBER(SEARCH("documentary", R416)), "Documentary",
IF(ISNUMBER(SEARCH("drama", R416)), "Drama",
IF(ISNUMBER(SEARCH("science", R416)), "Science Ficton",
IF(ISNUMBER(SEARCH("shorts", R416)), "Shorts",
IF(ISNUMBER(SEARCH("television", R416)), "Television",
IF(ISNUMBER(SEARCH("mobile", R416)), "Mobile Games",
IF(ISNUMBER(SEARCH("video games", R416)), "Video Games",
IF(ISNUMBER(SEARCH("theater", R416)), "Plays",
IF(ISNUMBER(SEARCH("wearables", R416)), "Wearables",
IF(ISNUMBER(SEARCH("web", R416)), "Web",
IF(ISNUMBER(SEARCH("journalism", R416)), "Audio",
IF(ISNUMBER(SEARCH("photography", R416)), "Photography Books",
IF(ISNUMBER(SEARCH("publishing/fiction", R416)), "Ficton",
IF(ISNUMBER(SEARCH("nonfiction", R416)), "Nonfiction",
IF(ISNUMBER(SEARCH("podcasts", R416)), "Radio &amp; Podcasts",
IF(ISNUMBER(SEARCH("translations", R416)), "translations"))))))))))))))))))))))))</f>
        <v>Food Trucks</v>
      </c>
    </row>
    <row r="417" spans="1:20" x14ac:dyDescent="0.25">
      <c r="A417">
        <v>415</v>
      </c>
      <c r="B417" t="s">
        <v>880</v>
      </c>
      <c r="C417" s="3" t="s">
        <v>881</v>
      </c>
      <c r="D417">
        <v>113500</v>
      </c>
      <c r="E417">
        <v>12552</v>
      </c>
      <c r="F417" s="6">
        <f>E417/D417*100</f>
        <v>11.059030837004405</v>
      </c>
      <c r="G417" t="s">
        <v>14</v>
      </c>
      <c r="H417">
        <v>418</v>
      </c>
      <c r="I417" s="8">
        <f>IFERROR(E417/H417,"0")</f>
        <v>30.028708133971293</v>
      </c>
      <c r="J417" t="s">
        <v>21</v>
      </c>
      <c r="K417" t="s">
        <v>22</v>
      </c>
      <c r="L417">
        <v>1326434400</v>
      </c>
      <c r="M417" s="12">
        <f>(((L417/60)/60)/24)+DATE(1970,1,1)</f>
        <v>40921.25</v>
      </c>
      <c r="N417">
        <v>1327903200</v>
      </c>
      <c r="O417" s="12">
        <f>(((N417/60)/60)/24)+DATE(1970,1,1)</f>
        <v>40938.25</v>
      </c>
      <c r="P417" t="b">
        <v>0</v>
      </c>
      <c r="Q417" t="b">
        <v>0</v>
      </c>
      <c r="R417" t="s">
        <v>33</v>
      </c>
      <c r="S417" t="str">
        <f>IF(ISNUMBER(SEARCH("food", R417)), "Food", IF(ISNUMBER(SEARCH("music",R417)),"Music",IF(ISNUMBER(SEARCH("film", R417)), "Film &amp; Video", IF(ISNUMBER(SEARCH("games", R417)), "Games", IF(ISNUMBER(SEARCH("theater", R417)), "Theater",IF(ISNUMBER(SEARCH("technology", R417)), "Technology", IF(ISNUMBER(SEARCH("journalism", R417)), "Journalism", IF(ISNUMBER(SEARCH("photography", R417)), "Photography", IF(ISNUMBER(SEARCH("publishing", R417)), "Publishing")))))))))</f>
        <v>Theater</v>
      </c>
      <c r="T417" t="str">
        <f>IF(ISNUMBER(SEARCH("food", R417)), "Food Trucks",
IF(ISNUMBER(SEARCH("electric",R417)),"Electric Music",
IF(ISNUMBER(SEARCH("indie",R417)),"Indie Rock",
IF(ISNUMBER(SEARCH("jazz",R417)),"Jazz",
IF(ISNUMBER(SEARCH("metal",R417)),"Metal",
IF(ISNUMBER(SEARCH("rock",R417)),"Rock",
IF(ISNUMBER(SEARCH("world",R417)),"World Music",
IF(ISNUMBER(SEARCH("animation", R417)), "Animation",
IF(ISNUMBER(SEARCH("documentary", R417)), "Documentary",
IF(ISNUMBER(SEARCH("drama", R417)), "Drama",
IF(ISNUMBER(SEARCH("science", R417)), "Science Ficton",
IF(ISNUMBER(SEARCH("shorts", R417)), "Shorts",
IF(ISNUMBER(SEARCH("television", R417)), "Television",
IF(ISNUMBER(SEARCH("mobile", R417)), "Mobile Games",
IF(ISNUMBER(SEARCH("video games", R417)), "Video Games",
IF(ISNUMBER(SEARCH("theater", R417)), "Plays",
IF(ISNUMBER(SEARCH("wearables", R417)), "Wearables",
IF(ISNUMBER(SEARCH("web", R417)), "Web",
IF(ISNUMBER(SEARCH("journalism", R417)), "Audio",
IF(ISNUMBER(SEARCH("photography", R417)), "Photography Books",
IF(ISNUMBER(SEARCH("publishing/fiction", R417)), "Ficton",
IF(ISNUMBER(SEARCH("nonfiction", R417)), "Nonfiction",
IF(ISNUMBER(SEARCH("podcasts", R417)), "Radio &amp; Podcasts",
IF(ISNUMBER(SEARCH("translations", R417)), "translations"))))))))))))))))))))))))</f>
        <v>Plays</v>
      </c>
    </row>
    <row r="418" spans="1:20" ht="31.5" x14ac:dyDescent="0.25">
      <c r="A418">
        <v>416</v>
      </c>
      <c r="B418" t="s">
        <v>882</v>
      </c>
      <c r="C418" s="3" t="s">
        <v>883</v>
      </c>
      <c r="D418">
        <v>134600</v>
      </c>
      <c r="E418">
        <v>59007</v>
      </c>
      <c r="F418" s="6">
        <f>E418/D418*100</f>
        <v>43.838781575037146</v>
      </c>
      <c r="G418" t="s">
        <v>14</v>
      </c>
      <c r="H418">
        <v>1439</v>
      </c>
      <c r="I418" s="8">
        <f>IFERROR(E418/H418,"0")</f>
        <v>41.005559416261292</v>
      </c>
      <c r="J418" t="s">
        <v>21</v>
      </c>
      <c r="K418" t="s">
        <v>22</v>
      </c>
      <c r="L418">
        <v>1295244000</v>
      </c>
      <c r="M418" s="12">
        <f>(((L418/60)/60)/24)+DATE(1970,1,1)</f>
        <v>40560.25</v>
      </c>
      <c r="N418">
        <v>1296021600</v>
      </c>
      <c r="O418" s="12">
        <f>(((N418/60)/60)/24)+DATE(1970,1,1)</f>
        <v>40569.25</v>
      </c>
      <c r="P418" t="b">
        <v>0</v>
      </c>
      <c r="Q418" t="b">
        <v>1</v>
      </c>
      <c r="R418" t="s">
        <v>42</v>
      </c>
      <c r="S418" t="str">
        <f>IF(ISNUMBER(SEARCH("food", R418)), "Food", IF(ISNUMBER(SEARCH("music",R418)),"Music",IF(ISNUMBER(SEARCH("film", R418)), "Film &amp; Video", IF(ISNUMBER(SEARCH("games", R418)), "Games", IF(ISNUMBER(SEARCH("theater", R418)), "Theater",IF(ISNUMBER(SEARCH("technology", R418)), "Technology", IF(ISNUMBER(SEARCH("journalism", R418)), "Journalism", IF(ISNUMBER(SEARCH("photography", R418)), "Photography", IF(ISNUMBER(SEARCH("publishing", R418)), "Publishing")))))))))</f>
        <v>Film &amp; Video</v>
      </c>
      <c r="T418" t="str">
        <f>IF(ISNUMBER(SEARCH("food", R418)), "Food Trucks",
IF(ISNUMBER(SEARCH("electric",R418)),"Electric Music",
IF(ISNUMBER(SEARCH("indie",R418)),"Indie Rock",
IF(ISNUMBER(SEARCH("jazz",R418)),"Jazz",
IF(ISNUMBER(SEARCH("metal",R418)),"Metal",
IF(ISNUMBER(SEARCH("rock",R418)),"Rock",
IF(ISNUMBER(SEARCH("world",R418)),"World Music",
IF(ISNUMBER(SEARCH("animation", R418)), "Animation",
IF(ISNUMBER(SEARCH("documentary", R418)), "Documentary",
IF(ISNUMBER(SEARCH("drama", R418)), "Drama",
IF(ISNUMBER(SEARCH("science", R418)), "Science Ficton",
IF(ISNUMBER(SEARCH("shorts", R418)), "Shorts",
IF(ISNUMBER(SEARCH("television", R418)), "Television",
IF(ISNUMBER(SEARCH("mobile", R418)), "Mobile Games",
IF(ISNUMBER(SEARCH("video games", R418)), "Video Games",
IF(ISNUMBER(SEARCH("theater", R418)), "Plays",
IF(ISNUMBER(SEARCH("wearables", R418)), "Wearables",
IF(ISNUMBER(SEARCH("web", R418)), "Web",
IF(ISNUMBER(SEARCH("journalism", R418)), "Audio",
IF(ISNUMBER(SEARCH("photography", R418)), "Photography Books",
IF(ISNUMBER(SEARCH("publishing/fiction", R418)), "Ficton",
IF(ISNUMBER(SEARCH("nonfiction", R418)), "Nonfiction",
IF(ISNUMBER(SEARCH("podcasts", R418)), "Radio &amp; Podcasts",
IF(ISNUMBER(SEARCH("translations", R418)), "translations"))))))))))))))))))))))))</f>
        <v>Documentary</v>
      </c>
    </row>
    <row r="419" spans="1:20" x14ac:dyDescent="0.25">
      <c r="A419">
        <v>417</v>
      </c>
      <c r="B419" t="s">
        <v>884</v>
      </c>
      <c r="C419" s="3" t="s">
        <v>885</v>
      </c>
      <c r="D419">
        <v>1700</v>
      </c>
      <c r="E419">
        <v>943</v>
      </c>
      <c r="F419" s="6">
        <f>E419/D419*100</f>
        <v>55.470588235294116</v>
      </c>
      <c r="G419" t="s">
        <v>14</v>
      </c>
      <c r="H419">
        <v>15</v>
      </c>
      <c r="I419" s="8">
        <f>IFERROR(E419/H419,"0")</f>
        <v>62.866666666666667</v>
      </c>
      <c r="J419" t="s">
        <v>21</v>
      </c>
      <c r="K419" t="s">
        <v>22</v>
      </c>
      <c r="L419">
        <v>1541221200</v>
      </c>
      <c r="M419" s="12">
        <f>(((L419/60)/60)/24)+DATE(1970,1,1)</f>
        <v>43407.208333333328</v>
      </c>
      <c r="N419">
        <v>1543298400</v>
      </c>
      <c r="O419" s="12">
        <f>(((N419/60)/60)/24)+DATE(1970,1,1)</f>
        <v>43431.25</v>
      </c>
      <c r="P419" t="b">
        <v>0</v>
      </c>
      <c r="Q419" t="b">
        <v>0</v>
      </c>
      <c r="R419" t="s">
        <v>33</v>
      </c>
      <c r="S419" t="str">
        <f>IF(ISNUMBER(SEARCH("food", R419)), "Food", IF(ISNUMBER(SEARCH("music",R419)),"Music",IF(ISNUMBER(SEARCH("film", R419)), "Film &amp; Video", IF(ISNUMBER(SEARCH("games", R419)), "Games", IF(ISNUMBER(SEARCH("theater", R419)), "Theater",IF(ISNUMBER(SEARCH("technology", R419)), "Technology", IF(ISNUMBER(SEARCH("journalism", R419)), "Journalism", IF(ISNUMBER(SEARCH("photography", R419)), "Photography", IF(ISNUMBER(SEARCH("publishing", R419)), "Publishing")))))))))</f>
        <v>Theater</v>
      </c>
      <c r="T419" t="str">
        <f>IF(ISNUMBER(SEARCH("food", R419)), "Food Trucks",
IF(ISNUMBER(SEARCH("electric",R419)),"Electric Music",
IF(ISNUMBER(SEARCH("indie",R419)),"Indie Rock",
IF(ISNUMBER(SEARCH("jazz",R419)),"Jazz",
IF(ISNUMBER(SEARCH("metal",R419)),"Metal",
IF(ISNUMBER(SEARCH("rock",R419)),"Rock",
IF(ISNUMBER(SEARCH("world",R419)),"World Music",
IF(ISNUMBER(SEARCH("animation", R419)), "Animation",
IF(ISNUMBER(SEARCH("documentary", R419)), "Documentary",
IF(ISNUMBER(SEARCH("drama", R419)), "Drama",
IF(ISNUMBER(SEARCH("science", R419)), "Science Ficton",
IF(ISNUMBER(SEARCH("shorts", R419)), "Shorts",
IF(ISNUMBER(SEARCH("television", R419)), "Television",
IF(ISNUMBER(SEARCH("mobile", R419)), "Mobile Games",
IF(ISNUMBER(SEARCH("video games", R419)), "Video Games",
IF(ISNUMBER(SEARCH("theater", R419)), "Plays",
IF(ISNUMBER(SEARCH("wearables", R419)), "Wearables",
IF(ISNUMBER(SEARCH("web", R419)), "Web",
IF(ISNUMBER(SEARCH("journalism", R419)), "Audio",
IF(ISNUMBER(SEARCH("photography", R419)), "Photography Books",
IF(ISNUMBER(SEARCH("publishing/fiction", R419)), "Ficton",
IF(ISNUMBER(SEARCH("nonfiction", R419)), "Nonfiction",
IF(ISNUMBER(SEARCH("podcasts", R419)), "Radio &amp; Podcasts",
IF(ISNUMBER(SEARCH("translations", R419)), "translations"))))))))))))))))))))))))</f>
        <v>Plays</v>
      </c>
    </row>
    <row r="420" spans="1:20" x14ac:dyDescent="0.25">
      <c r="A420">
        <v>418</v>
      </c>
      <c r="B420" t="s">
        <v>105</v>
      </c>
      <c r="C420" s="3" t="s">
        <v>886</v>
      </c>
      <c r="D420">
        <v>163700</v>
      </c>
      <c r="E420">
        <v>93963</v>
      </c>
      <c r="F420" s="6">
        <f>E420/D420*100</f>
        <v>57.399511301160658</v>
      </c>
      <c r="G420" t="s">
        <v>14</v>
      </c>
      <c r="H420">
        <v>1999</v>
      </c>
      <c r="I420" s="8">
        <f>IFERROR(E420/H420,"0")</f>
        <v>47.005002501250623</v>
      </c>
      <c r="J420" t="s">
        <v>15</v>
      </c>
      <c r="K420" t="s">
        <v>16</v>
      </c>
      <c r="L420">
        <v>1336280400</v>
      </c>
      <c r="M420" s="12">
        <f>(((L420/60)/60)/24)+DATE(1970,1,1)</f>
        <v>41035.208333333336</v>
      </c>
      <c r="N420">
        <v>1336366800</v>
      </c>
      <c r="O420" s="12">
        <f>(((N420/60)/60)/24)+DATE(1970,1,1)</f>
        <v>41036.208333333336</v>
      </c>
      <c r="P420" t="b">
        <v>0</v>
      </c>
      <c r="Q420" t="b">
        <v>0</v>
      </c>
      <c r="R420" t="s">
        <v>42</v>
      </c>
      <c r="S420" t="str">
        <f>IF(ISNUMBER(SEARCH("food", R420)), "Food", IF(ISNUMBER(SEARCH("music",R420)),"Music",IF(ISNUMBER(SEARCH("film", R420)), "Film &amp; Video", IF(ISNUMBER(SEARCH("games", R420)), "Games", IF(ISNUMBER(SEARCH("theater", R420)), "Theater",IF(ISNUMBER(SEARCH("technology", R420)), "Technology", IF(ISNUMBER(SEARCH("journalism", R420)), "Journalism", IF(ISNUMBER(SEARCH("photography", R420)), "Photography", IF(ISNUMBER(SEARCH("publishing", R420)), "Publishing")))))))))</f>
        <v>Film &amp; Video</v>
      </c>
      <c r="T420" t="str">
        <f>IF(ISNUMBER(SEARCH("food", R420)), "Food Trucks",
IF(ISNUMBER(SEARCH("electric",R420)),"Electric Music",
IF(ISNUMBER(SEARCH("indie",R420)),"Indie Rock",
IF(ISNUMBER(SEARCH("jazz",R420)),"Jazz",
IF(ISNUMBER(SEARCH("metal",R420)),"Metal",
IF(ISNUMBER(SEARCH("rock",R420)),"Rock",
IF(ISNUMBER(SEARCH("world",R420)),"World Music",
IF(ISNUMBER(SEARCH("animation", R420)), "Animation",
IF(ISNUMBER(SEARCH("documentary", R420)), "Documentary",
IF(ISNUMBER(SEARCH("drama", R420)), "Drama",
IF(ISNUMBER(SEARCH("science", R420)), "Science Ficton",
IF(ISNUMBER(SEARCH("shorts", R420)), "Shorts",
IF(ISNUMBER(SEARCH("television", R420)), "Television",
IF(ISNUMBER(SEARCH("mobile", R420)), "Mobile Games",
IF(ISNUMBER(SEARCH("video games", R420)), "Video Games",
IF(ISNUMBER(SEARCH("theater", R420)), "Plays",
IF(ISNUMBER(SEARCH("wearables", R420)), "Wearables",
IF(ISNUMBER(SEARCH("web", R420)), "Web",
IF(ISNUMBER(SEARCH("journalism", R420)), "Audio",
IF(ISNUMBER(SEARCH("photography", R420)), "Photography Books",
IF(ISNUMBER(SEARCH("publishing/fiction", R420)), "Ficton",
IF(ISNUMBER(SEARCH("nonfiction", R420)), "Nonfiction",
IF(ISNUMBER(SEARCH("podcasts", R420)), "Radio &amp; Podcasts",
IF(ISNUMBER(SEARCH("translations", R420)), "translations"))))))))))))))))))))))))</f>
        <v>Documentary</v>
      </c>
    </row>
    <row r="421" spans="1:20" x14ac:dyDescent="0.25">
      <c r="A421">
        <v>419</v>
      </c>
      <c r="B421" t="s">
        <v>887</v>
      </c>
      <c r="C421" s="3" t="s">
        <v>888</v>
      </c>
      <c r="D421">
        <v>113800</v>
      </c>
      <c r="E421">
        <v>140469</v>
      </c>
      <c r="F421" s="6">
        <f>E421/D421*100</f>
        <v>123.43497363796135</v>
      </c>
      <c r="G421" t="s">
        <v>20</v>
      </c>
      <c r="H421">
        <v>5203</v>
      </c>
      <c r="I421" s="8">
        <f>IFERROR(E421/H421,"0")</f>
        <v>26.997693638285604</v>
      </c>
      <c r="J421" t="s">
        <v>21</v>
      </c>
      <c r="K421" t="s">
        <v>22</v>
      </c>
      <c r="L421">
        <v>1324533600</v>
      </c>
      <c r="M421" s="12">
        <f>(((L421/60)/60)/24)+DATE(1970,1,1)</f>
        <v>40899.25</v>
      </c>
      <c r="N421">
        <v>1325052000</v>
      </c>
      <c r="O421" s="12">
        <f>(((N421/60)/60)/24)+DATE(1970,1,1)</f>
        <v>40905.25</v>
      </c>
      <c r="P421" t="b">
        <v>0</v>
      </c>
      <c r="Q421" t="b">
        <v>0</v>
      </c>
      <c r="R421" t="s">
        <v>28</v>
      </c>
      <c r="S421" t="str">
        <f>IF(ISNUMBER(SEARCH("food", R421)), "Food", IF(ISNUMBER(SEARCH("music",R421)),"Music",IF(ISNUMBER(SEARCH("film", R421)), "Film &amp; Video", IF(ISNUMBER(SEARCH("games", R421)), "Games", IF(ISNUMBER(SEARCH("theater", R421)), "Theater",IF(ISNUMBER(SEARCH("technology", R421)), "Technology", IF(ISNUMBER(SEARCH("journalism", R421)), "Journalism", IF(ISNUMBER(SEARCH("photography", R421)), "Photography", IF(ISNUMBER(SEARCH("publishing", R421)), "Publishing")))))))))</f>
        <v>Technology</v>
      </c>
      <c r="T421" t="str">
        <f>IF(ISNUMBER(SEARCH("food", R421)), "Food Trucks",
IF(ISNUMBER(SEARCH("electric",R421)),"Electric Music",
IF(ISNUMBER(SEARCH("indie",R421)),"Indie Rock",
IF(ISNUMBER(SEARCH("jazz",R421)),"Jazz",
IF(ISNUMBER(SEARCH("metal",R421)),"Metal",
IF(ISNUMBER(SEARCH("rock",R421)),"Rock",
IF(ISNUMBER(SEARCH("world",R421)),"World Music",
IF(ISNUMBER(SEARCH("animation", R421)), "Animation",
IF(ISNUMBER(SEARCH("documentary", R421)), "Documentary",
IF(ISNUMBER(SEARCH("drama", R421)), "Drama",
IF(ISNUMBER(SEARCH("science", R421)), "Science Ficton",
IF(ISNUMBER(SEARCH("shorts", R421)), "Shorts",
IF(ISNUMBER(SEARCH("television", R421)), "Television",
IF(ISNUMBER(SEARCH("mobile", R421)), "Mobile Games",
IF(ISNUMBER(SEARCH("video games", R421)), "Video Games",
IF(ISNUMBER(SEARCH("theater", R421)), "Plays",
IF(ISNUMBER(SEARCH("wearables", R421)), "Wearables",
IF(ISNUMBER(SEARCH("web", R421)), "Web",
IF(ISNUMBER(SEARCH("journalism", R421)), "Audio",
IF(ISNUMBER(SEARCH("photography", R421)), "Photography Books",
IF(ISNUMBER(SEARCH("publishing/fiction", R421)), "Ficton",
IF(ISNUMBER(SEARCH("nonfiction", R421)), "Nonfiction",
IF(ISNUMBER(SEARCH("podcasts", R421)), "Radio &amp; Podcasts",
IF(ISNUMBER(SEARCH("translations", R421)), "translations"))))))))))))))))))))))))</f>
        <v>Web</v>
      </c>
    </row>
    <row r="422" spans="1:20" x14ac:dyDescent="0.25">
      <c r="A422">
        <v>420</v>
      </c>
      <c r="B422" t="s">
        <v>889</v>
      </c>
      <c r="C422" s="3" t="s">
        <v>890</v>
      </c>
      <c r="D422">
        <v>5000</v>
      </c>
      <c r="E422">
        <v>6423</v>
      </c>
      <c r="F422" s="6">
        <f>E422/D422*100</f>
        <v>128.46</v>
      </c>
      <c r="G422" t="s">
        <v>20</v>
      </c>
      <c r="H422">
        <v>94</v>
      </c>
      <c r="I422" s="8">
        <f>IFERROR(E422/H422,"0")</f>
        <v>68.329787234042556</v>
      </c>
      <c r="J422" t="s">
        <v>21</v>
      </c>
      <c r="K422" t="s">
        <v>22</v>
      </c>
      <c r="L422">
        <v>1498366800</v>
      </c>
      <c r="M422" s="12">
        <f>(((L422/60)/60)/24)+DATE(1970,1,1)</f>
        <v>42911.208333333328</v>
      </c>
      <c r="N422">
        <v>1499576400</v>
      </c>
      <c r="O422" s="12">
        <f>(((N422/60)/60)/24)+DATE(1970,1,1)</f>
        <v>42925.208333333328</v>
      </c>
      <c r="P422" t="b">
        <v>0</v>
      </c>
      <c r="Q422" t="b">
        <v>0</v>
      </c>
      <c r="R422" t="s">
        <v>33</v>
      </c>
      <c r="S422" t="str">
        <f>IF(ISNUMBER(SEARCH("food", R422)), "Food", IF(ISNUMBER(SEARCH("music",R422)),"Music",IF(ISNUMBER(SEARCH("film", R422)), "Film &amp; Video", IF(ISNUMBER(SEARCH("games", R422)), "Games", IF(ISNUMBER(SEARCH("theater", R422)), "Theater",IF(ISNUMBER(SEARCH("technology", R422)), "Technology", IF(ISNUMBER(SEARCH("journalism", R422)), "Journalism", IF(ISNUMBER(SEARCH("photography", R422)), "Photography", IF(ISNUMBER(SEARCH("publishing", R422)), "Publishing")))))))))</f>
        <v>Theater</v>
      </c>
      <c r="T422" t="str">
        <f>IF(ISNUMBER(SEARCH("food", R422)), "Food Trucks",
IF(ISNUMBER(SEARCH("electric",R422)),"Electric Music",
IF(ISNUMBER(SEARCH("indie",R422)),"Indie Rock",
IF(ISNUMBER(SEARCH("jazz",R422)),"Jazz",
IF(ISNUMBER(SEARCH("metal",R422)),"Metal",
IF(ISNUMBER(SEARCH("rock",R422)),"Rock",
IF(ISNUMBER(SEARCH("world",R422)),"World Music",
IF(ISNUMBER(SEARCH("animation", R422)), "Animation",
IF(ISNUMBER(SEARCH("documentary", R422)), "Documentary",
IF(ISNUMBER(SEARCH("drama", R422)), "Drama",
IF(ISNUMBER(SEARCH("science", R422)), "Science Ficton",
IF(ISNUMBER(SEARCH("shorts", R422)), "Shorts",
IF(ISNUMBER(SEARCH("television", R422)), "Television",
IF(ISNUMBER(SEARCH("mobile", R422)), "Mobile Games",
IF(ISNUMBER(SEARCH("video games", R422)), "Video Games",
IF(ISNUMBER(SEARCH("theater", R422)), "Plays",
IF(ISNUMBER(SEARCH("wearables", R422)), "Wearables",
IF(ISNUMBER(SEARCH("web", R422)), "Web",
IF(ISNUMBER(SEARCH("journalism", R422)), "Audio",
IF(ISNUMBER(SEARCH("photography", R422)), "Photography Books",
IF(ISNUMBER(SEARCH("publishing/fiction", R422)), "Ficton",
IF(ISNUMBER(SEARCH("nonfiction", R422)), "Nonfiction",
IF(ISNUMBER(SEARCH("podcasts", R422)), "Radio &amp; Podcasts",
IF(ISNUMBER(SEARCH("translations", R422)), "translations"))))))))))))))))))))))))</f>
        <v>Plays</v>
      </c>
    </row>
    <row r="423" spans="1:20" x14ac:dyDescent="0.25">
      <c r="A423">
        <v>421</v>
      </c>
      <c r="B423" t="s">
        <v>891</v>
      </c>
      <c r="C423" s="3" t="s">
        <v>892</v>
      </c>
      <c r="D423">
        <v>9400</v>
      </c>
      <c r="E423">
        <v>6015</v>
      </c>
      <c r="F423" s="6">
        <f>E423/D423*100</f>
        <v>63.989361702127653</v>
      </c>
      <c r="G423" t="s">
        <v>14</v>
      </c>
      <c r="H423">
        <v>118</v>
      </c>
      <c r="I423" s="8">
        <f>IFERROR(E423/H423,"0")</f>
        <v>50.974576271186443</v>
      </c>
      <c r="J423" t="s">
        <v>21</v>
      </c>
      <c r="K423" t="s">
        <v>22</v>
      </c>
      <c r="L423">
        <v>1498712400</v>
      </c>
      <c r="M423" s="12">
        <f>(((L423/60)/60)/24)+DATE(1970,1,1)</f>
        <v>42915.208333333328</v>
      </c>
      <c r="N423">
        <v>1501304400</v>
      </c>
      <c r="O423" s="12">
        <f>(((N423/60)/60)/24)+DATE(1970,1,1)</f>
        <v>42945.208333333328</v>
      </c>
      <c r="P423" t="b">
        <v>0</v>
      </c>
      <c r="Q423" t="b">
        <v>1</v>
      </c>
      <c r="R423" t="s">
        <v>65</v>
      </c>
      <c r="S423" t="str">
        <f>IF(ISNUMBER(SEARCH("food", R423)), "Food", IF(ISNUMBER(SEARCH("music",R423)),"Music",IF(ISNUMBER(SEARCH("film", R423)), "Film &amp; Video", IF(ISNUMBER(SEARCH("games", R423)), "Games", IF(ISNUMBER(SEARCH("theater", R423)), "Theater",IF(ISNUMBER(SEARCH("technology", R423)), "Technology", IF(ISNUMBER(SEARCH("journalism", R423)), "Journalism", IF(ISNUMBER(SEARCH("photography", R423)), "Photography", IF(ISNUMBER(SEARCH("publishing", R423)), "Publishing")))))))))</f>
        <v>Technology</v>
      </c>
      <c r="T423" t="str">
        <f>IF(ISNUMBER(SEARCH("food", R423)), "Food Trucks",
IF(ISNUMBER(SEARCH("electric",R423)),"Electric Music",
IF(ISNUMBER(SEARCH("indie",R423)),"Indie Rock",
IF(ISNUMBER(SEARCH("jazz",R423)),"Jazz",
IF(ISNUMBER(SEARCH("metal",R423)),"Metal",
IF(ISNUMBER(SEARCH("rock",R423)),"Rock",
IF(ISNUMBER(SEARCH("world",R423)),"World Music",
IF(ISNUMBER(SEARCH("animation", R423)), "Animation",
IF(ISNUMBER(SEARCH("documentary", R423)), "Documentary",
IF(ISNUMBER(SEARCH("drama", R423)), "Drama",
IF(ISNUMBER(SEARCH("science", R423)), "Science Ficton",
IF(ISNUMBER(SEARCH("shorts", R423)), "Shorts",
IF(ISNUMBER(SEARCH("television", R423)), "Television",
IF(ISNUMBER(SEARCH("mobile", R423)), "Mobile Games",
IF(ISNUMBER(SEARCH("video games", R423)), "Video Games",
IF(ISNUMBER(SEARCH("theater", R423)), "Plays",
IF(ISNUMBER(SEARCH("wearables", R423)), "Wearables",
IF(ISNUMBER(SEARCH("web", R423)), "Web",
IF(ISNUMBER(SEARCH("journalism", R423)), "Audio",
IF(ISNUMBER(SEARCH("photography", R423)), "Photography Books",
IF(ISNUMBER(SEARCH("publishing/fiction", R423)), "Ficton",
IF(ISNUMBER(SEARCH("nonfiction", R423)), "Nonfiction",
IF(ISNUMBER(SEARCH("podcasts", R423)), "Radio &amp; Podcasts",
IF(ISNUMBER(SEARCH("translations", R423)), "translations"))))))))))))))))))))))))</f>
        <v>Wearables</v>
      </c>
    </row>
    <row r="424" spans="1:20" ht="31.5" x14ac:dyDescent="0.25">
      <c r="A424">
        <v>422</v>
      </c>
      <c r="B424" t="s">
        <v>893</v>
      </c>
      <c r="C424" s="3" t="s">
        <v>894</v>
      </c>
      <c r="D424">
        <v>8700</v>
      </c>
      <c r="E424">
        <v>11075</v>
      </c>
      <c r="F424" s="6">
        <f>E424/D424*100</f>
        <v>127.29885057471265</v>
      </c>
      <c r="G424" t="s">
        <v>20</v>
      </c>
      <c r="H424">
        <v>205</v>
      </c>
      <c r="I424" s="8">
        <f>IFERROR(E424/H424,"0")</f>
        <v>54.024390243902438</v>
      </c>
      <c r="J424" t="s">
        <v>21</v>
      </c>
      <c r="K424" t="s">
        <v>22</v>
      </c>
      <c r="L424">
        <v>1271480400</v>
      </c>
      <c r="M424" s="12">
        <f>(((L424/60)/60)/24)+DATE(1970,1,1)</f>
        <v>40285.208333333336</v>
      </c>
      <c r="N424">
        <v>1273208400</v>
      </c>
      <c r="O424" s="12">
        <f>(((N424/60)/60)/24)+DATE(1970,1,1)</f>
        <v>40305.208333333336</v>
      </c>
      <c r="P424" t="b">
        <v>0</v>
      </c>
      <c r="Q424" t="b">
        <v>1</v>
      </c>
      <c r="R424" t="s">
        <v>33</v>
      </c>
      <c r="S424" t="str">
        <f>IF(ISNUMBER(SEARCH("food", R424)), "Food", IF(ISNUMBER(SEARCH("music",R424)),"Music",IF(ISNUMBER(SEARCH("film", R424)), "Film &amp; Video", IF(ISNUMBER(SEARCH("games", R424)), "Games", IF(ISNUMBER(SEARCH("theater", R424)), "Theater",IF(ISNUMBER(SEARCH("technology", R424)), "Technology", IF(ISNUMBER(SEARCH("journalism", R424)), "Journalism", IF(ISNUMBER(SEARCH("photography", R424)), "Photography", IF(ISNUMBER(SEARCH("publishing", R424)), "Publishing")))))))))</f>
        <v>Theater</v>
      </c>
      <c r="T424" t="str">
        <f>IF(ISNUMBER(SEARCH("food", R424)), "Food Trucks",
IF(ISNUMBER(SEARCH("electric",R424)),"Electric Music",
IF(ISNUMBER(SEARCH("indie",R424)),"Indie Rock",
IF(ISNUMBER(SEARCH("jazz",R424)),"Jazz",
IF(ISNUMBER(SEARCH("metal",R424)),"Metal",
IF(ISNUMBER(SEARCH("rock",R424)),"Rock",
IF(ISNUMBER(SEARCH("world",R424)),"World Music",
IF(ISNUMBER(SEARCH("animation", R424)), "Animation",
IF(ISNUMBER(SEARCH("documentary", R424)), "Documentary",
IF(ISNUMBER(SEARCH("drama", R424)), "Drama",
IF(ISNUMBER(SEARCH("science", R424)), "Science Ficton",
IF(ISNUMBER(SEARCH("shorts", R424)), "Shorts",
IF(ISNUMBER(SEARCH("television", R424)), "Television",
IF(ISNUMBER(SEARCH("mobile", R424)), "Mobile Games",
IF(ISNUMBER(SEARCH("video games", R424)), "Video Games",
IF(ISNUMBER(SEARCH("theater", R424)), "Plays",
IF(ISNUMBER(SEARCH("wearables", R424)), "Wearables",
IF(ISNUMBER(SEARCH("web", R424)), "Web",
IF(ISNUMBER(SEARCH("journalism", R424)), "Audio",
IF(ISNUMBER(SEARCH("photography", R424)), "Photography Books",
IF(ISNUMBER(SEARCH("publishing/fiction", R424)), "Ficton",
IF(ISNUMBER(SEARCH("nonfiction", R424)), "Nonfiction",
IF(ISNUMBER(SEARCH("podcasts", R424)), "Radio &amp; Podcasts",
IF(ISNUMBER(SEARCH("translations", R424)), "translations"))))))))))))))))))))))))</f>
        <v>Plays</v>
      </c>
    </row>
    <row r="425" spans="1:20" x14ac:dyDescent="0.25">
      <c r="A425">
        <v>423</v>
      </c>
      <c r="B425" t="s">
        <v>895</v>
      </c>
      <c r="C425" s="3" t="s">
        <v>896</v>
      </c>
      <c r="D425">
        <v>147800</v>
      </c>
      <c r="E425">
        <v>15723</v>
      </c>
      <c r="F425" s="6">
        <f>E425/D425*100</f>
        <v>10.638024357239512</v>
      </c>
      <c r="G425" t="s">
        <v>14</v>
      </c>
      <c r="H425">
        <v>162</v>
      </c>
      <c r="I425" s="8">
        <f>IFERROR(E425/H425,"0")</f>
        <v>97.055555555555557</v>
      </c>
      <c r="J425" t="s">
        <v>21</v>
      </c>
      <c r="K425" t="s">
        <v>22</v>
      </c>
      <c r="L425">
        <v>1316667600</v>
      </c>
      <c r="M425" s="12">
        <f>(((L425/60)/60)/24)+DATE(1970,1,1)</f>
        <v>40808.208333333336</v>
      </c>
      <c r="N425">
        <v>1316840400</v>
      </c>
      <c r="O425" s="12">
        <f>(((N425/60)/60)/24)+DATE(1970,1,1)</f>
        <v>40810.208333333336</v>
      </c>
      <c r="P425" t="b">
        <v>0</v>
      </c>
      <c r="Q425" t="b">
        <v>1</v>
      </c>
      <c r="R425" t="s">
        <v>17</v>
      </c>
      <c r="S425" t="str">
        <f>IF(ISNUMBER(SEARCH("food", R425)), "Food", IF(ISNUMBER(SEARCH("music",R425)),"Music",IF(ISNUMBER(SEARCH("film", R425)), "Film &amp; Video", IF(ISNUMBER(SEARCH("games", R425)), "Games", IF(ISNUMBER(SEARCH("theater", R425)), "Theater",IF(ISNUMBER(SEARCH("technology", R425)), "Technology", IF(ISNUMBER(SEARCH("journalism", R425)), "Journalism", IF(ISNUMBER(SEARCH("photography", R425)), "Photography", IF(ISNUMBER(SEARCH("publishing", R425)), "Publishing")))))))))</f>
        <v>Food</v>
      </c>
      <c r="T425" t="str">
        <f>IF(ISNUMBER(SEARCH("food", R425)), "Food Trucks",
IF(ISNUMBER(SEARCH("electric",R425)),"Electric Music",
IF(ISNUMBER(SEARCH("indie",R425)),"Indie Rock",
IF(ISNUMBER(SEARCH("jazz",R425)),"Jazz",
IF(ISNUMBER(SEARCH("metal",R425)),"Metal",
IF(ISNUMBER(SEARCH("rock",R425)),"Rock",
IF(ISNUMBER(SEARCH("world",R425)),"World Music",
IF(ISNUMBER(SEARCH("animation", R425)), "Animation",
IF(ISNUMBER(SEARCH("documentary", R425)), "Documentary",
IF(ISNUMBER(SEARCH("drama", R425)), "Drama",
IF(ISNUMBER(SEARCH("science", R425)), "Science Ficton",
IF(ISNUMBER(SEARCH("shorts", R425)), "Shorts",
IF(ISNUMBER(SEARCH("television", R425)), "Television",
IF(ISNUMBER(SEARCH("mobile", R425)), "Mobile Games",
IF(ISNUMBER(SEARCH("video games", R425)), "Video Games",
IF(ISNUMBER(SEARCH("theater", R425)), "Plays",
IF(ISNUMBER(SEARCH("wearables", R425)), "Wearables",
IF(ISNUMBER(SEARCH("web", R425)), "Web",
IF(ISNUMBER(SEARCH("journalism", R425)), "Audio",
IF(ISNUMBER(SEARCH("photography", R425)), "Photography Books",
IF(ISNUMBER(SEARCH("publishing/fiction", R425)), "Ficton",
IF(ISNUMBER(SEARCH("nonfiction", R425)), "Nonfiction",
IF(ISNUMBER(SEARCH("podcasts", R425)), "Radio &amp; Podcasts",
IF(ISNUMBER(SEARCH("translations", R425)), "translations"))))))))))))))))))))))))</f>
        <v>Food Trucks</v>
      </c>
    </row>
    <row r="426" spans="1:20" x14ac:dyDescent="0.25">
      <c r="A426">
        <v>424</v>
      </c>
      <c r="B426" t="s">
        <v>897</v>
      </c>
      <c r="C426" s="3" t="s">
        <v>898</v>
      </c>
      <c r="D426">
        <v>5100</v>
      </c>
      <c r="E426">
        <v>2064</v>
      </c>
      <c r="F426" s="6">
        <f>E426/D426*100</f>
        <v>40.470588235294116</v>
      </c>
      <c r="G426" t="s">
        <v>14</v>
      </c>
      <c r="H426">
        <v>83</v>
      </c>
      <c r="I426" s="8">
        <f>IFERROR(E426/H426,"0")</f>
        <v>24.867469879518072</v>
      </c>
      <c r="J426" t="s">
        <v>21</v>
      </c>
      <c r="K426" t="s">
        <v>22</v>
      </c>
      <c r="L426">
        <v>1524027600</v>
      </c>
      <c r="M426" s="12">
        <f>(((L426/60)/60)/24)+DATE(1970,1,1)</f>
        <v>43208.208333333328</v>
      </c>
      <c r="N426">
        <v>1524546000</v>
      </c>
      <c r="O426" s="12">
        <f>(((N426/60)/60)/24)+DATE(1970,1,1)</f>
        <v>43214.208333333328</v>
      </c>
      <c r="P426" t="b">
        <v>0</v>
      </c>
      <c r="Q426" t="b">
        <v>0</v>
      </c>
      <c r="R426" t="s">
        <v>60</v>
      </c>
      <c r="S426" t="str">
        <f>IF(ISNUMBER(SEARCH("food", R426)), "Food", IF(ISNUMBER(SEARCH("music",R426)),"Music",IF(ISNUMBER(SEARCH("film", R426)), "Film &amp; Video", IF(ISNUMBER(SEARCH("games", R426)), "Games", IF(ISNUMBER(SEARCH("theater", R426)), "Theater",IF(ISNUMBER(SEARCH("technology", R426)), "Technology", IF(ISNUMBER(SEARCH("journalism", R426)), "Journalism", IF(ISNUMBER(SEARCH("photography", R426)), "Photography", IF(ISNUMBER(SEARCH("publishing", R426)), "Publishing")))))))))</f>
        <v>Music</v>
      </c>
      <c r="T426" t="str">
        <f>IF(ISNUMBER(SEARCH("food", R426)), "Food Trucks",
IF(ISNUMBER(SEARCH("electric",R426)),"Electric Music",
IF(ISNUMBER(SEARCH("indie",R426)),"Indie Rock",
IF(ISNUMBER(SEARCH("jazz",R426)),"Jazz",
IF(ISNUMBER(SEARCH("metal",R426)),"Metal",
IF(ISNUMBER(SEARCH("rock",R426)),"Rock",
IF(ISNUMBER(SEARCH("world",R426)),"World Music",
IF(ISNUMBER(SEARCH("animation", R426)), "Animation",
IF(ISNUMBER(SEARCH("documentary", R426)), "Documentary",
IF(ISNUMBER(SEARCH("drama", R426)), "Drama",
IF(ISNUMBER(SEARCH("science", R426)), "Science Ficton",
IF(ISNUMBER(SEARCH("shorts", R426)), "Shorts",
IF(ISNUMBER(SEARCH("television", R426)), "Television",
IF(ISNUMBER(SEARCH("mobile", R426)), "Mobile Games",
IF(ISNUMBER(SEARCH("video games", R426)), "Video Games",
IF(ISNUMBER(SEARCH("theater", R426)), "Plays",
IF(ISNUMBER(SEARCH("wearables", R426)), "Wearables",
IF(ISNUMBER(SEARCH("web", R426)), "Web",
IF(ISNUMBER(SEARCH("journalism", R426)), "Audio",
IF(ISNUMBER(SEARCH("photography", R426)), "Photography Books",
IF(ISNUMBER(SEARCH("publishing/fiction", R426)), "Ficton",
IF(ISNUMBER(SEARCH("nonfiction", R426)), "Nonfiction",
IF(ISNUMBER(SEARCH("podcasts", R426)), "Radio &amp; Podcasts",
IF(ISNUMBER(SEARCH("translations", R426)), "translations"))))))))))))))))))))))))</f>
        <v>Indie Rock</v>
      </c>
    </row>
    <row r="427" spans="1:20" x14ac:dyDescent="0.25">
      <c r="A427">
        <v>425</v>
      </c>
      <c r="B427" t="s">
        <v>899</v>
      </c>
      <c r="C427" s="3" t="s">
        <v>900</v>
      </c>
      <c r="D427">
        <v>2700</v>
      </c>
      <c r="E427">
        <v>7767</v>
      </c>
      <c r="F427" s="6">
        <f>E427/D427*100</f>
        <v>287.66666666666663</v>
      </c>
      <c r="G427" t="s">
        <v>20</v>
      </c>
      <c r="H427">
        <v>92</v>
      </c>
      <c r="I427" s="8">
        <f>IFERROR(E427/H427,"0")</f>
        <v>84.423913043478265</v>
      </c>
      <c r="J427" t="s">
        <v>21</v>
      </c>
      <c r="K427" t="s">
        <v>22</v>
      </c>
      <c r="L427">
        <v>1438059600</v>
      </c>
      <c r="M427" s="12">
        <f>(((L427/60)/60)/24)+DATE(1970,1,1)</f>
        <v>42213.208333333328</v>
      </c>
      <c r="N427">
        <v>1438578000</v>
      </c>
      <c r="O427" s="12">
        <f>(((N427/60)/60)/24)+DATE(1970,1,1)</f>
        <v>42219.208333333328</v>
      </c>
      <c r="P427" t="b">
        <v>0</v>
      </c>
      <c r="Q427" t="b">
        <v>0</v>
      </c>
      <c r="R427" t="s">
        <v>122</v>
      </c>
      <c r="S427" t="str">
        <f>IF(ISNUMBER(SEARCH("food", R427)), "Food", IF(ISNUMBER(SEARCH("music",R427)),"Music",IF(ISNUMBER(SEARCH("film", R427)), "Film &amp; Video", IF(ISNUMBER(SEARCH("games", R427)), "Games", IF(ISNUMBER(SEARCH("theater", R427)), "Theater",IF(ISNUMBER(SEARCH("technology", R427)), "Technology", IF(ISNUMBER(SEARCH("journalism", R427)), "Journalism", IF(ISNUMBER(SEARCH("photography", R427)), "Photography", IF(ISNUMBER(SEARCH("publishing", R427)), "Publishing")))))))))</f>
        <v>Photography</v>
      </c>
      <c r="T427" t="str">
        <f>IF(ISNUMBER(SEARCH("food", R427)), "Food Trucks",
IF(ISNUMBER(SEARCH("electric",R427)),"Electric Music",
IF(ISNUMBER(SEARCH("indie",R427)),"Indie Rock",
IF(ISNUMBER(SEARCH("jazz",R427)),"Jazz",
IF(ISNUMBER(SEARCH("metal",R427)),"Metal",
IF(ISNUMBER(SEARCH("rock",R427)),"Rock",
IF(ISNUMBER(SEARCH("world",R427)),"World Music",
IF(ISNUMBER(SEARCH("animation", R427)), "Animation",
IF(ISNUMBER(SEARCH("documentary", R427)), "Documentary",
IF(ISNUMBER(SEARCH("drama", R427)), "Drama",
IF(ISNUMBER(SEARCH("science", R427)), "Science Ficton",
IF(ISNUMBER(SEARCH("shorts", R427)), "Shorts",
IF(ISNUMBER(SEARCH("television", R427)), "Television",
IF(ISNUMBER(SEARCH("mobile", R427)), "Mobile Games",
IF(ISNUMBER(SEARCH("video games", R427)), "Video Games",
IF(ISNUMBER(SEARCH("theater", R427)), "Plays",
IF(ISNUMBER(SEARCH("wearables", R427)), "Wearables",
IF(ISNUMBER(SEARCH("web", R427)), "Web",
IF(ISNUMBER(SEARCH("journalism", R427)), "Audio",
IF(ISNUMBER(SEARCH("photography", R427)), "Photography Books",
IF(ISNUMBER(SEARCH("publishing/fiction", R427)), "Ficton",
IF(ISNUMBER(SEARCH("nonfiction", R427)), "Nonfiction",
IF(ISNUMBER(SEARCH("podcasts", R427)), "Radio &amp; Podcasts",
IF(ISNUMBER(SEARCH("translations", R427)), "translations"))))))))))))))))))))))))</f>
        <v>Photography Books</v>
      </c>
    </row>
    <row r="428" spans="1:20" x14ac:dyDescent="0.25">
      <c r="A428">
        <v>426</v>
      </c>
      <c r="B428" t="s">
        <v>901</v>
      </c>
      <c r="C428" s="3" t="s">
        <v>902</v>
      </c>
      <c r="D428">
        <v>1800</v>
      </c>
      <c r="E428">
        <v>10313</v>
      </c>
      <c r="F428" s="6">
        <f>E428/D428*100</f>
        <v>572.94444444444446</v>
      </c>
      <c r="G428" t="s">
        <v>20</v>
      </c>
      <c r="H428">
        <v>219</v>
      </c>
      <c r="I428" s="8">
        <f>IFERROR(E428/H428,"0")</f>
        <v>47.091324200913242</v>
      </c>
      <c r="J428" t="s">
        <v>21</v>
      </c>
      <c r="K428" t="s">
        <v>22</v>
      </c>
      <c r="L428">
        <v>1361944800</v>
      </c>
      <c r="M428" s="12">
        <f>(((L428/60)/60)/24)+DATE(1970,1,1)</f>
        <v>41332.25</v>
      </c>
      <c r="N428">
        <v>1362549600</v>
      </c>
      <c r="O428" s="12">
        <f>(((N428/60)/60)/24)+DATE(1970,1,1)</f>
        <v>41339.25</v>
      </c>
      <c r="P428" t="b">
        <v>0</v>
      </c>
      <c r="Q428" t="b">
        <v>0</v>
      </c>
      <c r="R428" t="s">
        <v>33</v>
      </c>
      <c r="S428" t="str">
        <f>IF(ISNUMBER(SEARCH("food", R428)), "Food", IF(ISNUMBER(SEARCH("music",R428)),"Music",IF(ISNUMBER(SEARCH("film", R428)), "Film &amp; Video", IF(ISNUMBER(SEARCH("games", R428)), "Games", IF(ISNUMBER(SEARCH("theater", R428)), "Theater",IF(ISNUMBER(SEARCH("technology", R428)), "Technology", IF(ISNUMBER(SEARCH("journalism", R428)), "Journalism", IF(ISNUMBER(SEARCH("photography", R428)), "Photography", IF(ISNUMBER(SEARCH("publishing", R428)), "Publishing")))))))))</f>
        <v>Theater</v>
      </c>
      <c r="T428" t="str">
        <f>IF(ISNUMBER(SEARCH("food", R428)), "Food Trucks",
IF(ISNUMBER(SEARCH("electric",R428)),"Electric Music",
IF(ISNUMBER(SEARCH("indie",R428)),"Indie Rock",
IF(ISNUMBER(SEARCH("jazz",R428)),"Jazz",
IF(ISNUMBER(SEARCH("metal",R428)),"Metal",
IF(ISNUMBER(SEARCH("rock",R428)),"Rock",
IF(ISNUMBER(SEARCH("world",R428)),"World Music",
IF(ISNUMBER(SEARCH("animation", R428)), "Animation",
IF(ISNUMBER(SEARCH("documentary", R428)), "Documentary",
IF(ISNUMBER(SEARCH("drama", R428)), "Drama",
IF(ISNUMBER(SEARCH("science", R428)), "Science Ficton",
IF(ISNUMBER(SEARCH("shorts", R428)), "Shorts",
IF(ISNUMBER(SEARCH("television", R428)), "Television",
IF(ISNUMBER(SEARCH("mobile", R428)), "Mobile Games",
IF(ISNUMBER(SEARCH("video games", R428)), "Video Games",
IF(ISNUMBER(SEARCH("theater", R428)), "Plays",
IF(ISNUMBER(SEARCH("wearables", R428)), "Wearables",
IF(ISNUMBER(SEARCH("web", R428)), "Web",
IF(ISNUMBER(SEARCH("journalism", R428)), "Audio",
IF(ISNUMBER(SEARCH("photography", R428)), "Photography Books",
IF(ISNUMBER(SEARCH("publishing/fiction", R428)), "Ficton",
IF(ISNUMBER(SEARCH("nonfiction", R428)), "Nonfiction",
IF(ISNUMBER(SEARCH("podcasts", R428)), "Radio &amp; Podcasts",
IF(ISNUMBER(SEARCH("translations", R428)), "translations"))))))))))))))))))))))))</f>
        <v>Plays</v>
      </c>
    </row>
    <row r="429" spans="1:20" x14ac:dyDescent="0.25">
      <c r="A429">
        <v>427</v>
      </c>
      <c r="B429" t="s">
        <v>903</v>
      </c>
      <c r="C429" s="3" t="s">
        <v>904</v>
      </c>
      <c r="D429">
        <v>174500</v>
      </c>
      <c r="E429">
        <v>197018</v>
      </c>
      <c r="F429" s="6">
        <f>E429/D429*100</f>
        <v>112.90429799426933</v>
      </c>
      <c r="G429" t="s">
        <v>20</v>
      </c>
      <c r="H429">
        <v>2526</v>
      </c>
      <c r="I429" s="8">
        <f>IFERROR(E429/H429,"0")</f>
        <v>77.996041171813147</v>
      </c>
      <c r="J429" t="s">
        <v>21</v>
      </c>
      <c r="K429" t="s">
        <v>22</v>
      </c>
      <c r="L429">
        <v>1410584400</v>
      </c>
      <c r="M429" s="12">
        <f>(((L429/60)/60)/24)+DATE(1970,1,1)</f>
        <v>41895.208333333336</v>
      </c>
      <c r="N429">
        <v>1413349200</v>
      </c>
      <c r="O429" s="12">
        <f>(((N429/60)/60)/24)+DATE(1970,1,1)</f>
        <v>41927.208333333336</v>
      </c>
      <c r="P429" t="b">
        <v>0</v>
      </c>
      <c r="Q429" t="b">
        <v>1</v>
      </c>
      <c r="R429" t="s">
        <v>33</v>
      </c>
      <c r="S429" t="str">
        <f>IF(ISNUMBER(SEARCH("food", R429)), "Food", IF(ISNUMBER(SEARCH("music",R429)),"Music",IF(ISNUMBER(SEARCH("film", R429)), "Film &amp; Video", IF(ISNUMBER(SEARCH("games", R429)), "Games", IF(ISNUMBER(SEARCH("theater", R429)), "Theater",IF(ISNUMBER(SEARCH("technology", R429)), "Technology", IF(ISNUMBER(SEARCH("journalism", R429)), "Journalism", IF(ISNUMBER(SEARCH("photography", R429)), "Photography", IF(ISNUMBER(SEARCH("publishing", R429)), "Publishing")))))))))</f>
        <v>Theater</v>
      </c>
      <c r="T429" t="str">
        <f>IF(ISNUMBER(SEARCH("food", R429)), "Food Trucks",
IF(ISNUMBER(SEARCH("electric",R429)),"Electric Music",
IF(ISNUMBER(SEARCH("indie",R429)),"Indie Rock",
IF(ISNUMBER(SEARCH("jazz",R429)),"Jazz",
IF(ISNUMBER(SEARCH("metal",R429)),"Metal",
IF(ISNUMBER(SEARCH("rock",R429)),"Rock",
IF(ISNUMBER(SEARCH("world",R429)),"World Music",
IF(ISNUMBER(SEARCH("animation", R429)), "Animation",
IF(ISNUMBER(SEARCH("documentary", R429)), "Documentary",
IF(ISNUMBER(SEARCH("drama", R429)), "Drama",
IF(ISNUMBER(SEARCH("science", R429)), "Science Ficton",
IF(ISNUMBER(SEARCH("shorts", R429)), "Shorts",
IF(ISNUMBER(SEARCH("television", R429)), "Television",
IF(ISNUMBER(SEARCH("mobile", R429)), "Mobile Games",
IF(ISNUMBER(SEARCH("video games", R429)), "Video Games",
IF(ISNUMBER(SEARCH("theater", R429)), "Plays",
IF(ISNUMBER(SEARCH("wearables", R429)), "Wearables",
IF(ISNUMBER(SEARCH("web", R429)), "Web",
IF(ISNUMBER(SEARCH("journalism", R429)), "Audio",
IF(ISNUMBER(SEARCH("photography", R429)), "Photography Books",
IF(ISNUMBER(SEARCH("publishing/fiction", R429)), "Ficton",
IF(ISNUMBER(SEARCH("nonfiction", R429)), "Nonfiction",
IF(ISNUMBER(SEARCH("podcasts", R429)), "Radio &amp; Podcasts",
IF(ISNUMBER(SEARCH("translations", R429)), "translations"))))))))))))))))))))))))</f>
        <v>Plays</v>
      </c>
    </row>
    <row r="430" spans="1:20" x14ac:dyDescent="0.25">
      <c r="A430">
        <v>428</v>
      </c>
      <c r="B430" t="s">
        <v>905</v>
      </c>
      <c r="C430" s="3" t="s">
        <v>906</v>
      </c>
      <c r="D430">
        <v>101400</v>
      </c>
      <c r="E430">
        <v>47037</v>
      </c>
      <c r="F430" s="6">
        <f>E430/D430*100</f>
        <v>46.387573964497044</v>
      </c>
      <c r="G430" t="s">
        <v>14</v>
      </c>
      <c r="H430">
        <v>747</v>
      </c>
      <c r="I430" s="8">
        <f>IFERROR(E430/H430,"0")</f>
        <v>62.967871485943775</v>
      </c>
      <c r="J430" t="s">
        <v>21</v>
      </c>
      <c r="K430" t="s">
        <v>22</v>
      </c>
      <c r="L430">
        <v>1297404000</v>
      </c>
      <c r="M430" s="12">
        <f>(((L430/60)/60)/24)+DATE(1970,1,1)</f>
        <v>40585.25</v>
      </c>
      <c r="N430">
        <v>1298008800</v>
      </c>
      <c r="O430" s="12">
        <f>(((N430/60)/60)/24)+DATE(1970,1,1)</f>
        <v>40592.25</v>
      </c>
      <c r="P430" t="b">
        <v>0</v>
      </c>
      <c r="Q430" t="b">
        <v>0</v>
      </c>
      <c r="R430" t="s">
        <v>71</v>
      </c>
      <c r="S430" t="str">
        <f>IF(ISNUMBER(SEARCH("food", R430)), "Food", IF(ISNUMBER(SEARCH("music",R430)),"Music",IF(ISNUMBER(SEARCH("film", R430)), "Film &amp; Video", IF(ISNUMBER(SEARCH("games", R430)), "Games", IF(ISNUMBER(SEARCH("theater", R430)), "Theater",IF(ISNUMBER(SEARCH("technology", R430)), "Technology", IF(ISNUMBER(SEARCH("journalism", R430)), "Journalism", IF(ISNUMBER(SEARCH("photography", R430)), "Photography", IF(ISNUMBER(SEARCH("publishing", R430)), "Publishing")))))))))</f>
        <v>Film &amp; Video</v>
      </c>
      <c r="T430" t="str">
        <f>IF(ISNUMBER(SEARCH("food", R430)), "Food Trucks",
IF(ISNUMBER(SEARCH("electric",R430)),"Electric Music",
IF(ISNUMBER(SEARCH("indie",R430)),"Indie Rock",
IF(ISNUMBER(SEARCH("jazz",R430)),"Jazz",
IF(ISNUMBER(SEARCH("metal",R430)),"Metal",
IF(ISNUMBER(SEARCH("rock",R430)),"Rock",
IF(ISNUMBER(SEARCH("world",R430)),"World Music",
IF(ISNUMBER(SEARCH("animation", R430)), "Animation",
IF(ISNUMBER(SEARCH("documentary", R430)), "Documentary",
IF(ISNUMBER(SEARCH("drama", R430)), "Drama",
IF(ISNUMBER(SEARCH("science", R430)), "Science Ficton",
IF(ISNUMBER(SEARCH("shorts", R430)), "Shorts",
IF(ISNUMBER(SEARCH("television", R430)), "Television",
IF(ISNUMBER(SEARCH("mobile", R430)), "Mobile Games",
IF(ISNUMBER(SEARCH("video games", R430)), "Video Games",
IF(ISNUMBER(SEARCH("theater", R430)), "Plays",
IF(ISNUMBER(SEARCH("wearables", R430)), "Wearables",
IF(ISNUMBER(SEARCH("web", R430)), "Web",
IF(ISNUMBER(SEARCH("journalism", R430)), "Audio",
IF(ISNUMBER(SEARCH("photography", R430)), "Photography Books",
IF(ISNUMBER(SEARCH("publishing/fiction", R430)), "Ficton",
IF(ISNUMBER(SEARCH("nonfiction", R430)), "Nonfiction",
IF(ISNUMBER(SEARCH("podcasts", R430)), "Radio &amp; Podcasts",
IF(ISNUMBER(SEARCH("translations", R430)), "translations"))))))))))))))))))))))))</f>
        <v>Animation</v>
      </c>
    </row>
    <row r="431" spans="1:20" x14ac:dyDescent="0.25">
      <c r="A431">
        <v>429</v>
      </c>
      <c r="B431" t="s">
        <v>907</v>
      </c>
      <c r="C431" s="3" t="s">
        <v>908</v>
      </c>
      <c r="D431">
        <v>191000</v>
      </c>
      <c r="E431">
        <v>173191</v>
      </c>
      <c r="F431" s="6">
        <f>E431/D431*100</f>
        <v>90.675916230366497</v>
      </c>
      <c r="G431" t="s">
        <v>74</v>
      </c>
      <c r="H431">
        <v>2138</v>
      </c>
      <c r="I431" s="8">
        <f>IFERROR(E431/H431,"0")</f>
        <v>81.006080449017773</v>
      </c>
      <c r="J431" t="s">
        <v>21</v>
      </c>
      <c r="K431" t="s">
        <v>22</v>
      </c>
      <c r="L431">
        <v>1392012000</v>
      </c>
      <c r="M431" s="12">
        <f>(((L431/60)/60)/24)+DATE(1970,1,1)</f>
        <v>41680.25</v>
      </c>
      <c r="N431">
        <v>1394427600</v>
      </c>
      <c r="O431" s="12">
        <f>(((N431/60)/60)/24)+DATE(1970,1,1)</f>
        <v>41708.208333333336</v>
      </c>
      <c r="P431" t="b">
        <v>0</v>
      </c>
      <c r="Q431" t="b">
        <v>1</v>
      </c>
      <c r="R431" t="s">
        <v>122</v>
      </c>
      <c r="S431" t="str">
        <f>IF(ISNUMBER(SEARCH("food", R431)), "Food", IF(ISNUMBER(SEARCH("music",R431)),"Music",IF(ISNUMBER(SEARCH("film", R431)), "Film &amp; Video", IF(ISNUMBER(SEARCH("games", R431)), "Games", IF(ISNUMBER(SEARCH("theater", R431)), "Theater",IF(ISNUMBER(SEARCH("technology", R431)), "Technology", IF(ISNUMBER(SEARCH("journalism", R431)), "Journalism", IF(ISNUMBER(SEARCH("photography", R431)), "Photography", IF(ISNUMBER(SEARCH("publishing", R431)), "Publishing")))))))))</f>
        <v>Photography</v>
      </c>
      <c r="T431" t="str">
        <f>IF(ISNUMBER(SEARCH("food", R431)), "Food Trucks",
IF(ISNUMBER(SEARCH("electric",R431)),"Electric Music",
IF(ISNUMBER(SEARCH("indie",R431)),"Indie Rock",
IF(ISNUMBER(SEARCH("jazz",R431)),"Jazz",
IF(ISNUMBER(SEARCH("metal",R431)),"Metal",
IF(ISNUMBER(SEARCH("rock",R431)),"Rock",
IF(ISNUMBER(SEARCH("world",R431)),"World Music",
IF(ISNUMBER(SEARCH("animation", R431)), "Animation",
IF(ISNUMBER(SEARCH("documentary", R431)), "Documentary",
IF(ISNUMBER(SEARCH("drama", R431)), "Drama",
IF(ISNUMBER(SEARCH("science", R431)), "Science Ficton",
IF(ISNUMBER(SEARCH("shorts", R431)), "Shorts",
IF(ISNUMBER(SEARCH("television", R431)), "Television",
IF(ISNUMBER(SEARCH("mobile", R431)), "Mobile Games",
IF(ISNUMBER(SEARCH("video games", R431)), "Video Games",
IF(ISNUMBER(SEARCH("theater", R431)), "Plays",
IF(ISNUMBER(SEARCH("wearables", R431)), "Wearables",
IF(ISNUMBER(SEARCH("web", R431)), "Web",
IF(ISNUMBER(SEARCH("journalism", R431)), "Audio",
IF(ISNUMBER(SEARCH("photography", R431)), "Photography Books",
IF(ISNUMBER(SEARCH("publishing/fiction", R431)), "Ficton",
IF(ISNUMBER(SEARCH("nonfiction", R431)), "Nonfiction",
IF(ISNUMBER(SEARCH("podcasts", R431)), "Radio &amp; Podcasts",
IF(ISNUMBER(SEARCH("translations", R431)), "translations"))))))))))))))))))))))))</f>
        <v>Photography Books</v>
      </c>
    </row>
    <row r="432" spans="1:20" x14ac:dyDescent="0.25">
      <c r="A432">
        <v>430</v>
      </c>
      <c r="B432" t="s">
        <v>909</v>
      </c>
      <c r="C432" s="3" t="s">
        <v>910</v>
      </c>
      <c r="D432">
        <v>8100</v>
      </c>
      <c r="E432">
        <v>5487</v>
      </c>
      <c r="F432" s="6">
        <f>E432/D432*100</f>
        <v>67.740740740740748</v>
      </c>
      <c r="G432" t="s">
        <v>14</v>
      </c>
      <c r="H432">
        <v>84</v>
      </c>
      <c r="I432" s="8">
        <f>IFERROR(E432/H432,"0")</f>
        <v>65.321428571428569</v>
      </c>
      <c r="J432" t="s">
        <v>21</v>
      </c>
      <c r="K432" t="s">
        <v>22</v>
      </c>
      <c r="L432">
        <v>1569733200</v>
      </c>
      <c r="M432" s="12">
        <f>(((L432/60)/60)/24)+DATE(1970,1,1)</f>
        <v>43737.208333333328</v>
      </c>
      <c r="N432">
        <v>1572670800</v>
      </c>
      <c r="O432" s="12">
        <f>(((N432/60)/60)/24)+DATE(1970,1,1)</f>
        <v>43771.208333333328</v>
      </c>
      <c r="P432" t="b">
        <v>0</v>
      </c>
      <c r="Q432" t="b">
        <v>0</v>
      </c>
      <c r="R432" t="s">
        <v>33</v>
      </c>
      <c r="S432" t="str">
        <f>IF(ISNUMBER(SEARCH("food", R432)), "Food", IF(ISNUMBER(SEARCH("music",R432)),"Music",IF(ISNUMBER(SEARCH("film", R432)), "Film &amp; Video", IF(ISNUMBER(SEARCH("games", R432)), "Games", IF(ISNUMBER(SEARCH("theater", R432)), "Theater",IF(ISNUMBER(SEARCH("technology", R432)), "Technology", IF(ISNUMBER(SEARCH("journalism", R432)), "Journalism", IF(ISNUMBER(SEARCH("photography", R432)), "Photography", IF(ISNUMBER(SEARCH("publishing", R432)), "Publishing")))))))))</f>
        <v>Theater</v>
      </c>
      <c r="T432" t="str">
        <f>IF(ISNUMBER(SEARCH("food", R432)), "Food Trucks",
IF(ISNUMBER(SEARCH("electric",R432)),"Electric Music",
IF(ISNUMBER(SEARCH("indie",R432)),"Indie Rock",
IF(ISNUMBER(SEARCH("jazz",R432)),"Jazz",
IF(ISNUMBER(SEARCH("metal",R432)),"Metal",
IF(ISNUMBER(SEARCH("rock",R432)),"Rock",
IF(ISNUMBER(SEARCH("world",R432)),"World Music",
IF(ISNUMBER(SEARCH("animation", R432)), "Animation",
IF(ISNUMBER(SEARCH("documentary", R432)), "Documentary",
IF(ISNUMBER(SEARCH("drama", R432)), "Drama",
IF(ISNUMBER(SEARCH("science", R432)), "Science Ficton",
IF(ISNUMBER(SEARCH("shorts", R432)), "Shorts",
IF(ISNUMBER(SEARCH("television", R432)), "Television",
IF(ISNUMBER(SEARCH("mobile", R432)), "Mobile Games",
IF(ISNUMBER(SEARCH("video games", R432)), "Video Games",
IF(ISNUMBER(SEARCH("theater", R432)), "Plays",
IF(ISNUMBER(SEARCH("wearables", R432)), "Wearables",
IF(ISNUMBER(SEARCH("web", R432)), "Web",
IF(ISNUMBER(SEARCH("journalism", R432)), "Audio",
IF(ISNUMBER(SEARCH("photography", R432)), "Photography Books",
IF(ISNUMBER(SEARCH("publishing/fiction", R432)), "Ficton",
IF(ISNUMBER(SEARCH("nonfiction", R432)), "Nonfiction",
IF(ISNUMBER(SEARCH("podcasts", R432)), "Radio &amp; Podcasts",
IF(ISNUMBER(SEARCH("translations", R432)), "translations"))))))))))))))))))))))))</f>
        <v>Plays</v>
      </c>
    </row>
    <row r="433" spans="1:20" x14ac:dyDescent="0.25">
      <c r="A433">
        <v>431</v>
      </c>
      <c r="B433" t="s">
        <v>911</v>
      </c>
      <c r="C433" s="3" t="s">
        <v>912</v>
      </c>
      <c r="D433">
        <v>5100</v>
      </c>
      <c r="E433">
        <v>9817</v>
      </c>
      <c r="F433" s="6">
        <f>E433/D433*100</f>
        <v>192.49019607843135</v>
      </c>
      <c r="G433" t="s">
        <v>20</v>
      </c>
      <c r="H433">
        <v>94</v>
      </c>
      <c r="I433" s="8">
        <f>IFERROR(E433/H433,"0")</f>
        <v>104.43617021276596</v>
      </c>
      <c r="J433" t="s">
        <v>21</v>
      </c>
      <c r="K433" t="s">
        <v>22</v>
      </c>
      <c r="L433">
        <v>1529643600</v>
      </c>
      <c r="M433" s="12">
        <f>(((L433/60)/60)/24)+DATE(1970,1,1)</f>
        <v>43273.208333333328</v>
      </c>
      <c r="N433">
        <v>1531112400</v>
      </c>
      <c r="O433" s="12">
        <f>(((N433/60)/60)/24)+DATE(1970,1,1)</f>
        <v>43290.208333333328</v>
      </c>
      <c r="P433" t="b">
        <v>1</v>
      </c>
      <c r="Q433" t="b">
        <v>0</v>
      </c>
      <c r="R433" t="s">
        <v>33</v>
      </c>
      <c r="S433" t="str">
        <f>IF(ISNUMBER(SEARCH("food", R433)), "Food", IF(ISNUMBER(SEARCH("music",R433)),"Music",IF(ISNUMBER(SEARCH("film", R433)), "Film &amp; Video", IF(ISNUMBER(SEARCH("games", R433)), "Games", IF(ISNUMBER(SEARCH("theater", R433)), "Theater",IF(ISNUMBER(SEARCH("technology", R433)), "Technology", IF(ISNUMBER(SEARCH("journalism", R433)), "Journalism", IF(ISNUMBER(SEARCH("photography", R433)), "Photography", IF(ISNUMBER(SEARCH("publishing", R433)), "Publishing")))))))))</f>
        <v>Theater</v>
      </c>
      <c r="T433" t="str">
        <f>IF(ISNUMBER(SEARCH("food", R433)), "Food Trucks",
IF(ISNUMBER(SEARCH("electric",R433)),"Electric Music",
IF(ISNUMBER(SEARCH("indie",R433)),"Indie Rock",
IF(ISNUMBER(SEARCH("jazz",R433)),"Jazz",
IF(ISNUMBER(SEARCH("metal",R433)),"Metal",
IF(ISNUMBER(SEARCH("rock",R433)),"Rock",
IF(ISNUMBER(SEARCH("world",R433)),"World Music",
IF(ISNUMBER(SEARCH("animation", R433)), "Animation",
IF(ISNUMBER(SEARCH("documentary", R433)), "Documentary",
IF(ISNUMBER(SEARCH("drama", R433)), "Drama",
IF(ISNUMBER(SEARCH("science", R433)), "Science Ficton",
IF(ISNUMBER(SEARCH("shorts", R433)), "Shorts",
IF(ISNUMBER(SEARCH("television", R433)), "Television",
IF(ISNUMBER(SEARCH("mobile", R433)), "Mobile Games",
IF(ISNUMBER(SEARCH("video games", R433)), "Video Games",
IF(ISNUMBER(SEARCH("theater", R433)), "Plays",
IF(ISNUMBER(SEARCH("wearables", R433)), "Wearables",
IF(ISNUMBER(SEARCH("web", R433)), "Web",
IF(ISNUMBER(SEARCH("journalism", R433)), "Audio",
IF(ISNUMBER(SEARCH("photography", R433)), "Photography Books",
IF(ISNUMBER(SEARCH("publishing/fiction", R433)), "Ficton",
IF(ISNUMBER(SEARCH("nonfiction", R433)), "Nonfiction",
IF(ISNUMBER(SEARCH("podcasts", R433)), "Radio &amp; Podcasts",
IF(ISNUMBER(SEARCH("translations", R433)), "translations"))))))))))))))))))))))))</f>
        <v>Plays</v>
      </c>
    </row>
    <row r="434" spans="1:20" x14ac:dyDescent="0.25">
      <c r="A434">
        <v>432</v>
      </c>
      <c r="B434" t="s">
        <v>913</v>
      </c>
      <c r="C434" s="3" t="s">
        <v>914</v>
      </c>
      <c r="D434">
        <v>7700</v>
      </c>
      <c r="E434">
        <v>6369</v>
      </c>
      <c r="F434" s="6">
        <f>E434/D434*100</f>
        <v>82.714285714285722</v>
      </c>
      <c r="G434" t="s">
        <v>14</v>
      </c>
      <c r="H434">
        <v>91</v>
      </c>
      <c r="I434" s="8">
        <f>IFERROR(E434/H434,"0")</f>
        <v>69.989010989010993</v>
      </c>
      <c r="J434" t="s">
        <v>21</v>
      </c>
      <c r="K434" t="s">
        <v>22</v>
      </c>
      <c r="L434">
        <v>1399006800</v>
      </c>
      <c r="M434" s="12">
        <f>(((L434/60)/60)/24)+DATE(1970,1,1)</f>
        <v>41761.208333333336</v>
      </c>
      <c r="N434">
        <v>1400734800</v>
      </c>
      <c r="O434" s="12">
        <f>(((N434/60)/60)/24)+DATE(1970,1,1)</f>
        <v>41781.208333333336</v>
      </c>
      <c r="P434" t="b">
        <v>0</v>
      </c>
      <c r="Q434" t="b">
        <v>0</v>
      </c>
      <c r="R434" t="s">
        <v>33</v>
      </c>
      <c r="S434" t="str">
        <f>IF(ISNUMBER(SEARCH("food", R434)), "Food", IF(ISNUMBER(SEARCH("music",R434)),"Music",IF(ISNUMBER(SEARCH("film", R434)), "Film &amp; Video", IF(ISNUMBER(SEARCH("games", R434)), "Games", IF(ISNUMBER(SEARCH("theater", R434)), "Theater",IF(ISNUMBER(SEARCH("technology", R434)), "Technology", IF(ISNUMBER(SEARCH("journalism", R434)), "Journalism", IF(ISNUMBER(SEARCH("photography", R434)), "Photography", IF(ISNUMBER(SEARCH("publishing", R434)), "Publishing")))))))))</f>
        <v>Theater</v>
      </c>
      <c r="T434" t="str">
        <f>IF(ISNUMBER(SEARCH("food", R434)), "Food Trucks",
IF(ISNUMBER(SEARCH("electric",R434)),"Electric Music",
IF(ISNUMBER(SEARCH("indie",R434)),"Indie Rock",
IF(ISNUMBER(SEARCH("jazz",R434)),"Jazz",
IF(ISNUMBER(SEARCH("metal",R434)),"Metal",
IF(ISNUMBER(SEARCH("rock",R434)),"Rock",
IF(ISNUMBER(SEARCH("world",R434)),"World Music",
IF(ISNUMBER(SEARCH("animation", R434)), "Animation",
IF(ISNUMBER(SEARCH("documentary", R434)), "Documentary",
IF(ISNUMBER(SEARCH("drama", R434)), "Drama",
IF(ISNUMBER(SEARCH("science", R434)), "Science Ficton",
IF(ISNUMBER(SEARCH("shorts", R434)), "Shorts",
IF(ISNUMBER(SEARCH("television", R434)), "Television",
IF(ISNUMBER(SEARCH("mobile", R434)), "Mobile Games",
IF(ISNUMBER(SEARCH("video games", R434)), "Video Games",
IF(ISNUMBER(SEARCH("theater", R434)), "Plays",
IF(ISNUMBER(SEARCH("wearables", R434)), "Wearables",
IF(ISNUMBER(SEARCH("web", R434)), "Web",
IF(ISNUMBER(SEARCH("journalism", R434)), "Audio",
IF(ISNUMBER(SEARCH("photography", R434)), "Photography Books",
IF(ISNUMBER(SEARCH("publishing/fiction", R434)), "Ficton",
IF(ISNUMBER(SEARCH("nonfiction", R434)), "Nonfiction",
IF(ISNUMBER(SEARCH("podcasts", R434)), "Radio &amp; Podcasts",
IF(ISNUMBER(SEARCH("translations", R434)), "translations"))))))))))))))))))))))))</f>
        <v>Plays</v>
      </c>
    </row>
    <row r="435" spans="1:20" x14ac:dyDescent="0.25">
      <c r="A435">
        <v>433</v>
      </c>
      <c r="B435" t="s">
        <v>915</v>
      </c>
      <c r="C435" s="3" t="s">
        <v>916</v>
      </c>
      <c r="D435">
        <v>121400</v>
      </c>
      <c r="E435">
        <v>65755</v>
      </c>
      <c r="F435" s="6">
        <f>E435/D435*100</f>
        <v>54.163920922570021</v>
      </c>
      <c r="G435" t="s">
        <v>14</v>
      </c>
      <c r="H435">
        <v>792</v>
      </c>
      <c r="I435" s="8">
        <f>IFERROR(E435/H435,"0")</f>
        <v>83.023989898989896</v>
      </c>
      <c r="J435" t="s">
        <v>21</v>
      </c>
      <c r="K435" t="s">
        <v>22</v>
      </c>
      <c r="L435">
        <v>1385359200</v>
      </c>
      <c r="M435" s="12">
        <f>(((L435/60)/60)/24)+DATE(1970,1,1)</f>
        <v>41603.25</v>
      </c>
      <c r="N435">
        <v>1386741600</v>
      </c>
      <c r="O435" s="12">
        <f>(((N435/60)/60)/24)+DATE(1970,1,1)</f>
        <v>41619.25</v>
      </c>
      <c r="P435" t="b">
        <v>0</v>
      </c>
      <c r="Q435" t="b">
        <v>1</v>
      </c>
      <c r="R435" t="s">
        <v>42</v>
      </c>
      <c r="S435" t="str">
        <f>IF(ISNUMBER(SEARCH("food", R435)), "Food", IF(ISNUMBER(SEARCH("music",R435)),"Music",IF(ISNUMBER(SEARCH("film", R435)), "Film &amp; Video", IF(ISNUMBER(SEARCH("games", R435)), "Games", IF(ISNUMBER(SEARCH("theater", R435)), "Theater",IF(ISNUMBER(SEARCH("technology", R435)), "Technology", IF(ISNUMBER(SEARCH("journalism", R435)), "Journalism", IF(ISNUMBER(SEARCH("photography", R435)), "Photography", IF(ISNUMBER(SEARCH("publishing", R435)), "Publishing")))))))))</f>
        <v>Film &amp; Video</v>
      </c>
      <c r="T435" t="str">
        <f>IF(ISNUMBER(SEARCH("food", R435)), "Food Trucks",
IF(ISNUMBER(SEARCH("electric",R435)),"Electric Music",
IF(ISNUMBER(SEARCH("indie",R435)),"Indie Rock",
IF(ISNUMBER(SEARCH("jazz",R435)),"Jazz",
IF(ISNUMBER(SEARCH("metal",R435)),"Metal",
IF(ISNUMBER(SEARCH("rock",R435)),"Rock",
IF(ISNUMBER(SEARCH("world",R435)),"World Music",
IF(ISNUMBER(SEARCH("animation", R435)), "Animation",
IF(ISNUMBER(SEARCH("documentary", R435)), "Documentary",
IF(ISNUMBER(SEARCH("drama", R435)), "Drama",
IF(ISNUMBER(SEARCH("science", R435)), "Science Ficton",
IF(ISNUMBER(SEARCH("shorts", R435)), "Shorts",
IF(ISNUMBER(SEARCH("television", R435)), "Television",
IF(ISNUMBER(SEARCH("mobile", R435)), "Mobile Games",
IF(ISNUMBER(SEARCH("video games", R435)), "Video Games",
IF(ISNUMBER(SEARCH("theater", R435)), "Plays",
IF(ISNUMBER(SEARCH("wearables", R435)), "Wearables",
IF(ISNUMBER(SEARCH("web", R435)), "Web",
IF(ISNUMBER(SEARCH("journalism", R435)), "Audio",
IF(ISNUMBER(SEARCH("photography", R435)), "Photography Books",
IF(ISNUMBER(SEARCH("publishing/fiction", R435)), "Ficton",
IF(ISNUMBER(SEARCH("nonfiction", R435)), "Nonfiction",
IF(ISNUMBER(SEARCH("podcasts", R435)), "Radio &amp; Podcasts",
IF(ISNUMBER(SEARCH("translations", R435)), "translations"))))))))))))))))))))))))</f>
        <v>Documentary</v>
      </c>
    </row>
    <row r="436" spans="1:20" x14ac:dyDescent="0.25">
      <c r="A436">
        <v>434</v>
      </c>
      <c r="B436" t="s">
        <v>917</v>
      </c>
      <c r="C436" s="3" t="s">
        <v>918</v>
      </c>
      <c r="D436">
        <v>5400</v>
      </c>
      <c r="E436">
        <v>903</v>
      </c>
      <c r="F436" s="6">
        <f>E436/D436*100</f>
        <v>16.722222222222221</v>
      </c>
      <c r="G436" t="s">
        <v>74</v>
      </c>
      <c r="H436">
        <v>10</v>
      </c>
      <c r="I436" s="8">
        <f>IFERROR(E436/H436,"0")</f>
        <v>90.3</v>
      </c>
      <c r="J436" t="s">
        <v>15</v>
      </c>
      <c r="K436" t="s">
        <v>16</v>
      </c>
      <c r="L436">
        <v>1480572000</v>
      </c>
      <c r="M436" s="12">
        <f>(((L436/60)/60)/24)+DATE(1970,1,1)</f>
        <v>42705.25</v>
      </c>
      <c r="N436">
        <v>1481781600</v>
      </c>
      <c r="O436" s="12">
        <f>(((N436/60)/60)/24)+DATE(1970,1,1)</f>
        <v>42719.25</v>
      </c>
      <c r="P436" t="b">
        <v>1</v>
      </c>
      <c r="Q436" t="b">
        <v>0</v>
      </c>
      <c r="R436" t="s">
        <v>33</v>
      </c>
      <c r="S436" t="str">
        <f>IF(ISNUMBER(SEARCH("food", R436)), "Food", IF(ISNUMBER(SEARCH("music",R436)),"Music",IF(ISNUMBER(SEARCH("film", R436)), "Film &amp; Video", IF(ISNUMBER(SEARCH("games", R436)), "Games", IF(ISNUMBER(SEARCH("theater", R436)), "Theater",IF(ISNUMBER(SEARCH("technology", R436)), "Technology", IF(ISNUMBER(SEARCH("journalism", R436)), "Journalism", IF(ISNUMBER(SEARCH("photography", R436)), "Photography", IF(ISNUMBER(SEARCH("publishing", R436)), "Publishing")))))))))</f>
        <v>Theater</v>
      </c>
      <c r="T436" t="str">
        <f>IF(ISNUMBER(SEARCH("food", R436)), "Food Trucks",
IF(ISNUMBER(SEARCH("electric",R436)),"Electric Music",
IF(ISNUMBER(SEARCH("indie",R436)),"Indie Rock",
IF(ISNUMBER(SEARCH("jazz",R436)),"Jazz",
IF(ISNUMBER(SEARCH("metal",R436)),"Metal",
IF(ISNUMBER(SEARCH("rock",R436)),"Rock",
IF(ISNUMBER(SEARCH("world",R436)),"World Music",
IF(ISNUMBER(SEARCH("animation", R436)), "Animation",
IF(ISNUMBER(SEARCH("documentary", R436)), "Documentary",
IF(ISNUMBER(SEARCH("drama", R436)), "Drama",
IF(ISNUMBER(SEARCH("science", R436)), "Science Ficton",
IF(ISNUMBER(SEARCH("shorts", R436)), "Shorts",
IF(ISNUMBER(SEARCH("television", R436)), "Television",
IF(ISNUMBER(SEARCH("mobile", R436)), "Mobile Games",
IF(ISNUMBER(SEARCH("video games", R436)), "Video Games",
IF(ISNUMBER(SEARCH("theater", R436)), "Plays",
IF(ISNUMBER(SEARCH("wearables", R436)), "Wearables",
IF(ISNUMBER(SEARCH("web", R436)), "Web",
IF(ISNUMBER(SEARCH("journalism", R436)), "Audio",
IF(ISNUMBER(SEARCH("photography", R436)), "Photography Books",
IF(ISNUMBER(SEARCH("publishing/fiction", R436)), "Ficton",
IF(ISNUMBER(SEARCH("nonfiction", R436)), "Nonfiction",
IF(ISNUMBER(SEARCH("podcasts", R436)), "Radio &amp; Podcasts",
IF(ISNUMBER(SEARCH("translations", R436)), "translations"))))))))))))))))))))))))</f>
        <v>Plays</v>
      </c>
    </row>
    <row r="437" spans="1:20" x14ac:dyDescent="0.25">
      <c r="A437">
        <v>435</v>
      </c>
      <c r="B437" t="s">
        <v>919</v>
      </c>
      <c r="C437" s="3" t="s">
        <v>920</v>
      </c>
      <c r="D437">
        <v>152400</v>
      </c>
      <c r="E437">
        <v>178120</v>
      </c>
      <c r="F437" s="6">
        <f>E437/D437*100</f>
        <v>116.87664041994749</v>
      </c>
      <c r="G437" t="s">
        <v>20</v>
      </c>
      <c r="H437">
        <v>1713</v>
      </c>
      <c r="I437" s="8">
        <f>IFERROR(E437/H437,"0")</f>
        <v>103.98131932282546</v>
      </c>
      <c r="J437" t="s">
        <v>107</v>
      </c>
      <c r="K437" t="s">
        <v>108</v>
      </c>
      <c r="L437">
        <v>1418623200</v>
      </c>
      <c r="M437" s="12">
        <f>(((L437/60)/60)/24)+DATE(1970,1,1)</f>
        <v>41988.25</v>
      </c>
      <c r="N437">
        <v>1419660000</v>
      </c>
      <c r="O437" s="12">
        <f>(((N437/60)/60)/24)+DATE(1970,1,1)</f>
        <v>42000.25</v>
      </c>
      <c r="P437" t="b">
        <v>0</v>
      </c>
      <c r="Q437" t="b">
        <v>1</v>
      </c>
      <c r="R437" t="s">
        <v>33</v>
      </c>
      <c r="S437" t="str">
        <f>IF(ISNUMBER(SEARCH("food", R437)), "Food", IF(ISNUMBER(SEARCH("music",R437)),"Music",IF(ISNUMBER(SEARCH("film", R437)), "Film &amp; Video", IF(ISNUMBER(SEARCH("games", R437)), "Games", IF(ISNUMBER(SEARCH("theater", R437)), "Theater",IF(ISNUMBER(SEARCH("technology", R437)), "Technology", IF(ISNUMBER(SEARCH("journalism", R437)), "Journalism", IF(ISNUMBER(SEARCH("photography", R437)), "Photography", IF(ISNUMBER(SEARCH("publishing", R437)), "Publishing")))))))))</f>
        <v>Theater</v>
      </c>
      <c r="T437" t="str">
        <f>IF(ISNUMBER(SEARCH("food", R437)), "Food Trucks",
IF(ISNUMBER(SEARCH("electric",R437)),"Electric Music",
IF(ISNUMBER(SEARCH("indie",R437)),"Indie Rock",
IF(ISNUMBER(SEARCH("jazz",R437)),"Jazz",
IF(ISNUMBER(SEARCH("metal",R437)),"Metal",
IF(ISNUMBER(SEARCH("rock",R437)),"Rock",
IF(ISNUMBER(SEARCH("world",R437)),"World Music",
IF(ISNUMBER(SEARCH("animation", R437)), "Animation",
IF(ISNUMBER(SEARCH("documentary", R437)), "Documentary",
IF(ISNUMBER(SEARCH("drama", R437)), "Drama",
IF(ISNUMBER(SEARCH("science", R437)), "Science Ficton",
IF(ISNUMBER(SEARCH("shorts", R437)), "Shorts",
IF(ISNUMBER(SEARCH("television", R437)), "Television",
IF(ISNUMBER(SEARCH("mobile", R437)), "Mobile Games",
IF(ISNUMBER(SEARCH("video games", R437)), "Video Games",
IF(ISNUMBER(SEARCH("theater", R437)), "Plays",
IF(ISNUMBER(SEARCH("wearables", R437)), "Wearables",
IF(ISNUMBER(SEARCH("web", R437)), "Web",
IF(ISNUMBER(SEARCH("journalism", R437)), "Audio",
IF(ISNUMBER(SEARCH("photography", R437)), "Photography Books",
IF(ISNUMBER(SEARCH("publishing/fiction", R437)), "Ficton",
IF(ISNUMBER(SEARCH("nonfiction", R437)), "Nonfiction",
IF(ISNUMBER(SEARCH("podcasts", R437)), "Radio &amp; Podcasts",
IF(ISNUMBER(SEARCH("translations", R437)), "translations"))))))))))))))))))))))))</f>
        <v>Plays</v>
      </c>
    </row>
    <row r="438" spans="1:20" x14ac:dyDescent="0.25">
      <c r="A438">
        <v>436</v>
      </c>
      <c r="B438" t="s">
        <v>921</v>
      </c>
      <c r="C438" s="3" t="s">
        <v>922</v>
      </c>
      <c r="D438">
        <v>1300</v>
      </c>
      <c r="E438">
        <v>13678</v>
      </c>
      <c r="F438" s="6">
        <f>E438/D438*100</f>
        <v>1052.1538461538462</v>
      </c>
      <c r="G438" t="s">
        <v>20</v>
      </c>
      <c r="H438">
        <v>249</v>
      </c>
      <c r="I438" s="8">
        <f>IFERROR(E438/H438,"0")</f>
        <v>54.931726907630519</v>
      </c>
      <c r="J438" t="s">
        <v>21</v>
      </c>
      <c r="K438" t="s">
        <v>22</v>
      </c>
      <c r="L438">
        <v>1555736400</v>
      </c>
      <c r="M438" s="12">
        <f>(((L438/60)/60)/24)+DATE(1970,1,1)</f>
        <v>43575.208333333328</v>
      </c>
      <c r="N438">
        <v>1555822800</v>
      </c>
      <c r="O438" s="12">
        <f>(((N438/60)/60)/24)+DATE(1970,1,1)</f>
        <v>43576.208333333328</v>
      </c>
      <c r="P438" t="b">
        <v>0</v>
      </c>
      <c r="Q438" t="b">
        <v>0</v>
      </c>
      <c r="R438" t="s">
        <v>159</v>
      </c>
      <c r="S438" t="str">
        <f>IF(ISNUMBER(SEARCH("food", R438)), "Food", IF(ISNUMBER(SEARCH("music",R438)),"Music",IF(ISNUMBER(SEARCH("film", R438)), "Film &amp; Video", IF(ISNUMBER(SEARCH("games", R438)), "Games", IF(ISNUMBER(SEARCH("theater", R438)), "Theater",IF(ISNUMBER(SEARCH("technology", R438)), "Technology", IF(ISNUMBER(SEARCH("journalism", R438)), "Journalism", IF(ISNUMBER(SEARCH("photography", R438)), "Photography", IF(ISNUMBER(SEARCH("publishing", R438)), "Publishing")))))))))</f>
        <v>Music</v>
      </c>
      <c r="T438" t="str">
        <f>IF(ISNUMBER(SEARCH("food", R438)), "Food Trucks",
IF(ISNUMBER(SEARCH("electric",R438)),"Electric Music",
IF(ISNUMBER(SEARCH("indie",R438)),"Indie Rock",
IF(ISNUMBER(SEARCH("jazz",R438)),"Jazz",
IF(ISNUMBER(SEARCH("metal",R438)),"Metal",
IF(ISNUMBER(SEARCH("rock",R438)),"Rock",
IF(ISNUMBER(SEARCH("world",R438)),"World Music",
IF(ISNUMBER(SEARCH("animation", R438)), "Animation",
IF(ISNUMBER(SEARCH("documentary", R438)), "Documentary",
IF(ISNUMBER(SEARCH("drama", R438)), "Drama",
IF(ISNUMBER(SEARCH("science", R438)), "Science Ficton",
IF(ISNUMBER(SEARCH("shorts", R438)), "Shorts",
IF(ISNUMBER(SEARCH("television", R438)), "Television",
IF(ISNUMBER(SEARCH("mobile", R438)), "Mobile Games",
IF(ISNUMBER(SEARCH("video games", R438)), "Video Games",
IF(ISNUMBER(SEARCH("theater", R438)), "Plays",
IF(ISNUMBER(SEARCH("wearables", R438)), "Wearables",
IF(ISNUMBER(SEARCH("web", R438)), "Web",
IF(ISNUMBER(SEARCH("journalism", R438)), "Audio",
IF(ISNUMBER(SEARCH("photography", R438)), "Photography Books",
IF(ISNUMBER(SEARCH("publishing/fiction", R438)), "Ficton",
IF(ISNUMBER(SEARCH("nonfiction", R438)), "Nonfiction",
IF(ISNUMBER(SEARCH("podcasts", R438)), "Radio &amp; Podcasts",
IF(ISNUMBER(SEARCH("translations", R438)), "translations"))))))))))))))))))))))))</f>
        <v>Jazz</v>
      </c>
    </row>
    <row r="439" spans="1:20" x14ac:dyDescent="0.25">
      <c r="A439">
        <v>437</v>
      </c>
      <c r="B439" t="s">
        <v>923</v>
      </c>
      <c r="C439" s="3" t="s">
        <v>924</v>
      </c>
      <c r="D439">
        <v>8100</v>
      </c>
      <c r="E439">
        <v>9969</v>
      </c>
      <c r="F439" s="6">
        <f>E439/D439*100</f>
        <v>123.07407407407408</v>
      </c>
      <c r="G439" t="s">
        <v>20</v>
      </c>
      <c r="H439">
        <v>192</v>
      </c>
      <c r="I439" s="8">
        <f>IFERROR(E439/H439,"0")</f>
        <v>51.921875</v>
      </c>
      <c r="J439" t="s">
        <v>21</v>
      </c>
      <c r="K439" t="s">
        <v>22</v>
      </c>
      <c r="L439">
        <v>1442120400</v>
      </c>
      <c r="M439" s="12">
        <f>(((L439/60)/60)/24)+DATE(1970,1,1)</f>
        <v>42260.208333333328</v>
      </c>
      <c r="N439">
        <v>1442379600</v>
      </c>
      <c r="O439" s="12">
        <f>(((N439/60)/60)/24)+DATE(1970,1,1)</f>
        <v>42263.208333333328</v>
      </c>
      <c r="P439" t="b">
        <v>0</v>
      </c>
      <c r="Q439" t="b">
        <v>1</v>
      </c>
      <c r="R439" t="s">
        <v>71</v>
      </c>
      <c r="S439" t="str">
        <f>IF(ISNUMBER(SEARCH("food", R439)), "Food", IF(ISNUMBER(SEARCH("music",R439)),"Music",IF(ISNUMBER(SEARCH("film", R439)), "Film &amp; Video", IF(ISNUMBER(SEARCH("games", R439)), "Games", IF(ISNUMBER(SEARCH("theater", R439)), "Theater",IF(ISNUMBER(SEARCH("technology", R439)), "Technology", IF(ISNUMBER(SEARCH("journalism", R439)), "Journalism", IF(ISNUMBER(SEARCH("photography", R439)), "Photography", IF(ISNUMBER(SEARCH("publishing", R439)), "Publishing")))))))))</f>
        <v>Film &amp; Video</v>
      </c>
      <c r="T439" t="str">
        <f>IF(ISNUMBER(SEARCH("food", R439)), "Food Trucks",
IF(ISNUMBER(SEARCH("electric",R439)),"Electric Music",
IF(ISNUMBER(SEARCH("indie",R439)),"Indie Rock",
IF(ISNUMBER(SEARCH("jazz",R439)),"Jazz",
IF(ISNUMBER(SEARCH("metal",R439)),"Metal",
IF(ISNUMBER(SEARCH("rock",R439)),"Rock",
IF(ISNUMBER(SEARCH("world",R439)),"World Music",
IF(ISNUMBER(SEARCH("animation", R439)), "Animation",
IF(ISNUMBER(SEARCH("documentary", R439)), "Documentary",
IF(ISNUMBER(SEARCH("drama", R439)), "Drama",
IF(ISNUMBER(SEARCH("science", R439)), "Science Ficton",
IF(ISNUMBER(SEARCH("shorts", R439)), "Shorts",
IF(ISNUMBER(SEARCH("television", R439)), "Television",
IF(ISNUMBER(SEARCH("mobile", R439)), "Mobile Games",
IF(ISNUMBER(SEARCH("video games", R439)), "Video Games",
IF(ISNUMBER(SEARCH("theater", R439)), "Plays",
IF(ISNUMBER(SEARCH("wearables", R439)), "Wearables",
IF(ISNUMBER(SEARCH("web", R439)), "Web",
IF(ISNUMBER(SEARCH("journalism", R439)), "Audio",
IF(ISNUMBER(SEARCH("photography", R439)), "Photography Books",
IF(ISNUMBER(SEARCH("publishing/fiction", R439)), "Ficton",
IF(ISNUMBER(SEARCH("nonfiction", R439)), "Nonfiction",
IF(ISNUMBER(SEARCH("podcasts", R439)), "Radio &amp; Podcasts",
IF(ISNUMBER(SEARCH("translations", R439)), "translations"))))))))))))))))))))))))</f>
        <v>Animation</v>
      </c>
    </row>
    <row r="440" spans="1:20" ht="31.5" x14ac:dyDescent="0.25">
      <c r="A440">
        <v>438</v>
      </c>
      <c r="B440" t="s">
        <v>925</v>
      </c>
      <c r="C440" s="3" t="s">
        <v>926</v>
      </c>
      <c r="D440">
        <v>8300</v>
      </c>
      <c r="E440">
        <v>14827</v>
      </c>
      <c r="F440" s="6">
        <f>E440/D440*100</f>
        <v>178.63855421686748</v>
      </c>
      <c r="G440" t="s">
        <v>20</v>
      </c>
      <c r="H440">
        <v>247</v>
      </c>
      <c r="I440" s="8">
        <f>IFERROR(E440/H440,"0")</f>
        <v>60.02834008097166</v>
      </c>
      <c r="J440" t="s">
        <v>21</v>
      </c>
      <c r="K440" t="s">
        <v>22</v>
      </c>
      <c r="L440">
        <v>1362376800</v>
      </c>
      <c r="M440" s="12">
        <f>(((L440/60)/60)/24)+DATE(1970,1,1)</f>
        <v>41337.25</v>
      </c>
      <c r="N440">
        <v>1364965200</v>
      </c>
      <c r="O440" s="12">
        <f>(((N440/60)/60)/24)+DATE(1970,1,1)</f>
        <v>41367.208333333336</v>
      </c>
      <c r="P440" t="b">
        <v>0</v>
      </c>
      <c r="Q440" t="b">
        <v>0</v>
      </c>
      <c r="R440" t="s">
        <v>33</v>
      </c>
      <c r="S440" t="str">
        <f>IF(ISNUMBER(SEARCH("food", R440)), "Food", IF(ISNUMBER(SEARCH("music",R440)),"Music",IF(ISNUMBER(SEARCH("film", R440)), "Film &amp; Video", IF(ISNUMBER(SEARCH("games", R440)), "Games", IF(ISNUMBER(SEARCH("theater", R440)), "Theater",IF(ISNUMBER(SEARCH("technology", R440)), "Technology", IF(ISNUMBER(SEARCH("journalism", R440)), "Journalism", IF(ISNUMBER(SEARCH("photography", R440)), "Photography", IF(ISNUMBER(SEARCH("publishing", R440)), "Publishing")))))))))</f>
        <v>Theater</v>
      </c>
      <c r="T440" t="str">
        <f>IF(ISNUMBER(SEARCH("food", R440)), "Food Trucks",
IF(ISNUMBER(SEARCH("electric",R440)),"Electric Music",
IF(ISNUMBER(SEARCH("indie",R440)),"Indie Rock",
IF(ISNUMBER(SEARCH("jazz",R440)),"Jazz",
IF(ISNUMBER(SEARCH("metal",R440)),"Metal",
IF(ISNUMBER(SEARCH("rock",R440)),"Rock",
IF(ISNUMBER(SEARCH("world",R440)),"World Music",
IF(ISNUMBER(SEARCH("animation", R440)), "Animation",
IF(ISNUMBER(SEARCH("documentary", R440)), "Documentary",
IF(ISNUMBER(SEARCH("drama", R440)), "Drama",
IF(ISNUMBER(SEARCH("science", R440)), "Science Ficton",
IF(ISNUMBER(SEARCH("shorts", R440)), "Shorts",
IF(ISNUMBER(SEARCH("television", R440)), "Television",
IF(ISNUMBER(SEARCH("mobile", R440)), "Mobile Games",
IF(ISNUMBER(SEARCH("video games", R440)), "Video Games",
IF(ISNUMBER(SEARCH("theater", R440)), "Plays",
IF(ISNUMBER(SEARCH("wearables", R440)), "Wearables",
IF(ISNUMBER(SEARCH("web", R440)), "Web",
IF(ISNUMBER(SEARCH("journalism", R440)), "Audio",
IF(ISNUMBER(SEARCH("photography", R440)), "Photography Books",
IF(ISNUMBER(SEARCH("publishing/fiction", R440)), "Ficton",
IF(ISNUMBER(SEARCH("nonfiction", R440)), "Nonfiction",
IF(ISNUMBER(SEARCH("podcasts", R440)), "Radio &amp; Podcasts",
IF(ISNUMBER(SEARCH("translations", R440)), "translations"))))))))))))))))))))))))</f>
        <v>Plays</v>
      </c>
    </row>
    <row r="441" spans="1:20" x14ac:dyDescent="0.25">
      <c r="A441">
        <v>439</v>
      </c>
      <c r="B441" t="s">
        <v>927</v>
      </c>
      <c r="C441" s="3" t="s">
        <v>928</v>
      </c>
      <c r="D441">
        <v>28400</v>
      </c>
      <c r="E441">
        <v>100900</v>
      </c>
      <c r="F441" s="6">
        <f>E441/D441*100</f>
        <v>355.28169014084506</v>
      </c>
      <c r="G441" t="s">
        <v>20</v>
      </c>
      <c r="H441">
        <v>2293</v>
      </c>
      <c r="I441" s="8">
        <f>IFERROR(E441/H441,"0")</f>
        <v>44.003488879197555</v>
      </c>
      <c r="J441" t="s">
        <v>21</v>
      </c>
      <c r="K441" t="s">
        <v>22</v>
      </c>
      <c r="L441">
        <v>1478408400</v>
      </c>
      <c r="M441" s="12">
        <f>(((L441/60)/60)/24)+DATE(1970,1,1)</f>
        <v>42680.208333333328</v>
      </c>
      <c r="N441">
        <v>1479016800</v>
      </c>
      <c r="O441" s="12">
        <f>(((N441/60)/60)/24)+DATE(1970,1,1)</f>
        <v>42687.25</v>
      </c>
      <c r="P441" t="b">
        <v>0</v>
      </c>
      <c r="Q441" t="b">
        <v>0</v>
      </c>
      <c r="R441" t="s">
        <v>474</v>
      </c>
      <c r="S441" t="str">
        <f>IF(ISNUMBER(SEARCH("food", R441)), "Food", IF(ISNUMBER(SEARCH("music",R441)),"Music",IF(ISNUMBER(SEARCH("film", R441)), "Film &amp; Video", IF(ISNUMBER(SEARCH("games", R441)), "Games", IF(ISNUMBER(SEARCH("theater", R441)), "Theater",IF(ISNUMBER(SEARCH("technology", R441)), "Technology", IF(ISNUMBER(SEARCH("journalism", R441)), "Journalism", IF(ISNUMBER(SEARCH("photography", R441)), "Photography", IF(ISNUMBER(SEARCH("publishing", R441)), "Publishing")))))))))</f>
        <v>Film &amp; Video</v>
      </c>
      <c r="T441" t="str">
        <f>IF(ISNUMBER(SEARCH("food", R441)), "Food Trucks",
IF(ISNUMBER(SEARCH("electric",R441)),"Electric Music",
IF(ISNUMBER(SEARCH("indie",R441)),"Indie Rock",
IF(ISNUMBER(SEARCH("jazz",R441)),"Jazz",
IF(ISNUMBER(SEARCH("metal",R441)),"Metal",
IF(ISNUMBER(SEARCH("rock",R441)),"Rock",
IF(ISNUMBER(SEARCH("world",R441)),"World Music",
IF(ISNUMBER(SEARCH("animation", R441)), "Animation",
IF(ISNUMBER(SEARCH("documentary", R441)), "Documentary",
IF(ISNUMBER(SEARCH("drama", R441)), "Drama",
IF(ISNUMBER(SEARCH("science", R441)), "Science Ficton",
IF(ISNUMBER(SEARCH("shorts", R441)), "Shorts",
IF(ISNUMBER(SEARCH("television", R441)), "Television",
IF(ISNUMBER(SEARCH("mobile", R441)), "Mobile Games",
IF(ISNUMBER(SEARCH("video games", R441)), "Video Games",
IF(ISNUMBER(SEARCH("theater", R441)), "Plays",
IF(ISNUMBER(SEARCH("wearables", R441)), "Wearables",
IF(ISNUMBER(SEARCH("web", R441)), "Web",
IF(ISNUMBER(SEARCH("journalism", R441)), "Audio",
IF(ISNUMBER(SEARCH("photography", R441)), "Photography Books",
IF(ISNUMBER(SEARCH("publishing/fiction", R441)), "Ficton",
IF(ISNUMBER(SEARCH("nonfiction", R441)), "Nonfiction",
IF(ISNUMBER(SEARCH("podcasts", R441)), "Radio &amp; Podcasts",
IF(ISNUMBER(SEARCH("translations", R441)), "translations"))))))))))))))))))))))))</f>
        <v>Science Ficton</v>
      </c>
    </row>
    <row r="442" spans="1:20" x14ac:dyDescent="0.25">
      <c r="A442">
        <v>440</v>
      </c>
      <c r="B442" t="s">
        <v>929</v>
      </c>
      <c r="C442" s="3" t="s">
        <v>930</v>
      </c>
      <c r="D442">
        <v>102500</v>
      </c>
      <c r="E442">
        <v>165954</v>
      </c>
      <c r="F442" s="6">
        <f>E442/D442*100</f>
        <v>161.90634146341463</v>
      </c>
      <c r="G442" t="s">
        <v>20</v>
      </c>
      <c r="H442">
        <v>3131</v>
      </c>
      <c r="I442" s="8">
        <f>IFERROR(E442/H442,"0")</f>
        <v>53.003513254551258</v>
      </c>
      <c r="J442" t="s">
        <v>21</v>
      </c>
      <c r="K442" t="s">
        <v>22</v>
      </c>
      <c r="L442">
        <v>1498798800</v>
      </c>
      <c r="M442" s="12">
        <f>(((L442/60)/60)/24)+DATE(1970,1,1)</f>
        <v>42916.208333333328</v>
      </c>
      <c r="N442">
        <v>1499662800</v>
      </c>
      <c r="O442" s="12">
        <f>(((N442/60)/60)/24)+DATE(1970,1,1)</f>
        <v>42926.208333333328</v>
      </c>
      <c r="P442" t="b">
        <v>0</v>
      </c>
      <c r="Q442" t="b">
        <v>0</v>
      </c>
      <c r="R442" t="s">
        <v>269</v>
      </c>
      <c r="S442" t="str">
        <f>IF(ISNUMBER(SEARCH("food", R442)), "Food", IF(ISNUMBER(SEARCH("music",R442)),"Music",IF(ISNUMBER(SEARCH("film", R442)), "Film &amp; Video", IF(ISNUMBER(SEARCH("games", R442)), "Games", IF(ISNUMBER(SEARCH("theater", R442)), "Theater",IF(ISNUMBER(SEARCH("technology", R442)), "Technology", IF(ISNUMBER(SEARCH("journalism", R442)), "Journalism", IF(ISNUMBER(SEARCH("photography", R442)), "Photography", IF(ISNUMBER(SEARCH("publishing", R442)), "Publishing")))))))))</f>
        <v>Film &amp; Video</v>
      </c>
      <c r="T442" t="str">
        <f>IF(ISNUMBER(SEARCH("food", R442)), "Food Trucks",
IF(ISNUMBER(SEARCH("electric",R442)),"Electric Music",
IF(ISNUMBER(SEARCH("indie",R442)),"Indie Rock",
IF(ISNUMBER(SEARCH("jazz",R442)),"Jazz",
IF(ISNUMBER(SEARCH("metal",R442)),"Metal",
IF(ISNUMBER(SEARCH("rock",R442)),"Rock",
IF(ISNUMBER(SEARCH("world",R442)),"World Music",
IF(ISNUMBER(SEARCH("animation", R442)), "Animation",
IF(ISNUMBER(SEARCH("documentary", R442)), "Documentary",
IF(ISNUMBER(SEARCH("drama", R442)), "Drama",
IF(ISNUMBER(SEARCH("science", R442)), "Science Ficton",
IF(ISNUMBER(SEARCH("shorts", R442)), "Shorts",
IF(ISNUMBER(SEARCH("television", R442)), "Television",
IF(ISNUMBER(SEARCH("mobile", R442)), "Mobile Games",
IF(ISNUMBER(SEARCH("video games", R442)), "Video Games",
IF(ISNUMBER(SEARCH("theater", R442)), "Plays",
IF(ISNUMBER(SEARCH("wearables", R442)), "Wearables",
IF(ISNUMBER(SEARCH("web", R442)), "Web",
IF(ISNUMBER(SEARCH("journalism", R442)), "Audio",
IF(ISNUMBER(SEARCH("photography", R442)), "Photography Books",
IF(ISNUMBER(SEARCH("publishing/fiction", R442)), "Ficton",
IF(ISNUMBER(SEARCH("nonfiction", R442)), "Nonfiction",
IF(ISNUMBER(SEARCH("podcasts", R442)), "Radio &amp; Podcasts",
IF(ISNUMBER(SEARCH("translations", R442)), "translations"))))))))))))))))))))))))</f>
        <v>Television</v>
      </c>
    </row>
    <row r="443" spans="1:20" x14ac:dyDescent="0.25">
      <c r="A443">
        <v>441</v>
      </c>
      <c r="B443" t="s">
        <v>931</v>
      </c>
      <c r="C443" s="3" t="s">
        <v>932</v>
      </c>
      <c r="D443">
        <v>7000</v>
      </c>
      <c r="E443">
        <v>1744</v>
      </c>
      <c r="F443" s="6">
        <f>E443/D443*100</f>
        <v>24.914285714285715</v>
      </c>
      <c r="G443" t="s">
        <v>14</v>
      </c>
      <c r="H443">
        <v>32</v>
      </c>
      <c r="I443" s="8">
        <f>IFERROR(E443/H443,"0")</f>
        <v>54.5</v>
      </c>
      <c r="J443" t="s">
        <v>21</v>
      </c>
      <c r="K443" t="s">
        <v>22</v>
      </c>
      <c r="L443">
        <v>1335416400</v>
      </c>
      <c r="M443" s="12">
        <f>(((L443/60)/60)/24)+DATE(1970,1,1)</f>
        <v>41025.208333333336</v>
      </c>
      <c r="N443">
        <v>1337835600</v>
      </c>
      <c r="O443" s="12">
        <f>(((N443/60)/60)/24)+DATE(1970,1,1)</f>
        <v>41053.208333333336</v>
      </c>
      <c r="P443" t="b">
        <v>0</v>
      </c>
      <c r="Q443" t="b">
        <v>0</v>
      </c>
      <c r="R443" t="s">
        <v>65</v>
      </c>
      <c r="S443" t="str">
        <f>IF(ISNUMBER(SEARCH("food", R443)), "Food", IF(ISNUMBER(SEARCH("music",R443)),"Music",IF(ISNUMBER(SEARCH("film", R443)), "Film &amp; Video", IF(ISNUMBER(SEARCH("games", R443)), "Games", IF(ISNUMBER(SEARCH("theater", R443)), "Theater",IF(ISNUMBER(SEARCH("technology", R443)), "Technology", IF(ISNUMBER(SEARCH("journalism", R443)), "Journalism", IF(ISNUMBER(SEARCH("photography", R443)), "Photography", IF(ISNUMBER(SEARCH("publishing", R443)), "Publishing")))))))))</f>
        <v>Technology</v>
      </c>
      <c r="T443" t="str">
        <f>IF(ISNUMBER(SEARCH("food", R443)), "Food Trucks",
IF(ISNUMBER(SEARCH("electric",R443)),"Electric Music",
IF(ISNUMBER(SEARCH("indie",R443)),"Indie Rock",
IF(ISNUMBER(SEARCH("jazz",R443)),"Jazz",
IF(ISNUMBER(SEARCH("metal",R443)),"Metal",
IF(ISNUMBER(SEARCH("rock",R443)),"Rock",
IF(ISNUMBER(SEARCH("world",R443)),"World Music",
IF(ISNUMBER(SEARCH("animation", R443)), "Animation",
IF(ISNUMBER(SEARCH("documentary", R443)), "Documentary",
IF(ISNUMBER(SEARCH("drama", R443)), "Drama",
IF(ISNUMBER(SEARCH("science", R443)), "Science Ficton",
IF(ISNUMBER(SEARCH("shorts", R443)), "Shorts",
IF(ISNUMBER(SEARCH("television", R443)), "Television",
IF(ISNUMBER(SEARCH("mobile", R443)), "Mobile Games",
IF(ISNUMBER(SEARCH("video games", R443)), "Video Games",
IF(ISNUMBER(SEARCH("theater", R443)), "Plays",
IF(ISNUMBER(SEARCH("wearables", R443)), "Wearables",
IF(ISNUMBER(SEARCH("web", R443)), "Web",
IF(ISNUMBER(SEARCH("journalism", R443)), "Audio",
IF(ISNUMBER(SEARCH("photography", R443)), "Photography Books",
IF(ISNUMBER(SEARCH("publishing/fiction", R443)), "Ficton",
IF(ISNUMBER(SEARCH("nonfiction", R443)), "Nonfiction",
IF(ISNUMBER(SEARCH("podcasts", R443)), "Radio &amp; Podcasts",
IF(ISNUMBER(SEARCH("translations", R443)), "translations"))))))))))))))))))))))))</f>
        <v>Wearables</v>
      </c>
    </row>
    <row r="444" spans="1:20" x14ac:dyDescent="0.25">
      <c r="A444">
        <v>442</v>
      </c>
      <c r="B444" t="s">
        <v>933</v>
      </c>
      <c r="C444" s="3" t="s">
        <v>934</v>
      </c>
      <c r="D444">
        <v>5400</v>
      </c>
      <c r="E444">
        <v>10731</v>
      </c>
      <c r="F444" s="6">
        <f>E444/D444*100</f>
        <v>198.72222222222223</v>
      </c>
      <c r="G444" t="s">
        <v>20</v>
      </c>
      <c r="H444">
        <v>143</v>
      </c>
      <c r="I444" s="8">
        <f>IFERROR(E444/H444,"0")</f>
        <v>75.04195804195804</v>
      </c>
      <c r="J444" t="s">
        <v>107</v>
      </c>
      <c r="K444" t="s">
        <v>108</v>
      </c>
      <c r="L444">
        <v>1504328400</v>
      </c>
      <c r="M444" s="12">
        <f>(((L444/60)/60)/24)+DATE(1970,1,1)</f>
        <v>42980.208333333328</v>
      </c>
      <c r="N444">
        <v>1505710800</v>
      </c>
      <c r="O444" s="12">
        <f>(((N444/60)/60)/24)+DATE(1970,1,1)</f>
        <v>42996.208333333328</v>
      </c>
      <c r="P444" t="b">
        <v>0</v>
      </c>
      <c r="Q444" t="b">
        <v>0</v>
      </c>
      <c r="R444" t="s">
        <v>33</v>
      </c>
      <c r="S444" t="str">
        <f>IF(ISNUMBER(SEARCH("food", R444)), "Food", IF(ISNUMBER(SEARCH("music",R444)),"Music",IF(ISNUMBER(SEARCH("film", R444)), "Film &amp; Video", IF(ISNUMBER(SEARCH("games", R444)), "Games", IF(ISNUMBER(SEARCH("theater", R444)), "Theater",IF(ISNUMBER(SEARCH("technology", R444)), "Technology", IF(ISNUMBER(SEARCH("journalism", R444)), "Journalism", IF(ISNUMBER(SEARCH("photography", R444)), "Photography", IF(ISNUMBER(SEARCH("publishing", R444)), "Publishing")))))))))</f>
        <v>Theater</v>
      </c>
      <c r="T444" t="str">
        <f>IF(ISNUMBER(SEARCH("food", R444)), "Food Trucks",
IF(ISNUMBER(SEARCH("electric",R444)),"Electric Music",
IF(ISNUMBER(SEARCH("indie",R444)),"Indie Rock",
IF(ISNUMBER(SEARCH("jazz",R444)),"Jazz",
IF(ISNUMBER(SEARCH("metal",R444)),"Metal",
IF(ISNUMBER(SEARCH("rock",R444)),"Rock",
IF(ISNUMBER(SEARCH("world",R444)),"World Music",
IF(ISNUMBER(SEARCH("animation", R444)), "Animation",
IF(ISNUMBER(SEARCH("documentary", R444)), "Documentary",
IF(ISNUMBER(SEARCH("drama", R444)), "Drama",
IF(ISNUMBER(SEARCH("science", R444)), "Science Ficton",
IF(ISNUMBER(SEARCH("shorts", R444)), "Shorts",
IF(ISNUMBER(SEARCH("television", R444)), "Television",
IF(ISNUMBER(SEARCH("mobile", R444)), "Mobile Games",
IF(ISNUMBER(SEARCH("video games", R444)), "Video Games",
IF(ISNUMBER(SEARCH("theater", R444)), "Plays",
IF(ISNUMBER(SEARCH("wearables", R444)), "Wearables",
IF(ISNUMBER(SEARCH("web", R444)), "Web",
IF(ISNUMBER(SEARCH("journalism", R444)), "Audio",
IF(ISNUMBER(SEARCH("photography", R444)), "Photography Books",
IF(ISNUMBER(SEARCH("publishing/fiction", R444)), "Ficton",
IF(ISNUMBER(SEARCH("nonfiction", R444)), "Nonfiction",
IF(ISNUMBER(SEARCH("podcasts", R444)), "Radio &amp; Podcasts",
IF(ISNUMBER(SEARCH("translations", R444)), "translations"))))))))))))))))))))))))</f>
        <v>Plays</v>
      </c>
    </row>
    <row r="445" spans="1:20" x14ac:dyDescent="0.25">
      <c r="A445">
        <v>443</v>
      </c>
      <c r="B445" t="s">
        <v>935</v>
      </c>
      <c r="C445" s="3" t="s">
        <v>936</v>
      </c>
      <c r="D445">
        <v>9300</v>
      </c>
      <c r="E445">
        <v>3232</v>
      </c>
      <c r="F445" s="6">
        <f>E445/D445*100</f>
        <v>34.752688172043008</v>
      </c>
      <c r="G445" t="s">
        <v>74</v>
      </c>
      <c r="H445">
        <v>90</v>
      </c>
      <c r="I445" s="8">
        <f>IFERROR(E445/H445,"0")</f>
        <v>35.911111111111111</v>
      </c>
      <c r="J445" t="s">
        <v>21</v>
      </c>
      <c r="K445" t="s">
        <v>22</v>
      </c>
      <c r="L445">
        <v>1285822800</v>
      </c>
      <c r="M445" s="12">
        <f>(((L445/60)/60)/24)+DATE(1970,1,1)</f>
        <v>40451.208333333336</v>
      </c>
      <c r="N445">
        <v>1287464400</v>
      </c>
      <c r="O445" s="12">
        <f>(((N445/60)/60)/24)+DATE(1970,1,1)</f>
        <v>40470.208333333336</v>
      </c>
      <c r="P445" t="b">
        <v>0</v>
      </c>
      <c r="Q445" t="b">
        <v>0</v>
      </c>
      <c r="R445" t="s">
        <v>33</v>
      </c>
      <c r="S445" t="str">
        <f>IF(ISNUMBER(SEARCH("food", R445)), "Food", IF(ISNUMBER(SEARCH("music",R445)),"Music",IF(ISNUMBER(SEARCH("film", R445)), "Film &amp; Video", IF(ISNUMBER(SEARCH("games", R445)), "Games", IF(ISNUMBER(SEARCH("theater", R445)), "Theater",IF(ISNUMBER(SEARCH("technology", R445)), "Technology", IF(ISNUMBER(SEARCH("journalism", R445)), "Journalism", IF(ISNUMBER(SEARCH("photography", R445)), "Photography", IF(ISNUMBER(SEARCH("publishing", R445)), "Publishing")))))))))</f>
        <v>Theater</v>
      </c>
      <c r="T445" t="str">
        <f>IF(ISNUMBER(SEARCH("food", R445)), "Food Trucks",
IF(ISNUMBER(SEARCH("electric",R445)),"Electric Music",
IF(ISNUMBER(SEARCH("indie",R445)),"Indie Rock",
IF(ISNUMBER(SEARCH("jazz",R445)),"Jazz",
IF(ISNUMBER(SEARCH("metal",R445)),"Metal",
IF(ISNUMBER(SEARCH("rock",R445)),"Rock",
IF(ISNUMBER(SEARCH("world",R445)),"World Music",
IF(ISNUMBER(SEARCH("animation", R445)), "Animation",
IF(ISNUMBER(SEARCH("documentary", R445)), "Documentary",
IF(ISNUMBER(SEARCH("drama", R445)), "Drama",
IF(ISNUMBER(SEARCH("science", R445)), "Science Ficton",
IF(ISNUMBER(SEARCH("shorts", R445)), "Shorts",
IF(ISNUMBER(SEARCH("television", R445)), "Television",
IF(ISNUMBER(SEARCH("mobile", R445)), "Mobile Games",
IF(ISNUMBER(SEARCH("video games", R445)), "Video Games",
IF(ISNUMBER(SEARCH("theater", R445)), "Plays",
IF(ISNUMBER(SEARCH("wearables", R445)), "Wearables",
IF(ISNUMBER(SEARCH("web", R445)), "Web",
IF(ISNUMBER(SEARCH("journalism", R445)), "Audio",
IF(ISNUMBER(SEARCH("photography", R445)), "Photography Books",
IF(ISNUMBER(SEARCH("publishing/fiction", R445)), "Ficton",
IF(ISNUMBER(SEARCH("nonfiction", R445)), "Nonfiction",
IF(ISNUMBER(SEARCH("podcasts", R445)), "Radio &amp; Podcasts",
IF(ISNUMBER(SEARCH("translations", R445)), "translations"))))))))))))))))))))))))</f>
        <v>Plays</v>
      </c>
    </row>
    <row r="446" spans="1:20" x14ac:dyDescent="0.25">
      <c r="A446">
        <v>444</v>
      </c>
      <c r="B446" t="s">
        <v>748</v>
      </c>
      <c r="C446" s="3" t="s">
        <v>937</v>
      </c>
      <c r="D446">
        <v>6200</v>
      </c>
      <c r="E446">
        <v>10938</v>
      </c>
      <c r="F446" s="6">
        <f>E446/D446*100</f>
        <v>176.41935483870967</v>
      </c>
      <c r="G446" t="s">
        <v>20</v>
      </c>
      <c r="H446">
        <v>296</v>
      </c>
      <c r="I446" s="8">
        <f>IFERROR(E446/H446,"0")</f>
        <v>36.952702702702702</v>
      </c>
      <c r="J446" t="s">
        <v>21</v>
      </c>
      <c r="K446" t="s">
        <v>22</v>
      </c>
      <c r="L446">
        <v>1311483600</v>
      </c>
      <c r="M446" s="12">
        <f>(((L446/60)/60)/24)+DATE(1970,1,1)</f>
        <v>40748.208333333336</v>
      </c>
      <c r="N446">
        <v>1311656400</v>
      </c>
      <c r="O446" s="12">
        <f>(((N446/60)/60)/24)+DATE(1970,1,1)</f>
        <v>40750.208333333336</v>
      </c>
      <c r="P446" t="b">
        <v>0</v>
      </c>
      <c r="Q446" t="b">
        <v>1</v>
      </c>
      <c r="R446" t="s">
        <v>60</v>
      </c>
      <c r="S446" t="str">
        <f>IF(ISNUMBER(SEARCH("food", R446)), "Food", IF(ISNUMBER(SEARCH("music",R446)),"Music",IF(ISNUMBER(SEARCH("film", R446)), "Film &amp; Video", IF(ISNUMBER(SEARCH("games", R446)), "Games", IF(ISNUMBER(SEARCH("theater", R446)), "Theater",IF(ISNUMBER(SEARCH("technology", R446)), "Technology", IF(ISNUMBER(SEARCH("journalism", R446)), "Journalism", IF(ISNUMBER(SEARCH("photography", R446)), "Photography", IF(ISNUMBER(SEARCH("publishing", R446)), "Publishing")))))))))</f>
        <v>Music</v>
      </c>
      <c r="T446" t="str">
        <f>IF(ISNUMBER(SEARCH("food", R446)), "Food Trucks",
IF(ISNUMBER(SEARCH("electric",R446)),"Electric Music",
IF(ISNUMBER(SEARCH("indie",R446)),"Indie Rock",
IF(ISNUMBER(SEARCH("jazz",R446)),"Jazz",
IF(ISNUMBER(SEARCH("metal",R446)),"Metal",
IF(ISNUMBER(SEARCH("rock",R446)),"Rock",
IF(ISNUMBER(SEARCH("world",R446)),"World Music",
IF(ISNUMBER(SEARCH("animation", R446)), "Animation",
IF(ISNUMBER(SEARCH("documentary", R446)), "Documentary",
IF(ISNUMBER(SEARCH("drama", R446)), "Drama",
IF(ISNUMBER(SEARCH("science", R446)), "Science Ficton",
IF(ISNUMBER(SEARCH("shorts", R446)), "Shorts",
IF(ISNUMBER(SEARCH("television", R446)), "Television",
IF(ISNUMBER(SEARCH("mobile", R446)), "Mobile Games",
IF(ISNUMBER(SEARCH("video games", R446)), "Video Games",
IF(ISNUMBER(SEARCH("theater", R446)), "Plays",
IF(ISNUMBER(SEARCH("wearables", R446)), "Wearables",
IF(ISNUMBER(SEARCH("web", R446)), "Web",
IF(ISNUMBER(SEARCH("journalism", R446)), "Audio",
IF(ISNUMBER(SEARCH("photography", R446)), "Photography Books",
IF(ISNUMBER(SEARCH("publishing/fiction", R446)), "Ficton",
IF(ISNUMBER(SEARCH("nonfiction", R446)), "Nonfiction",
IF(ISNUMBER(SEARCH("podcasts", R446)), "Radio &amp; Podcasts",
IF(ISNUMBER(SEARCH("translations", R446)), "translations"))))))))))))))))))))))))</f>
        <v>Indie Rock</v>
      </c>
    </row>
    <row r="447" spans="1:20" ht="31.5" x14ac:dyDescent="0.25">
      <c r="A447">
        <v>445</v>
      </c>
      <c r="B447" t="s">
        <v>938</v>
      </c>
      <c r="C447" s="3" t="s">
        <v>939</v>
      </c>
      <c r="D447">
        <v>2100</v>
      </c>
      <c r="E447">
        <v>10739</v>
      </c>
      <c r="F447" s="6">
        <f>E447/D447*100</f>
        <v>511.38095238095235</v>
      </c>
      <c r="G447" t="s">
        <v>20</v>
      </c>
      <c r="H447">
        <v>170</v>
      </c>
      <c r="I447" s="8">
        <f>IFERROR(E447/H447,"0")</f>
        <v>63.170588235294119</v>
      </c>
      <c r="J447" t="s">
        <v>21</v>
      </c>
      <c r="K447" t="s">
        <v>22</v>
      </c>
      <c r="L447">
        <v>1291356000</v>
      </c>
      <c r="M447" s="12">
        <f>(((L447/60)/60)/24)+DATE(1970,1,1)</f>
        <v>40515.25</v>
      </c>
      <c r="N447">
        <v>1293170400</v>
      </c>
      <c r="O447" s="12">
        <f>(((N447/60)/60)/24)+DATE(1970,1,1)</f>
        <v>40536.25</v>
      </c>
      <c r="P447" t="b">
        <v>0</v>
      </c>
      <c r="Q447" t="b">
        <v>1</v>
      </c>
      <c r="R447" t="s">
        <v>33</v>
      </c>
      <c r="S447" t="str">
        <f>IF(ISNUMBER(SEARCH("food", R447)), "Food", IF(ISNUMBER(SEARCH("music",R447)),"Music",IF(ISNUMBER(SEARCH("film", R447)), "Film &amp; Video", IF(ISNUMBER(SEARCH("games", R447)), "Games", IF(ISNUMBER(SEARCH("theater", R447)), "Theater",IF(ISNUMBER(SEARCH("technology", R447)), "Technology", IF(ISNUMBER(SEARCH("journalism", R447)), "Journalism", IF(ISNUMBER(SEARCH("photography", R447)), "Photography", IF(ISNUMBER(SEARCH("publishing", R447)), "Publishing")))))))))</f>
        <v>Theater</v>
      </c>
      <c r="T447" t="str">
        <f>IF(ISNUMBER(SEARCH("food", R447)), "Food Trucks",
IF(ISNUMBER(SEARCH("electric",R447)),"Electric Music",
IF(ISNUMBER(SEARCH("indie",R447)),"Indie Rock",
IF(ISNUMBER(SEARCH("jazz",R447)),"Jazz",
IF(ISNUMBER(SEARCH("metal",R447)),"Metal",
IF(ISNUMBER(SEARCH("rock",R447)),"Rock",
IF(ISNUMBER(SEARCH("world",R447)),"World Music",
IF(ISNUMBER(SEARCH("animation", R447)), "Animation",
IF(ISNUMBER(SEARCH("documentary", R447)), "Documentary",
IF(ISNUMBER(SEARCH("drama", R447)), "Drama",
IF(ISNUMBER(SEARCH("science", R447)), "Science Ficton",
IF(ISNUMBER(SEARCH("shorts", R447)), "Shorts",
IF(ISNUMBER(SEARCH("television", R447)), "Television",
IF(ISNUMBER(SEARCH("mobile", R447)), "Mobile Games",
IF(ISNUMBER(SEARCH("video games", R447)), "Video Games",
IF(ISNUMBER(SEARCH("theater", R447)), "Plays",
IF(ISNUMBER(SEARCH("wearables", R447)), "Wearables",
IF(ISNUMBER(SEARCH("web", R447)), "Web",
IF(ISNUMBER(SEARCH("journalism", R447)), "Audio",
IF(ISNUMBER(SEARCH("photography", R447)), "Photography Books",
IF(ISNUMBER(SEARCH("publishing/fiction", R447)), "Ficton",
IF(ISNUMBER(SEARCH("nonfiction", R447)), "Nonfiction",
IF(ISNUMBER(SEARCH("podcasts", R447)), "Radio &amp; Podcasts",
IF(ISNUMBER(SEARCH("translations", R447)), "translations"))))))))))))))))))))))))</f>
        <v>Plays</v>
      </c>
    </row>
    <row r="448" spans="1:20" x14ac:dyDescent="0.25">
      <c r="A448">
        <v>446</v>
      </c>
      <c r="B448" t="s">
        <v>940</v>
      </c>
      <c r="C448" s="3" t="s">
        <v>941</v>
      </c>
      <c r="D448">
        <v>6800</v>
      </c>
      <c r="E448">
        <v>5579</v>
      </c>
      <c r="F448" s="6">
        <f>E448/D448*100</f>
        <v>82.044117647058826</v>
      </c>
      <c r="G448" t="s">
        <v>14</v>
      </c>
      <c r="H448">
        <v>186</v>
      </c>
      <c r="I448" s="8">
        <f>IFERROR(E448/H448,"0")</f>
        <v>29.99462365591398</v>
      </c>
      <c r="J448" t="s">
        <v>21</v>
      </c>
      <c r="K448" t="s">
        <v>22</v>
      </c>
      <c r="L448">
        <v>1355810400</v>
      </c>
      <c r="M448" s="12">
        <f>(((L448/60)/60)/24)+DATE(1970,1,1)</f>
        <v>41261.25</v>
      </c>
      <c r="N448">
        <v>1355983200</v>
      </c>
      <c r="O448" s="12">
        <f>(((N448/60)/60)/24)+DATE(1970,1,1)</f>
        <v>41263.25</v>
      </c>
      <c r="P448" t="b">
        <v>0</v>
      </c>
      <c r="Q448" t="b">
        <v>0</v>
      </c>
      <c r="R448" t="s">
        <v>65</v>
      </c>
      <c r="S448" t="str">
        <f>IF(ISNUMBER(SEARCH("food", R448)), "Food", IF(ISNUMBER(SEARCH("music",R448)),"Music",IF(ISNUMBER(SEARCH("film", R448)), "Film &amp; Video", IF(ISNUMBER(SEARCH("games", R448)), "Games", IF(ISNUMBER(SEARCH("theater", R448)), "Theater",IF(ISNUMBER(SEARCH("technology", R448)), "Technology", IF(ISNUMBER(SEARCH("journalism", R448)), "Journalism", IF(ISNUMBER(SEARCH("photography", R448)), "Photography", IF(ISNUMBER(SEARCH("publishing", R448)), "Publishing")))))))))</f>
        <v>Technology</v>
      </c>
      <c r="T448" t="str">
        <f>IF(ISNUMBER(SEARCH("food", R448)), "Food Trucks",
IF(ISNUMBER(SEARCH("electric",R448)),"Electric Music",
IF(ISNUMBER(SEARCH("indie",R448)),"Indie Rock",
IF(ISNUMBER(SEARCH("jazz",R448)),"Jazz",
IF(ISNUMBER(SEARCH("metal",R448)),"Metal",
IF(ISNUMBER(SEARCH("rock",R448)),"Rock",
IF(ISNUMBER(SEARCH("world",R448)),"World Music",
IF(ISNUMBER(SEARCH("animation", R448)), "Animation",
IF(ISNUMBER(SEARCH("documentary", R448)), "Documentary",
IF(ISNUMBER(SEARCH("drama", R448)), "Drama",
IF(ISNUMBER(SEARCH("science", R448)), "Science Ficton",
IF(ISNUMBER(SEARCH("shorts", R448)), "Shorts",
IF(ISNUMBER(SEARCH("television", R448)), "Television",
IF(ISNUMBER(SEARCH("mobile", R448)), "Mobile Games",
IF(ISNUMBER(SEARCH("video games", R448)), "Video Games",
IF(ISNUMBER(SEARCH("theater", R448)), "Plays",
IF(ISNUMBER(SEARCH("wearables", R448)), "Wearables",
IF(ISNUMBER(SEARCH("web", R448)), "Web",
IF(ISNUMBER(SEARCH("journalism", R448)), "Audio",
IF(ISNUMBER(SEARCH("photography", R448)), "Photography Books",
IF(ISNUMBER(SEARCH("publishing/fiction", R448)), "Ficton",
IF(ISNUMBER(SEARCH("nonfiction", R448)), "Nonfiction",
IF(ISNUMBER(SEARCH("podcasts", R448)), "Radio &amp; Podcasts",
IF(ISNUMBER(SEARCH("translations", R448)), "translations"))))))))))))))))))))))))</f>
        <v>Wearables</v>
      </c>
    </row>
    <row r="449" spans="1:20" ht="31.5" x14ac:dyDescent="0.25">
      <c r="A449">
        <v>447</v>
      </c>
      <c r="B449" t="s">
        <v>942</v>
      </c>
      <c r="C449" s="3" t="s">
        <v>943</v>
      </c>
      <c r="D449">
        <v>155200</v>
      </c>
      <c r="E449">
        <v>37754</v>
      </c>
      <c r="F449" s="6">
        <f>E449/D449*100</f>
        <v>24.326030927835053</v>
      </c>
      <c r="G449" t="s">
        <v>74</v>
      </c>
      <c r="H449">
        <v>439</v>
      </c>
      <c r="I449" s="8">
        <f>IFERROR(E449/H449,"0")</f>
        <v>86</v>
      </c>
      <c r="J449" t="s">
        <v>40</v>
      </c>
      <c r="K449" t="s">
        <v>41</v>
      </c>
      <c r="L449">
        <v>1513663200</v>
      </c>
      <c r="M449" s="12">
        <f>(((L449/60)/60)/24)+DATE(1970,1,1)</f>
        <v>43088.25</v>
      </c>
      <c r="N449">
        <v>1515045600</v>
      </c>
      <c r="O449" s="12">
        <f>(((N449/60)/60)/24)+DATE(1970,1,1)</f>
        <v>43104.25</v>
      </c>
      <c r="P449" t="b">
        <v>0</v>
      </c>
      <c r="Q449" t="b">
        <v>0</v>
      </c>
      <c r="R449" t="s">
        <v>269</v>
      </c>
      <c r="S449" t="str">
        <f>IF(ISNUMBER(SEARCH("food", R449)), "Food", IF(ISNUMBER(SEARCH("music",R449)),"Music",IF(ISNUMBER(SEARCH("film", R449)), "Film &amp; Video", IF(ISNUMBER(SEARCH("games", R449)), "Games", IF(ISNUMBER(SEARCH("theater", R449)), "Theater",IF(ISNUMBER(SEARCH("technology", R449)), "Technology", IF(ISNUMBER(SEARCH("journalism", R449)), "Journalism", IF(ISNUMBER(SEARCH("photography", R449)), "Photography", IF(ISNUMBER(SEARCH("publishing", R449)), "Publishing")))))))))</f>
        <v>Film &amp; Video</v>
      </c>
      <c r="T449" t="str">
        <f>IF(ISNUMBER(SEARCH("food", R449)), "Food Trucks",
IF(ISNUMBER(SEARCH("electric",R449)),"Electric Music",
IF(ISNUMBER(SEARCH("indie",R449)),"Indie Rock",
IF(ISNUMBER(SEARCH("jazz",R449)),"Jazz",
IF(ISNUMBER(SEARCH("metal",R449)),"Metal",
IF(ISNUMBER(SEARCH("rock",R449)),"Rock",
IF(ISNUMBER(SEARCH("world",R449)),"World Music",
IF(ISNUMBER(SEARCH("animation", R449)), "Animation",
IF(ISNUMBER(SEARCH("documentary", R449)), "Documentary",
IF(ISNUMBER(SEARCH("drama", R449)), "Drama",
IF(ISNUMBER(SEARCH("science", R449)), "Science Ficton",
IF(ISNUMBER(SEARCH("shorts", R449)), "Shorts",
IF(ISNUMBER(SEARCH("television", R449)), "Television",
IF(ISNUMBER(SEARCH("mobile", R449)), "Mobile Games",
IF(ISNUMBER(SEARCH("video games", R449)), "Video Games",
IF(ISNUMBER(SEARCH("theater", R449)), "Plays",
IF(ISNUMBER(SEARCH("wearables", R449)), "Wearables",
IF(ISNUMBER(SEARCH("web", R449)), "Web",
IF(ISNUMBER(SEARCH("journalism", R449)), "Audio",
IF(ISNUMBER(SEARCH("photography", R449)), "Photography Books",
IF(ISNUMBER(SEARCH("publishing/fiction", R449)), "Ficton",
IF(ISNUMBER(SEARCH("nonfiction", R449)), "Nonfiction",
IF(ISNUMBER(SEARCH("podcasts", R449)), "Radio &amp; Podcasts",
IF(ISNUMBER(SEARCH("translations", R449)), "translations"))))))))))))))))))))))))</f>
        <v>Television</v>
      </c>
    </row>
    <row r="450" spans="1:20" x14ac:dyDescent="0.25">
      <c r="A450">
        <v>448</v>
      </c>
      <c r="B450" t="s">
        <v>944</v>
      </c>
      <c r="C450" s="3" t="s">
        <v>945</v>
      </c>
      <c r="D450">
        <v>89900</v>
      </c>
      <c r="E450">
        <v>45384</v>
      </c>
      <c r="F450" s="6">
        <f>E450/D450*100</f>
        <v>50.482758620689658</v>
      </c>
      <c r="G450" t="s">
        <v>14</v>
      </c>
      <c r="H450">
        <v>605</v>
      </c>
      <c r="I450" s="8">
        <f>IFERROR(E450/H450,"0")</f>
        <v>75.014876033057845</v>
      </c>
      <c r="J450" t="s">
        <v>21</v>
      </c>
      <c r="K450" t="s">
        <v>22</v>
      </c>
      <c r="L450">
        <v>1365915600</v>
      </c>
      <c r="M450" s="12">
        <f>(((L450/60)/60)/24)+DATE(1970,1,1)</f>
        <v>41378.208333333336</v>
      </c>
      <c r="N450">
        <v>1366088400</v>
      </c>
      <c r="O450" s="12">
        <f>(((N450/60)/60)/24)+DATE(1970,1,1)</f>
        <v>41380.208333333336</v>
      </c>
      <c r="P450" t="b">
        <v>0</v>
      </c>
      <c r="Q450" t="b">
        <v>1</v>
      </c>
      <c r="R450" t="s">
        <v>89</v>
      </c>
      <c r="S450" t="str">
        <f>IF(ISNUMBER(SEARCH("food", R450)), "Food", IF(ISNUMBER(SEARCH("music",R450)),"Music",IF(ISNUMBER(SEARCH("film", R450)), "Film &amp; Video", IF(ISNUMBER(SEARCH("games", R450)), "Games", IF(ISNUMBER(SEARCH("theater", R450)), "Theater",IF(ISNUMBER(SEARCH("technology", R450)), "Technology", IF(ISNUMBER(SEARCH("journalism", R450)), "Journalism", IF(ISNUMBER(SEARCH("photography", R450)), "Photography", IF(ISNUMBER(SEARCH("publishing", R450)), "Publishing")))))))))</f>
        <v>Games</v>
      </c>
      <c r="T450" t="str">
        <f>IF(ISNUMBER(SEARCH("food", R450)), "Food Trucks",
IF(ISNUMBER(SEARCH("electric",R450)),"Electric Music",
IF(ISNUMBER(SEARCH("indie",R450)),"Indie Rock",
IF(ISNUMBER(SEARCH("jazz",R450)),"Jazz",
IF(ISNUMBER(SEARCH("metal",R450)),"Metal",
IF(ISNUMBER(SEARCH("rock",R450)),"Rock",
IF(ISNUMBER(SEARCH("world",R450)),"World Music",
IF(ISNUMBER(SEARCH("animation", R450)), "Animation",
IF(ISNUMBER(SEARCH("documentary", R450)), "Documentary",
IF(ISNUMBER(SEARCH("drama", R450)), "Drama",
IF(ISNUMBER(SEARCH("science", R450)), "Science Ficton",
IF(ISNUMBER(SEARCH("shorts", R450)), "Shorts",
IF(ISNUMBER(SEARCH("television", R450)), "Television",
IF(ISNUMBER(SEARCH("mobile", R450)), "Mobile Games",
IF(ISNUMBER(SEARCH("video games", R450)), "Video Games",
IF(ISNUMBER(SEARCH("theater", R450)), "Plays",
IF(ISNUMBER(SEARCH("wearables", R450)), "Wearables",
IF(ISNUMBER(SEARCH("web", R450)), "Web",
IF(ISNUMBER(SEARCH("journalism", R450)), "Audio",
IF(ISNUMBER(SEARCH("photography", R450)), "Photography Books",
IF(ISNUMBER(SEARCH("publishing/fiction", R450)), "Ficton",
IF(ISNUMBER(SEARCH("nonfiction", R450)), "Nonfiction",
IF(ISNUMBER(SEARCH("podcasts", R450)), "Radio &amp; Podcasts",
IF(ISNUMBER(SEARCH("translations", R450)), "translations"))))))))))))))))))))))))</f>
        <v>Video Games</v>
      </c>
    </row>
    <row r="451" spans="1:20" x14ac:dyDescent="0.25">
      <c r="A451">
        <v>449</v>
      </c>
      <c r="B451" t="s">
        <v>946</v>
      </c>
      <c r="C451" s="3" t="s">
        <v>947</v>
      </c>
      <c r="D451">
        <v>900</v>
      </c>
      <c r="E451">
        <v>8703</v>
      </c>
      <c r="F451" s="6">
        <f>E451/D451*100</f>
        <v>967</v>
      </c>
      <c r="G451" t="s">
        <v>20</v>
      </c>
      <c r="H451">
        <v>86</v>
      </c>
      <c r="I451" s="8">
        <f>IFERROR(E451/H451,"0")</f>
        <v>101.19767441860465</v>
      </c>
      <c r="J451" t="s">
        <v>36</v>
      </c>
      <c r="K451" t="s">
        <v>37</v>
      </c>
      <c r="L451">
        <v>1551852000</v>
      </c>
      <c r="M451" s="12">
        <f>(((L451/60)/60)/24)+DATE(1970,1,1)</f>
        <v>43530.25</v>
      </c>
      <c r="N451">
        <v>1553317200</v>
      </c>
      <c r="O451" s="12">
        <f>(((N451/60)/60)/24)+DATE(1970,1,1)</f>
        <v>43547.208333333328</v>
      </c>
      <c r="P451" t="b">
        <v>0</v>
      </c>
      <c r="Q451" t="b">
        <v>0</v>
      </c>
      <c r="R451" t="s">
        <v>89</v>
      </c>
      <c r="S451" t="str">
        <f>IF(ISNUMBER(SEARCH("food", R451)), "Food", IF(ISNUMBER(SEARCH("music",R451)),"Music",IF(ISNUMBER(SEARCH("film", R451)), "Film &amp; Video", IF(ISNUMBER(SEARCH("games", R451)), "Games", IF(ISNUMBER(SEARCH("theater", R451)), "Theater",IF(ISNUMBER(SEARCH("technology", R451)), "Technology", IF(ISNUMBER(SEARCH("journalism", R451)), "Journalism", IF(ISNUMBER(SEARCH("photography", R451)), "Photography", IF(ISNUMBER(SEARCH("publishing", R451)), "Publishing")))))))))</f>
        <v>Games</v>
      </c>
      <c r="T451" t="str">
        <f>IF(ISNUMBER(SEARCH("food", R451)), "Food Trucks",
IF(ISNUMBER(SEARCH("electric",R451)),"Electric Music",
IF(ISNUMBER(SEARCH("indie",R451)),"Indie Rock",
IF(ISNUMBER(SEARCH("jazz",R451)),"Jazz",
IF(ISNUMBER(SEARCH("metal",R451)),"Metal",
IF(ISNUMBER(SEARCH("rock",R451)),"Rock",
IF(ISNUMBER(SEARCH("world",R451)),"World Music",
IF(ISNUMBER(SEARCH("animation", R451)), "Animation",
IF(ISNUMBER(SEARCH("documentary", R451)), "Documentary",
IF(ISNUMBER(SEARCH("drama", R451)), "Drama",
IF(ISNUMBER(SEARCH("science", R451)), "Science Ficton",
IF(ISNUMBER(SEARCH("shorts", R451)), "Shorts",
IF(ISNUMBER(SEARCH("television", R451)), "Television",
IF(ISNUMBER(SEARCH("mobile", R451)), "Mobile Games",
IF(ISNUMBER(SEARCH("video games", R451)), "Video Games",
IF(ISNUMBER(SEARCH("theater", R451)), "Plays",
IF(ISNUMBER(SEARCH("wearables", R451)), "Wearables",
IF(ISNUMBER(SEARCH("web", R451)), "Web",
IF(ISNUMBER(SEARCH("journalism", R451)), "Audio",
IF(ISNUMBER(SEARCH("photography", R451)), "Photography Books",
IF(ISNUMBER(SEARCH("publishing/fiction", R451)), "Ficton",
IF(ISNUMBER(SEARCH("nonfiction", R451)), "Nonfiction",
IF(ISNUMBER(SEARCH("podcasts", R451)), "Radio &amp; Podcasts",
IF(ISNUMBER(SEARCH("translations", R451)), "translations"))))))))))))))))))))))))</f>
        <v>Video Games</v>
      </c>
    </row>
    <row r="452" spans="1:20" x14ac:dyDescent="0.25">
      <c r="A452">
        <v>450</v>
      </c>
      <c r="B452" t="s">
        <v>948</v>
      </c>
      <c r="C452" s="3" t="s">
        <v>949</v>
      </c>
      <c r="D452">
        <v>100</v>
      </c>
      <c r="E452">
        <v>4</v>
      </c>
      <c r="F452" s="6">
        <f>E452/D452*100</f>
        <v>4</v>
      </c>
      <c r="G452" t="s">
        <v>14</v>
      </c>
      <c r="H452">
        <v>1</v>
      </c>
      <c r="I452" s="8">
        <f>IFERROR(E452/H452,"0")</f>
        <v>4</v>
      </c>
      <c r="J452" t="s">
        <v>15</v>
      </c>
      <c r="K452" t="s">
        <v>16</v>
      </c>
      <c r="L452">
        <v>1540098000</v>
      </c>
      <c r="M452" s="12">
        <f>(((L452/60)/60)/24)+DATE(1970,1,1)</f>
        <v>43394.208333333328</v>
      </c>
      <c r="N452">
        <v>1542088800</v>
      </c>
      <c r="O452" s="12">
        <f>(((N452/60)/60)/24)+DATE(1970,1,1)</f>
        <v>43417.25</v>
      </c>
      <c r="P452" t="b">
        <v>0</v>
      </c>
      <c r="Q452" t="b">
        <v>0</v>
      </c>
      <c r="R452" t="s">
        <v>71</v>
      </c>
      <c r="S452" t="str">
        <f>IF(ISNUMBER(SEARCH("food", R452)), "Food", IF(ISNUMBER(SEARCH("music",R452)),"Music",IF(ISNUMBER(SEARCH("film", R452)), "Film &amp; Video", IF(ISNUMBER(SEARCH("games", R452)), "Games", IF(ISNUMBER(SEARCH("theater", R452)), "Theater",IF(ISNUMBER(SEARCH("technology", R452)), "Technology", IF(ISNUMBER(SEARCH("journalism", R452)), "Journalism", IF(ISNUMBER(SEARCH("photography", R452)), "Photography", IF(ISNUMBER(SEARCH("publishing", R452)), "Publishing")))))))))</f>
        <v>Film &amp; Video</v>
      </c>
      <c r="T452" t="str">
        <f>IF(ISNUMBER(SEARCH("food", R452)), "Food Trucks",
IF(ISNUMBER(SEARCH("electric",R452)),"Electric Music",
IF(ISNUMBER(SEARCH("indie",R452)),"Indie Rock",
IF(ISNUMBER(SEARCH("jazz",R452)),"Jazz",
IF(ISNUMBER(SEARCH("metal",R452)),"Metal",
IF(ISNUMBER(SEARCH("rock",R452)),"Rock",
IF(ISNUMBER(SEARCH("world",R452)),"World Music",
IF(ISNUMBER(SEARCH("animation", R452)), "Animation",
IF(ISNUMBER(SEARCH("documentary", R452)), "Documentary",
IF(ISNUMBER(SEARCH("drama", R452)), "Drama",
IF(ISNUMBER(SEARCH("science", R452)), "Science Ficton",
IF(ISNUMBER(SEARCH("shorts", R452)), "Shorts",
IF(ISNUMBER(SEARCH("television", R452)), "Television",
IF(ISNUMBER(SEARCH("mobile", R452)), "Mobile Games",
IF(ISNUMBER(SEARCH("video games", R452)), "Video Games",
IF(ISNUMBER(SEARCH("theater", R452)), "Plays",
IF(ISNUMBER(SEARCH("wearables", R452)), "Wearables",
IF(ISNUMBER(SEARCH("web", R452)), "Web",
IF(ISNUMBER(SEARCH("journalism", R452)), "Audio",
IF(ISNUMBER(SEARCH("photography", R452)), "Photography Books",
IF(ISNUMBER(SEARCH("publishing/fiction", R452)), "Ficton",
IF(ISNUMBER(SEARCH("nonfiction", R452)), "Nonfiction",
IF(ISNUMBER(SEARCH("podcasts", R452)), "Radio &amp; Podcasts",
IF(ISNUMBER(SEARCH("translations", R452)), "translations"))))))))))))))))))))))))</f>
        <v>Animation</v>
      </c>
    </row>
    <row r="453" spans="1:20" x14ac:dyDescent="0.25">
      <c r="A453">
        <v>451</v>
      </c>
      <c r="B453" t="s">
        <v>950</v>
      </c>
      <c r="C453" s="3" t="s">
        <v>951</v>
      </c>
      <c r="D453">
        <v>148400</v>
      </c>
      <c r="E453">
        <v>182302</v>
      </c>
      <c r="F453" s="6">
        <f>E453/D453*100</f>
        <v>122.84501347708894</v>
      </c>
      <c r="G453" t="s">
        <v>20</v>
      </c>
      <c r="H453">
        <v>6286</v>
      </c>
      <c r="I453" s="8">
        <f>IFERROR(E453/H453,"0")</f>
        <v>29.001272669424118</v>
      </c>
      <c r="J453" t="s">
        <v>21</v>
      </c>
      <c r="K453" t="s">
        <v>22</v>
      </c>
      <c r="L453">
        <v>1500440400</v>
      </c>
      <c r="M453" s="12">
        <f>(((L453/60)/60)/24)+DATE(1970,1,1)</f>
        <v>42935.208333333328</v>
      </c>
      <c r="N453">
        <v>1503118800</v>
      </c>
      <c r="O453" s="12">
        <f>(((N453/60)/60)/24)+DATE(1970,1,1)</f>
        <v>42966.208333333328</v>
      </c>
      <c r="P453" t="b">
        <v>0</v>
      </c>
      <c r="Q453" t="b">
        <v>0</v>
      </c>
      <c r="R453" t="s">
        <v>23</v>
      </c>
      <c r="S453" t="str">
        <f>IF(ISNUMBER(SEARCH("food", R453)), "Food", IF(ISNUMBER(SEARCH("music",R453)),"Music",IF(ISNUMBER(SEARCH("film", R453)), "Film &amp; Video", IF(ISNUMBER(SEARCH("games", R453)), "Games", IF(ISNUMBER(SEARCH("theater", R453)), "Theater",IF(ISNUMBER(SEARCH("technology", R453)), "Technology", IF(ISNUMBER(SEARCH("journalism", R453)), "Journalism", IF(ISNUMBER(SEARCH("photography", R453)), "Photography", IF(ISNUMBER(SEARCH("publishing", R453)), "Publishing")))))))))</f>
        <v>Music</v>
      </c>
      <c r="T453" t="str">
        <f>IF(ISNUMBER(SEARCH("food", R453)), "Food Trucks",
IF(ISNUMBER(SEARCH("electric",R453)),"Electric Music",
IF(ISNUMBER(SEARCH("indie",R453)),"Indie Rock",
IF(ISNUMBER(SEARCH("jazz",R453)),"Jazz",
IF(ISNUMBER(SEARCH("metal",R453)),"Metal",
IF(ISNUMBER(SEARCH("rock",R453)),"Rock",
IF(ISNUMBER(SEARCH("world",R453)),"World Music",
IF(ISNUMBER(SEARCH("animation", R453)), "Animation",
IF(ISNUMBER(SEARCH("documentary", R453)), "Documentary",
IF(ISNUMBER(SEARCH("drama", R453)), "Drama",
IF(ISNUMBER(SEARCH("science", R453)), "Science Ficton",
IF(ISNUMBER(SEARCH("shorts", R453)), "Shorts",
IF(ISNUMBER(SEARCH("television", R453)), "Television",
IF(ISNUMBER(SEARCH("mobile", R453)), "Mobile Games",
IF(ISNUMBER(SEARCH("video games", R453)), "Video Games",
IF(ISNUMBER(SEARCH("theater", R453)), "Plays",
IF(ISNUMBER(SEARCH("wearables", R453)), "Wearables",
IF(ISNUMBER(SEARCH("web", R453)), "Web",
IF(ISNUMBER(SEARCH("journalism", R453)), "Audio",
IF(ISNUMBER(SEARCH("photography", R453)), "Photography Books",
IF(ISNUMBER(SEARCH("publishing/fiction", R453)), "Ficton",
IF(ISNUMBER(SEARCH("nonfiction", R453)), "Nonfiction",
IF(ISNUMBER(SEARCH("podcasts", R453)), "Radio &amp; Podcasts",
IF(ISNUMBER(SEARCH("translations", R453)), "translations"))))))))))))))))))))))))</f>
        <v>Rock</v>
      </c>
    </row>
    <row r="454" spans="1:20" ht="31.5" x14ac:dyDescent="0.25">
      <c r="A454">
        <v>452</v>
      </c>
      <c r="B454" t="s">
        <v>952</v>
      </c>
      <c r="C454" s="3" t="s">
        <v>953</v>
      </c>
      <c r="D454">
        <v>4800</v>
      </c>
      <c r="E454">
        <v>3045</v>
      </c>
      <c r="F454" s="6">
        <f>E454/D454*100</f>
        <v>63.4375</v>
      </c>
      <c r="G454" t="s">
        <v>14</v>
      </c>
      <c r="H454">
        <v>31</v>
      </c>
      <c r="I454" s="8">
        <f>IFERROR(E454/H454,"0")</f>
        <v>98.225806451612897</v>
      </c>
      <c r="J454" t="s">
        <v>21</v>
      </c>
      <c r="K454" t="s">
        <v>22</v>
      </c>
      <c r="L454">
        <v>1278392400</v>
      </c>
      <c r="M454" s="12">
        <f>(((L454/60)/60)/24)+DATE(1970,1,1)</f>
        <v>40365.208333333336</v>
      </c>
      <c r="N454">
        <v>1278478800</v>
      </c>
      <c r="O454" s="12">
        <f>(((N454/60)/60)/24)+DATE(1970,1,1)</f>
        <v>40366.208333333336</v>
      </c>
      <c r="P454" t="b">
        <v>0</v>
      </c>
      <c r="Q454" t="b">
        <v>0</v>
      </c>
      <c r="R454" t="s">
        <v>53</v>
      </c>
      <c r="S454" t="str">
        <f>IF(ISNUMBER(SEARCH("food", R454)), "Food", IF(ISNUMBER(SEARCH("music",R454)),"Music",IF(ISNUMBER(SEARCH("film", R454)), "Film &amp; Video", IF(ISNUMBER(SEARCH("games", R454)), "Games", IF(ISNUMBER(SEARCH("theater", R454)), "Theater",IF(ISNUMBER(SEARCH("technology", R454)), "Technology", IF(ISNUMBER(SEARCH("journalism", R454)), "Journalism", IF(ISNUMBER(SEARCH("photography", R454)), "Photography", IF(ISNUMBER(SEARCH("publishing", R454)), "Publishing")))))))))</f>
        <v>Film &amp; Video</v>
      </c>
      <c r="T454" t="str">
        <f>IF(ISNUMBER(SEARCH("food", R454)), "Food Trucks",
IF(ISNUMBER(SEARCH("electric",R454)),"Electric Music",
IF(ISNUMBER(SEARCH("indie",R454)),"Indie Rock",
IF(ISNUMBER(SEARCH("jazz",R454)),"Jazz",
IF(ISNUMBER(SEARCH("metal",R454)),"Metal",
IF(ISNUMBER(SEARCH("rock",R454)),"Rock",
IF(ISNUMBER(SEARCH("world",R454)),"World Music",
IF(ISNUMBER(SEARCH("animation", R454)), "Animation",
IF(ISNUMBER(SEARCH("documentary", R454)), "Documentary",
IF(ISNUMBER(SEARCH("drama", R454)), "Drama",
IF(ISNUMBER(SEARCH("science", R454)), "Science Ficton",
IF(ISNUMBER(SEARCH("shorts", R454)), "Shorts",
IF(ISNUMBER(SEARCH("television", R454)), "Television",
IF(ISNUMBER(SEARCH("mobile", R454)), "Mobile Games",
IF(ISNUMBER(SEARCH("video games", R454)), "Video Games",
IF(ISNUMBER(SEARCH("theater", R454)), "Plays",
IF(ISNUMBER(SEARCH("wearables", R454)), "Wearables",
IF(ISNUMBER(SEARCH("web", R454)), "Web",
IF(ISNUMBER(SEARCH("journalism", R454)), "Audio",
IF(ISNUMBER(SEARCH("photography", R454)), "Photography Books",
IF(ISNUMBER(SEARCH("publishing/fiction", R454)), "Ficton",
IF(ISNUMBER(SEARCH("nonfiction", R454)), "Nonfiction",
IF(ISNUMBER(SEARCH("podcasts", R454)), "Radio &amp; Podcasts",
IF(ISNUMBER(SEARCH("translations", R454)), "translations"))))))))))))))))))))))))</f>
        <v>Drama</v>
      </c>
    </row>
    <row r="455" spans="1:20" ht="31.5" x14ac:dyDescent="0.25">
      <c r="A455">
        <v>453</v>
      </c>
      <c r="B455" t="s">
        <v>954</v>
      </c>
      <c r="C455" s="3" t="s">
        <v>955</v>
      </c>
      <c r="D455">
        <v>182400</v>
      </c>
      <c r="E455">
        <v>102749</v>
      </c>
      <c r="F455" s="6">
        <f>E455/D455*100</f>
        <v>56.331688596491226</v>
      </c>
      <c r="G455" t="s">
        <v>14</v>
      </c>
      <c r="H455">
        <v>1181</v>
      </c>
      <c r="I455" s="8">
        <f>IFERROR(E455/H455,"0")</f>
        <v>87.001693480101608</v>
      </c>
      <c r="J455" t="s">
        <v>21</v>
      </c>
      <c r="K455" t="s">
        <v>22</v>
      </c>
      <c r="L455">
        <v>1480572000</v>
      </c>
      <c r="M455" s="12">
        <f>(((L455/60)/60)/24)+DATE(1970,1,1)</f>
        <v>42705.25</v>
      </c>
      <c r="N455">
        <v>1484114400</v>
      </c>
      <c r="O455" s="12">
        <f>(((N455/60)/60)/24)+DATE(1970,1,1)</f>
        <v>42746.25</v>
      </c>
      <c r="P455" t="b">
        <v>0</v>
      </c>
      <c r="Q455" t="b">
        <v>0</v>
      </c>
      <c r="R455" t="s">
        <v>474</v>
      </c>
      <c r="S455" t="str">
        <f>IF(ISNUMBER(SEARCH("food", R455)), "Food", IF(ISNUMBER(SEARCH("music",R455)),"Music",IF(ISNUMBER(SEARCH("film", R455)), "Film &amp; Video", IF(ISNUMBER(SEARCH("games", R455)), "Games", IF(ISNUMBER(SEARCH("theater", R455)), "Theater",IF(ISNUMBER(SEARCH("technology", R455)), "Technology", IF(ISNUMBER(SEARCH("journalism", R455)), "Journalism", IF(ISNUMBER(SEARCH("photography", R455)), "Photography", IF(ISNUMBER(SEARCH("publishing", R455)), "Publishing")))))))))</f>
        <v>Film &amp; Video</v>
      </c>
      <c r="T455" t="str">
        <f>IF(ISNUMBER(SEARCH("food", R455)), "Food Trucks",
IF(ISNUMBER(SEARCH("electric",R455)),"Electric Music",
IF(ISNUMBER(SEARCH("indie",R455)),"Indie Rock",
IF(ISNUMBER(SEARCH("jazz",R455)),"Jazz",
IF(ISNUMBER(SEARCH("metal",R455)),"Metal",
IF(ISNUMBER(SEARCH("rock",R455)),"Rock",
IF(ISNUMBER(SEARCH("world",R455)),"World Music",
IF(ISNUMBER(SEARCH("animation", R455)), "Animation",
IF(ISNUMBER(SEARCH("documentary", R455)), "Documentary",
IF(ISNUMBER(SEARCH("drama", R455)), "Drama",
IF(ISNUMBER(SEARCH("science", R455)), "Science Ficton",
IF(ISNUMBER(SEARCH("shorts", R455)), "Shorts",
IF(ISNUMBER(SEARCH("television", R455)), "Television",
IF(ISNUMBER(SEARCH("mobile", R455)), "Mobile Games",
IF(ISNUMBER(SEARCH("video games", R455)), "Video Games",
IF(ISNUMBER(SEARCH("theater", R455)), "Plays",
IF(ISNUMBER(SEARCH("wearables", R455)), "Wearables",
IF(ISNUMBER(SEARCH("web", R455)), "Web",
IF(ISNUMBER(SEARCH("journalism", R455)), "Audio",
IF(ISNUMBER(SEARCH("photography", R455)), "Photography Books",
IF(ISNUMBER(SEARCH("publishing/fiction", R455)), "Ficton",
IF(ISNUMBER(SEARCH("nonfiction", R455)), "Nonfiction",
IF(ISNUMBER(SEARCH("podcasts", R455)), "Radio &amp; Podcasts",
IF(ISNUMBER(SEARCH("translations", R455)), "translations"))))))))))))))))))))))))</f>
        <v>Science Ficton</v>
      </c>
    </row>
    <row r="456" spans="1:20" x14ac:dyDescent="0.25">
      <c r="A456">
        <v>454</v>
      </c>
      <c r="B456" t="s">
        <v>956</v>
      </c>
      <c r="C456" s="3" t="s">
        <v>957</v>
      </c>
      <c r="D456">
        <v>4000</v>
      </c>
      <c r="E456">
        <v>1763</v>
      </c>
      <c r="F456" s="6">
        <f>E456/D456*100</f>
        <v>44.074999999999996</v>
      </c>
      <c r="G456" t="s">
        <v>14</v>
      </c>
      <c r="H456">
        <v>39</v>
      </c>
      <c r="I456" s="8">
        <f>IFERROR(E456/H456,"0")</f>
        <v>45.205128205128204</v>
      </c>
      <c r="J456" t="s">
        <v>21</v>
      </c>
      <c r="K456" t="s">
        <v>22</v>
      </c>
      <c r="L456">
        <v>1382331600</v>
      </c>
      <c r="M456" s="12">
        <f>(((L456/60)/60)/24)+DATE(1970,1,1)</f>
        <v>41568.208333333336</v>
      </c>
      <c r="N456">
        <v>1385445600</v>
      </c>
      <c r="O456" s="12">
        <f>(((N456/60)/60)/24)+DATE(1970,1,1)</f>
        <v>41604.25</v>
      </c>
      <c r="P456" t="b">
        <v>0</v>
      </c>
      <c r="Q456" t="b">
        <v>1</v>
      </c>
      <c r="R456" t="s">
        <v>53</v>
      </c>
      <c r="S456" t="str">
        <f>IF(ISNUMBER(SEARCH("food", R456)), "Food", IF(ISNUMBER(SEARCH("music",R456)),"Music",IF(ISNUMBER(SEARCH("film", R456)), "Film &amp; Video", IF(ISNUMBER(SEARCH("games", R456)), "Games", IF(ISNUMBER(SEARCH("theater", R456)), "Theater",IF(ISNUMBER(SEARCH("technology", R456)), "Technology", IF(ISNUMBER(SEARCH("journalism", R456)), "Journalism", IF(ISNUMBER(SEARCH("photography", R456)), "Photography", IF(ISNUMBER(SEARCH("publishing", R456)), "Publishing")))))))))</f>
        <v>Film &amp; Video</v>
      </c>
      <c r="T456" t="str">
        <f>IF(ISNUMBER(SEARCH("food", R456)), "Food Trucks",
IF(ISNUMBER(SEARCH("electric",R456)),"Electric Music",
IF(ISNUMBER(SEARCH("indie",R456)),"Indie Rock",
IF(ISNUMBER(SEARCH("jazz",R456)),"Jazz",
IF(ISNUMBER(SEARCH("metal",R456)),"Metal",
IF(ISNUMBER(SEARCH("rock",R456)),"Rock",
IF(ISNUMBER(SEARCH("world",R456)),"World Music",
IF(ISNUMBER(SEARCH("animation", R456)), "Animation",
IF(ISNUMBER(SEARCH("documentary", R456)), "Documentary",
IF(ISNUMBER(SEARCH("drama", R456)), "Drama",
IF(ISNUMBER(SEARCH("science", R456)), "Science Ficton",
IF(ISNUMBER(SEARCH("shorts", R456)), "Shorts",
IF(ISNUMBER(SEARCH("television", R456)), "Television",
IF(ISNUMBER(SEARCH("mobile", R456)), "Mobile Games",
IF(ISNUMBER(SEARCH("video games", R456)), "Video Games",
IF(ISNUMBER(SEARCH("theater", R456)), "Plays",
IF(ISNUMBER(SEARCH("wearables", R456)), "Wearables",
IF(ISNUMBER(SEARCH("web", R456)), "Web",
IF(ISNUMBER(SEARCH("journalism", R456)), "Audio",
IF(ISNUMBER(SEARCH("photography", R456)), "Photography Books",
IF(ISNUMBER(SEARCH("publishing/fiction", R456)), "Ficton",
IF(ISNUMBER(SEARCH("nonfiction", R456)), "Nonfiction",
IF(ISNUMBER(SEARCH("podcasts", R456)), "Radio &amp; Podcasts",
IF(ISNUMBER(SEARCH("translations", R456)), "translations"))))))))))))))))))))))))</f>
        <v>Drama</v>
      </c>
    </row>
    <row r="457" spans="1:20" x14ac:dyDescent="0.25">
      <c r="A457">
        <v>455</v>
      </c>
      <c r="B457" t="s">
        <v>958</v>
      </c>
      <c r="C457" s="3" t="s">
        <v>959</v>
      </c>
      <c r="D457">
        <v>116500</v>
      </c>
      <c r="E457">
        <v>137904</v>
      </c>
      <c r="F457" s="6">
        <f>E457/D457*100</f>
        <v>118.37253218884121</v>
      </c>
      <c r="G457" t="s">
        <v>20</v>
      </c>
      <c r="H457">
        <v>3727</v>
      </c>
      <c r="I457" s="8">
        <f>IFERROR(E457/H457,"0")</f>
        <v>37.001341561577675</v>
      </c>
      <c r="J457" t="s">
        <v>21</v>
      </c>
      <c r="K457" t="s">
        <v>22</v>
      </c>
      <c r="L457">
        <v>1316754000</v>
      </c>
      <c r="M457" s="12">
        <f>(((L457/60)/60)/24)+DATE(1970,1,1)</f>
        <v>40809.208333333336</v>
      </c>
      <c r="N457">
        <v>1318741200</v>
      </c>
      <c r="O457" s="12">
        <f>(((N457/60)/60)/24)+DATE(1970,1,1)</f>
        <v>40832.208333333336</v>
      </c>
      <c r="P457" t="b">
        <v>0</v>
      </c>
      <c r="Q457" t="b">
        <v>0</v>
      </c>
      <c r="R457" t="s">
        <v>33</v>
      </c>
      <c r="S457" t="str">
        <f>IF(ISNUMBER(SEARCH("food", R457)), "Food", IF(ISNUMBER(SEARCH("music",R457)),"Music",IF(ISNUMBER(SEARCH("film", R457)), "Film &amp; Video", IF(ISNUMBER(SEARCH("games", R457)), "Games", IF(ISNUMBER(SEARCH("theater", R457)), "Theater",IF(ISNUMBER(SEARCH("technology", R457)), "Technology", IF(ISNUMBER(SEARCH("journalism", R457)), "Journalism", IF(ISNUMBER(SEARCH("photography", R457)), "Photography", IF(ISNUMBER(SEARCH("publishing", R457)), "Publishing")))))))))</f>
        <v>Theater</v>
      </c>
      <c r="T457" t="str">
        <f>IF(ISNUMBER(SEARCH("food", R457)), "Food Trucks",
IF(ISNUMBER(SEARCH("electric",R457)),"Electric Music",
IF(ISNUMBER(SEARCH("indie",R457)),"Indie Rock",
IF(ISNUMBER(SEARCH("jazz",R457)),"Jazz",
IF(ISNUMBER(SEARCH("metal",R457)),"Metal",
IF(ISNUMBER(SEARCH("rock",R457)),"Rock",
IF(ISNUMBER(SEARCH("world",R457)),"World Music",
IF(ISNUMBER(SEARCH("animation", R457)), "Animation",
IF(ISNUMBER(SEARCH("documentary", R457)), "Documentary",
IF(ISNUMBER(SEARCH("drama", R457)), "Drama",
IF(ISNUMBER(SEARCH("science", R457)), "Science Ficton",
IF(ISNUMBER(SEARCH("shorts", R457)), "Shorts",
IF(ISNUMBER(SEARCH("television", R457)), "Television",
IF(ISNUMBER(SEARCH("mobile", R457)), "Mobile Games",
IF(ISNUMBER(SEARCH("video games", R457)), "Video Games",
IF(ISNUMBER(SEARCH("theater", R457)), "Plays",
IF(ISNUMBER(SEARCH("wearables", R457)), "Wearables",
IF(ISNUMBER(SEARCH("web", R457)), "Web",
IF(ISNUMBER(SEARCH("journalism", R457)), "Audio",
IF(ISNUMBER(SEARCH("photography", R457)), "Photography Books",
IF(ISNUMBER(SEARCH("publishing/fiction", R457)), "Ficton",
IF(ISNUMBER(SEARCH("nonfiction", R457)), "Nonfiction",
IF(ISNUMBER(SEARCH("podcasts", R457)), "Radio &amp; Podcasts",
IF(ISNUMBER(SEARCH("translations", R457)), "translations"))))))))))))))))))))))))</f>
        <v>Plays</v>
      </c>
    </row>
    <row r="458" spans="1:20" ht="31.5" x14ac:dyDescent="0.25">
      <c r="A458">
        <v>456</v>
      </c>
      <c r="B458" t="s">
        <v>960</v>
      </c>
      <c r="C458" s="3" t="s">
        <v>961</v>
      </c>
      <c r="D458">
        <v>146400</v>
      </c>
      <c r="E458">
        <v>152438</v>
      </c>
      <c r="F458" s="6">
        <f>E458/D458*100</f>
        <v>104.1243169398907</v>
      </c>
      <c r="G458" t="s">
        <v>20</v>
      </c>
      <c r="H458">
        <v>1605</v>
      </c>
      <c r="I458" s="8">
        <f>IFERROR(E458/H458,"0")</f>
        <v>94.976947040498445</v>
      </c>
      <c r="J458" t="s">
        <v>21</v>
      </c>
      <c r="K458" t="s">
        <v>22</v>
      </c>
      <c r="L458">
        <v>1518242400</v>
      </c>
      <c r="M458" s="12">
        <f>(((L458/60)/60)/24)+DATE(1970,1,1)</f>
        <v>43141.25</v>
      </c>
      <c r="N458">
        <v>1518242400</v>
      </c>
      <c r="O458" s="12">
        <f>(((N458/60)/60)/24)+DATE(1970,1,1)</f>
        <v>43141.25</v>
      </c>
      <c r="P458" t="b">
        <v>0</v>
      </c>
      <c r="Q458" t="b">
        <v>1</v>
      </c>
      <c r="R458" t="s">
        <v>60</v>
      </c>
      <c r="S458" t="str">
        <f>IF(ISNUMBER(SEARCH("food", R458)), "Food", IF(ISNUMBER(SEARCH("music",R458)),"Music",IF(ISNUMBER(SEARCH("film", R458)), "Film &amp; Video", IF(ISNUMBER(SEARCH("games", R458)), "Games", IF(ISNUMBER(SEARCH("theater", R458)), "Theater",IF(ISNUMBER(SEARCH("technology", R458)), "Technology", IF(ISNUMBER(SEARCH("journalism", R458)), "Journalism", IF(ISNUMBER(SEARCH("photography", R458)), "Photography", IF(ISNUMBER(SEARCH("publishing", R458)), "Publishing")))))))))</f>
        <v>Music</v>
      </c>
      <c r="T458" t="str">
        <f>IF(ISNUMBER(SEARCH("food", R458)), "Food Trucks",
IF(ISNUMBER(SEARCH("electric",R458)),"Electric Music",
IF(ISNUMBER(SEARCH("indie",R458)),"Indie Rock",
IF(ISNUMBER(SEARCH("jazz",R458)),"Jazz",
IF(ISNUMBER(SEARCH("metal",R458)),"Metal",
IF(ISNUMBER(SEARCH("rock",R458)),"Rock",
IF(ISNUMBER(SEARCH("world",R458)),"World Music",
IF(ISNUMBER(SEARCH("animation", R458)), "Animation",
IF(ISNUMBER(SEARCH("documentary", R458)), "Documentary",
IF(ISNUMBER(SEARCH("drama", R458)), "Drama",
IF(ISNUMBER(SEARCH("science", R458)), "Science Ficton",
IF(ISNUMBER(SEARCH("shorts", R458)), "Shorts",
IF(ISNUMBER(SEARCH("television", R458)), "Television",
IF(ISNUMBER(SEARCH("mobile", R458)), "Mobile Games",
IF(ISNUMBER(SEARCH("video games", R458)), "Video Games",
IF(ISNUMBER(SEARCH("theater", R458)), "Plays",
IF(ISNUMBER(SEARCH("wearables", R458)), "Wearables",
IF(ISNUMBER(SEARCH("web", R458)), "Web",
IF(ISNUMBER(SEARCH("journalism", R458)), "Audio",
IF(ISNUMBER(SEARCH("photography", R458)), "Photography Books",
IF(ISNUMBER(SEARCH("publishing/fiction", R458)), "Ficton",
IF(ISNUMBER(SEARCH("nonfiction", R458)), "Nonfiction",
IF(ISNUMBER(SEARCH("podcasts", R458)), "Radio &amp; Podcasts",
IF(ISNUMBER(SEARCH("translations", R458)), "translations"))))))))))))))))))))))))</f>
        <v>Indie Rock</v>
      </c>
    </row>
    <row r="459" spans="1:20" x14ac:dyDescent="0.25">
      <c r="A459">
        <v>457</v>
      </c>
      <c r="B459" t="s">
        <v>962</v>
      </c>
      <c r="C459" s="3" t="s">
        <v>963</v>
      </c>
      <c r="D459">
        <v>5000</v>
      </c>
      <c r="E459">
        <v>1332</v>
      </c>
      <c r="F459" s="6">
        <f>E459/D459*100</f>
        <v>26.640000000000004</v>
      </c>
      <c r="G459" t="s">
        <v>14</v>
      </c>
      <c r="H459">
        <v>46</v>
      </c>
      <c r="I459" s="8">
        <f>IFERROR(E459/H459,"0")</f>
        <v>28.956521739130434</v>
      </c>
      <c r="J459" t="s">
        <v>21</v>
      </c>
      <c r="K459" t="s">
        <v>22</v>
      </c>
      <c r="L459">
        <v>1476421200</v>
      </c>
      <c r="M459" s="12">
        <f>(((L459/60)/60)/24)+DATE(1970,1,1)</f>
        <v>42657.208333333328</v>
      </c>
      <c r="N459">
        <v>1476594000</v>
      </c>
      <c r="O459" s="12">
        <f>(((N459/60)/60)/24)+DATE(1970,1,1)</f>
        <v>42659.208333333328</v>
      </c>
      <c r="P459" t="b">
        <v>0</v>
      </c>
      <c r="Q459" t="b">
        <v>0</v>
      </c>
      <c r="R459" t="s">
        <v>33</v>
      </c>
      <c r="S459" t="str">
        <f>IF(ISNUMBER(SEARCH("food", R459)), "Food", IF(ISNUMBER(SEARCH("music",R459)),"Music",IF(ISNUMBER(SEARCH("film", R459)), "Film &amp; Video", IF(ISNUMBER(SEARCH("games", R459)), "Games", IF(ISNUMBER(SEARCH("theater", R459)), "Theater",IF(ISNUMBER(SEARCH("technology", R459)), "Technology", IF(ISNUMBER(SEARCH("journalism", R459)), "Journalism", IF(ISNUMBER(SEARCH("photography", R459)), "Photography", IF(ISNUMBER(SEARCH("publishing", R459)), "Publishing")))))))))</f>
        <v>Theater</v>
      </c>
      <c r="T459" t="str">
        <f>IF(ISNUMBER(SEARCH("food", R459)), "Food Trucks",
IF(ISNUMBER(SEARCH("electric",R459)),"Electric Music",
IF(ISNUMBER(SEARCH("indie",R459)),"Indie Rock",
IF(ISNUMBER(SEARCH("jazz",R459)),"Jazz",
IF(ISNUMBER(SEARCH("metal",R459)),"Metal",
IF(ISNUMBER(SEARCH("rock",R459)),"Rock",
IF(ISNUMBER(SEARCH("world",R459)),"World Music",
IF(ISNUMBER(SEARCH("animation", R459)), "Animation",
IF(ISNUMBER(SEARCH("documentary", R459)), "Documentary",
IF(ISNUMBER(SEARCH("drama", R459)), "Drama",
IF(ISNUMBER(SEARCH("science", R459)), "Science Ficton",
IF(ISNUMBER(SEARCH("shorts", R459)), "Shorts",
IF(ISNUMBER(SEARCH("television", R459)), "Television",
IF(ISNUMBER(SEARCH("mobile", R459)), "Mobile Games",
IF(ISNUMBER(SEARCH("video games", R459)), "Video Games",
IF(ISNUMBER(SEARCH("theater", R459)), "Plays",
IF(ISNUMBER(SEARCH("wearables", R459)), "Wearables",
IF(ISNUMBER(SEARCH("web", R459)), "Web",
IF(ISNUMBER(SEARCH("journalism", R459)), "Audio",
IF(ISNUMBER(SEARCH("photography", R459)), "Photography Books",
IF(ISNUMBER(SEARCH("publishing/fiction", R459)), "Ficton",
IF(ISNUMBER(SEARCH("nonfiction", R459)), "Nonfiction",
IF(ISNUMBER(SEARCH("podcasts", R459)), "Radio &amp; Podcasts",
IF(ISNUMBER(SEARCH("translations", R459)), "translations"))))))))))))))))))))))))</f>
        <v>Plays</v>
      </c>
    </row>
    <row r="460" spans="1:20" x14ac:dyDescent="0.25">
      <c r="A460">
        <v>458</v>
      </c>
      <c r="B460" t="s">
        <v>964</v>
      </c>
      <c r="C460" s="3" t="s">
        <v>965</v>
      </c>
      <c r="D460">
        <v>33800</v>
      </c>
      <c r="E460">
        <v>118706</v>
      </c>
      <c r="F460" s="6">
        <f>E460/D460*100</f>
        <v>351.20118343195264</v>
      </c>
      <c r="G460" t="s">
        <v>20</v>
      </c>
      <c r="H460">
        <v>2120</v>
      </c>
      <c r="I460" s="8">
        <f>IFERROR(E460/H460,"0")</f>
        <v>55.993396226415094</v>
      </c>
      <c r="J460" t="s">
        <v>21</v>
      </c>
      <c r="K460" t="s">
        <v>22</v>
      </c>
      <c r="L460">
        <v>1269752400</v>
      </c>
      <c r="M460" s="12">
        <f>(((L460/60)/60)/24)+DATE(1970,1,1)</f>
        <v>40265.208333333336</v>
      </c>
      <c r="N460">
        <v>1273554000</v>
      </c>
      <c r="O460" s="12">
        <f>(((N460/60)/60)/24)+DATE(1970,1,1)</f>
        <v>40309.208333333336</v>
      </c>
      <c r="P460" t="b">
        <v>0</v>
      </c>
      <c r="Q460" t="b">
        <v>0</v>
      </c>
      <c r="R460" t="s">
        <v>33</v>
      </c>
      <c r="S460" t="str">
        <f>IF(ISNUMBER(SEARCH("food", R460)), "Food", IF(ISNUMBER(SEARCH("music",R460)),"Music",IF(ISNUMBER(SEARCH("film", R460)), "Film &amp; Video", IF(ISNUMBER(SEARCH("games", R460)), "Games", IF(ISNUMBER(SEARCH("theater", R460)), "Theater",IF(ISNUMBER(SEARCH("technology", R460)), "Technology", IF(ISNUMBER(SEARCH("journalism", R460)), "Journalism", IF(ISNUMBER(SEARCH("photography", R460)), "Photography", IF(ISNUMBER(SEARCH("publishing", R460)), "Publishing")))))))))</f>
        <v>Theater</v>
      </c>
      <c r="T460" t="str">
        <f>IF(ISNUMBER(SEARCH("food", R460)), "Food Trucks",
IF(ISNUMBER(SEARCH("electric",R460)),"Electric Music",
IF(ISNUMBER(SEARCH("indie",R460)),"Indie Rock",
IF(ISNUMBER(SEARCH("jazz",R460)),"Jazz",
IF(ISNUMBER(SEARCH("metal",R460)),"Metal",
IF(ISNUMBER(SEARCH("rock",R460)),"Rock",
IF(ISNUMBER(SEARCH("world",R460)),"World Music",
IF(ISNUMBER(SEARCH("animation", R460)), "Animation",
IF(ISNUMBER(SEARCH("documentary", R460)), "Documentary",
IF(ISNUMBER(SEARCH("drama", R460)), "Drama",
IF(ISNUMBER(SEARCH("science", R460)), "Science Ficton",
IF(ISNUMBER(SEARCH("shorts", R460)), "Shorts",
IF(ISNUMBER(SEARCH("television", R460)), "Television",
IF(ISNUMBER(SEARCH("mobile", R460)), "Mobile Games",
IF(ISNUMBER(SEARCH("video games", R460)), "Video Games",
IF(ISNUMBER(SEARCH("theater", R460)), "Plays",
IF(ISNUMBER(SEARCH("wearables", R460)), "Wearables",
IF(ISNUMBER(SEARCH("web", R460)), "Web",
IF(ISNUMBER(SEARCH("journalism", R460)), "Audio",
IF(ISNUMBER(SEARCH("photography", R460)), "Photography Books",
IF(ISNUMBER(SEARCH("publishing/fiction", R460)), "Ficton",
IF(ISNUMBER(SEARCH("nonfiction", R460)), "Nonfiction",
IF(ISNUMBER(SEARCH("podcasts", R460)), "Radio &amp; Podcasts",
IF(ISNUMBER(SEARCH("translations", R460)), "translations"))))))))))))))))))))))))</f>
        <v>Plays</v>
      </c>
    </row>
    <row r="461" spans="1:20" x14ac:dyDescent="0.25">
      <c r="A461">
        <v>459</v>
      </c>
      <c r="B461" t="s">
        <v>966</v>
      </c>
      <c r="C461" s="3" t="s">
        <v>967</v>
      </c>
      <c r="D461">
        <v>6300</v>
      </c>
      <c r="E461">
        <v>5674</v>
      </c>
      <c r="F461" s="6">
        <f>E461/D461*100</f>
        <v>90.063492063492063</v>
      </c>
      <c r="G461" t="s">
        <v>14</v>
      </c>
      <c r="H461">
        <v>105</v>
      </c>
      <c r="I461" s="8">
        <f>IFERROR(E461/H461,"0")</f>
        <v>54.038095238095238</v>
      </c>
      <c r="J461" t="s">
        <v>21</v>
      </c>
      <c r="K461" t="s">
        <v>22</v>
      </c>
      <c r="L461">
        <v>1419746400</v>
      </c>
      <c r="M461" s="12">
        <f>(((L461/60)/60)/24)+DATE(1970,1,1)</f>
        <v>42001.25</v>
      </c>
      <c r="N461">
        <v>1421906400</v>
      </c>
      <c r="O461" s="12">
        <f>(((N461/60)/60)/24)+DATE(1970,1,1)</f>
        <v>42026.25</v>
      </c>
      <c r="P461" t="b">
        <v>0</v>
      </c>
      <c r="Q461" t="b">
        <v>0</v>
      </c>
      <c r="R461" t="s">
        <v>42</v>
      </c>
      <c r="S461" t="str">
        <f>IF(ISNUMBER(SEARCH("food", R461)), "Food", IF(ISNUMBER(SEARCH("music",R461)),"Music",IF(ISNUMBER(SEARCH("film", R461)), "Film &amp; Video", IF(ISNUMBER(SEARCH("games", R461)), "Games", IF(ISNUMBER(SEARCH("theater", R461)), "Theater",IF(ISNUMBER(SEARCH("technology", R461)), "Technology", IF(ISNUMBER(SEARCH("journalism", R461)), "Journalism", IF(ISNUMBER(SEARCH("photography", R461)), "Photography", IF(ISNUMBER(SEARCH("publishing", R461)), "Publishing")))))))))</f>
        <v>Film &amp; Video</v>
      </c>
      <c r="T461" t="str">
        <f>IF(ISNUMBER(SEARCH("food", R461)), "Food Trucks",
IF(ISNUMBER(SEARCH("electric",R461)),"Electric Music",
IF(ISNUMBER(SEARCH("indie",R461)),"Indie Rock",
IF(ISNUMBER(SEARCH("jazz",R461)),"Jazz",
IF(ISNUMBER(SEARCH("metal",R461)),"Metal",
IF(ISNUMBER(SEARCH("rock",R461)),"Rock",
IF(ISNUMBER(SEARCH("world",R461)),"World Music",
IF(ISNUMBER(SEARCH("animation", R461)), "Animation",
IF(ISNUMBER(SEARCH("documentary", R461)), "Documentary",
IF(ISNUMBER(SEARCH("drama", R461)), "Drama",
IF(ISNUMBER(SEARCH("science", R461)), "Science Ficton",
IF(ISNUMBER(SEARCH("shorts", R461)), "Shorts",
IF(ISNUMBER(SEARCH("television", R461)), "Television",
IF(ISNUMBER(SEARCH("mobile", R461)), "Mobile Games",
IF(ISNUMBER(SEARCH("video games", R461)), "Video Games",
IF(ISNUMBER(SEARCH("theater", R461)), "Plays",
IF(ISNUMBER(SEARCH("wearables", R461)), "Wearables",
IF(ISNUMBER(SEARCH("web", R461)), "Web",
IF(ISNUMBER(SEARCH("journalism", R461)), "Audio",
IF(ISNUMBER(SEARCH("photography", R461)), "Photography Books",
IF(ISNUMBER(SEARCH("publishing/fiction", R461)), "Ficton",
IF(ISNUMBER(SEARCH("nonfiction", R461)), "Nonfiction",
IF(ISNUMBER(SEARCH("podcasts", R461)), "Radio &amp; Podcasts",
IF(ISNUMBER(SEARCH("translations", R461)), "translations"))))))))))))))))))))))))</f>
        <v>Documentary</v>
      </c>
    </row>
    <row r="462" spans="1:20" x14ac:dyDescent="0.25">
      <c r="A462">
        <v>460</v>
      </c>
      <c r="B462" t="s">
        <v>968</v>
      </c>
      <c r="C462" s="3" t="s">
        <v>969</v>
      </c>
      <c r="D462">
        <v>2400</v>
      </c>
      <c r="E462">
        <v>4119</v>
      </c>
      <c r="F462" s="6">
        <f>E462/D462*100</f>
        <v>171.625</v>
      </c>
      <c r="G462" t="s">
        <v>20</v>
      </c>
      <c r="H462">
        <v>50</v>
      </c>
      <c r="I462" s="8">
        <f>IFERROR(E462/H462,"0")</f>
        <v>82.38</v>
      </c>
      <c r="J462" t="s">
        <v>21</v>
      </c>
      <c r="K462" t="s">
        <v>22</v>
      </c>
      <c r="L462">
        <v>1281330000</v>
      </c>
      <c r="M462" s="12">
        <f>(((L462/60)/60)/24)+DATE(1970,1,1)</f>
        <v>40399.208333333336</v>
      </c>
      <c r="N462">
        <v>1281589200</v>
      </c>
      <c r="O462" s="12">
        <f>(((N462/60)/60)/24)+DATE(1970,1,1)</f>
        <v>40402.208333333336</v>
      </c>
      <c r="P462" t="b">
        <v>0</v>
      </c>
      <c r="Q462" t="b">
        <v>0</v>
      </c>
      <c r="R462" t="s">
        <v>33</v>
      </c>
      <c r="S462" t="str">
        <f>IF(ISNUMBER(SEARCH("food", R462)), "Food", IF(ISNUMBER(SEARCH("music",R462)),"Music",IF(ISNUMBER(SEARCH("film", R462)), "Film &amp; Video", IF(ISNUMBER(SEARCH("games", R462)), "Games", IF(ISNUMBER(SEARCH("theater", R462)), "Theater",IF(ISNUMBER(SEARCH("technology", R462)), "Technology", IF(ISNUMBER(SEARCH("journalism", R462)), "Journalism", IF(ISNUMBER(SEARCH("photography", R462)), "Photography", IF(ISNUMBER(SEARCH("publishing", R462)), "Publishing")))))))))</f>
        <v>Theater</v>
      </c>
      <c r="T462" t="str">
        <f>IF(ISNUMBER(SEARCH("food", R462)), "Food Trucks",
IF(ISNUMBER(SEARCH("electric",R462)),"Electric Music",
IF(ISNUMBER(SEARCH("indie",R462)),"Indie Rock",
IF(ISNUMBER(SEARCH("jazz",R462)),"Jazz",
IF(ISNUMBER(SEARCH("metal",R462)),"Metal",
IF(ISNUMBER(SEARCH("rock",R462)),"Rock",
IF(ISNUMBER(SEARCH("world",R462)),"World Music",
IF(ISNUMBER(SEARCH("animation", R462)), "Animation",
IF(ISNUMBER(SEARCH("documentary", R462)), "Documentary",
IF(ISNUMBER(SEARCH("drama", R462)), "Drama",
IF(ISNUMBER(SEARCH("science", R462)), "Science Ficton",
IF(ISNUMBER(SEARCH("shorts", R462)), "Shorts",
IF(ISNUMBER(SEARCH("television", R462)), "Television",
IF(ISNUMBER(SEARCH("mobile", R462)), "Mobile Games",
IF(ISNUMBER(SEARCH("video games", R462)), "Video Games",
IF(ISNUMBER(SEARCH("theater", R462)), "Plays",
IF(ISNUMBER(SEARCH("wearables", R462)), "Wearables",
IF(ISNUMBER(SEARCH("web", R462)), "Web",
IF(ISNUMBER(SEARCH("journalism", R462)), "Audio",
IF(ISNUMBER(SEARCH("photography", R462)), "Photography Books",
IF(ISNUMBER(SEARCH("publishing/fiction", R462)), "Ficton",
IF(ISNUMBER(SEARCH("nonfiction", R462)), "Nonfiction",
IF(ISNUMBER(SEARCH("podcasts", R462)), "Radio &amp; Podcasts",
IF(ISNUMBER(SEARCH("translations", R462)), "translations"))))))))))))))))))))))))</f>
        <v>Plays</v>
      </c>
    </row>
    <row r="463" spans="1:20" x14ac:dyDescent="0.25">
      <c r="A463">
        <v>461</v>
      </c>
      <c r="B463" t="s">
        <v>970</v>
      </c>
      <c r="C463" s="3" t="s">
        <v>971</v>
      </c>
      <c r="D463">
        <v>98800</v>
      </c>
      <c r="E463">
        <v>139354</v>
      </c>
      <c r="F463" s="6">
        <f>E463/D463*100</f>
        <v>141.04655870445345</v>
      </c>
      <c r="G463" t="s">
        <v>20</v>
      </c>
      <c r="H463">
        <v>2080</v>
      </c>
      <c r="I463" s="8">
        <f>IFERROR(E463/H463,"0")</f>
        <v>66.997115384615384</v>
      </c>
      <c r="J463" t="s">
        <v>21</v>
      </c>
      <c r="K463" t="s">
        <v>22</v>
      </c>
      <c r="L463">
        <v>1398661200</v>
      </c>
      <c r="M463" s="12">
        <f>(((L463/60)/60)/24)+DATE(1970,1,1)</f>
        <v>41757.208333333336</v>
      </c>
      <c r="N463">
        <v>1400389200</v>
      </c>
      <c r="O463" s="12">
        <f>(((N463/60)/60)/24)+DATE(1970,1,1)</f>
        <v>41777.208333333336</v>
      </c>
      <c r="P463" t="b">
        <v>0</v>
      </c>
      <c r="Q463" t="b">
        <v>0</v>
      </c>
      <c r="R463" t="s">
        <v>53</v>
      </c>
      <c r="S463" t="str">
        <f>IF(ISNUMBER(SEARCH("food", R463)), "Food", IF(ISNUMBER(SEARCH("music",R463)),"Music",IF(ISNUMBER(SEARCH("film", R463)), "Film &amp; Video", IF(ISNUMBER(SEARCH("games", R463)), "Games", IF(ISNUMBER(SEARCH("theater", R463)), "Theater",IF(ISNUMBER(SEARCH("technology", R463)), "Technology", IF(ISNUMBER(SEARCH("journalism", R463)), "Journalism", IF(ISNUMBER(SEARCH("photography", R463)), "Photography", IF(ISNUMBER(SEARCH("publishing", R463)), "Publishing")))))))))</f>
        <v>Film &amp; Video</v>
      </c>
      <c r="T463" t="str">
        <f>IF(ISNUMBER(SEARCH("food", R463)), "Food Trucks",
IF(ISNUMBER(SEARCH("electric",R463)),"Electric Music",
IF(ISNUMBER(SEARCH("indie",R463)),"Indie Rock",
IF(ISNUMBER(SEARCH("jazz",R463)),"Jazz",
IF(ISNUMBER(SEARCH("metal",R463)),"Metal",
IF(ISNUMBER(SEARCH("rock",R463)),"Rock",
IF(ISNUMBER(SEARCH("world",R463)),"World Music",
IF(ISNUMBER(SEARCH("animation", R463)), "Animation",
IF(ISNUMBER(SEARCH("documentary", R463)), "Documentary",
IF(ISNUMBER(SEARCH("drama", R463)), "Drama",
IF(ISNUMBER(SEARCH("science", R463)), "Science Ficton",
IF(ISNUMBER(SEARCH("shorts", R463)), "Shorts",
IF(ISNUMBER(SEARCH("television", R463)), "Television",
IF(ISNUMBER(SEARCH("mobile", R463)), "Mobile Games",
IF(ISNUMBER(SEARCH("video games", R463)), "Video Games",
IF(ISNUMBER(SEARCH("theater", R463)), "Plays",
IF(ISNUMBER(SEARCH("wearables", R463)), "Wearables",
IF(ISNUMBER(SEARCH("web", R463)), "Web",
IF(ISNUMBER(SEARCH("journalism", R463)), "Audio",
IF(ISNUMBER(SEARCH("photography", R463)), "Photography Books",
IF(ISNUMBER(SEARCH("publishing/fiction", R463)), "Ficton",
IF(ISNUMBER(SEARCH("nonfiction", R463)), "Nonfiction",
IF(ISNUMBER(SEARCH("podcasts", R463)), "Radio &amp; Podcasts",
IF(ISNUMBER(SEARCH("translations", R463)), "translations"))))))))))))))))))))))))</f>
        <v>Drama</v>
      </c>
    </row>
    <row r="464" spans="1:20" x14ac:dyDescent="0.25">
      <c r="A464">
        <v>462</v>
      </c>
      <c r="B464" t="s">
        <v>972</v>
      </c>
      <c r="C464" s="3" t="s">
        <v>973</v>
      </c>
      <c r="D464">
        <v>188800</v>
      </c>
      <c r="E464">
        <v>57734</v>
      </c>
      <c r="F464" s="6">
        <f>E464/D464*100</f>
        <v>30.57944915254237</v>
      </c>
      <c r="G464" t="s">
        <v>14</v>
      </c>
      <c r="H464">
        <v>535</v>
      </c>
      <c r="I464" s="8">
        <f>IFERROR(E464/H464,"0")</f>
        <v>107.91401869158878</v>
      </c>
      <c r="J464" t="s">
        <v>21</v>
      </c>
      <c r="K464" t="s">
        <v>22</v>
      </c>
      <c r="L464">
        <v>1359525600</v>
      </c>
      <c r="M464" s="12">
        <f>(((L464/60)/60)/24)+DATE(1970,1,1)</f>
        <v>41304.25</v>
      </c>
      <c r="N464">
        <v>1362808800</v>
      </c>
      <c r="O464" s="12">
        <f>(((N464/60)/60)/24)+DATE(1970,1,1)</f>
        <v>41342.25</v>
      </c>
      <c r="P464" t="b">
        <v>0</v>
      </c>
      <c r="Q464" t="b">
        <v>0</v>
      </c>
      <c r="R464" t="s">
        <v>292</v>
      </c>
      <c r="S464" t="str">
        <f>IF(ISNUMBER(SEARCH("food", R464)), "Food", IF(ISNUMBER(SEARCH("music",R464)),"Music",IF(ISNUMBER(SEARCH("film", R464)), "Film &amp; Video", IF(ISNUMBER(SEARCH("games", R464)), "Games", IF(ISNUMBER(SEARCH("theater", R464)), "Theater",IF(ISNUMBER(SEARCH("technology", R464)), "Technology", IF(ISNUMBER(SEARCH("journalism", R464)), "Journalism", IF(ISNUMBER(SEARCH("photography", R464)), "Photography", IF(ISNUMBER(SEARCH("publishing", R464)), "Publishing")))))))))</f>
        <v>Games</v>
      </c>
      <c r="T464" t="str">
        <f>IF(ISNUMBER(SEARCH("food", R464)), "Food Trucks",
IF(ISNUMBER(SEARCH("electric",R464)),"Electric Music",
IF(ISNUMBER(SEARCH("indie",R464)),"Indie Rock",
IF(ISNUMBER(SEARCH("jazz",R464)),"Jazz",
IF(ISNUMBER(SEARCH("metal",R464)),"Metal",
IF(ISNUMBER(SEARCH("rock",R464)),"Rock",
IF(ISNUMBER(SEARCH("world",R464)),"World Music",
IF(ISNUMBER(SEARCH("animation", R464)), "Animation",
IF(ISNUMBER(SEARCH("documentary", R464)), "Documentary",
IF(ISNUMBER(SEARCH("drama", R464)), "Drama",
IF(ISNUMBER(SEARCH("science", R464)), "Science Ficton",
IF(ISNUMBER(SEARCH("shorts", R464)), "Shorts",
IF(ISNUMBER(SEARCH("television", R464)), "Television",
IF(ISNUMBER(SEARCH("mobile", R464)), "Mobile Games",
IF(ISNUMBER(SEARCH("video games", R464)), "Video Games",
IF(ISNUMBER(SEARCH("theater", R464)), "Plays",
IF(ISNUMBER(SEARCH("wearables", R464)), "Wearables",
IF(ISNUMBER(SEARCH("web", R464)), "Web",
IF(ISNUMBER(SEARCH("journalism", R464)), "Audio",
IF(ISNUMBER(SEARCH("photography", R464)), "Photography Books",
IF(ISNUMBER(SEARCH("publishing/fiction", R464)), "Ficton",
IF(ISNUMBER(SEARCH("nonfiction", R464)), "Nonfiction",
IF(ISNUMBER(SEARCH("podcasts", R464)), "Radio &amp; Podcasts",
IF(ISNUMBER(SEARCH("translations", R464)), "translations"))))))))))))))))))))))))</f>
        <v>Mobile Games</v>
      </c>
    </row>
    <row r="465" spans="1:20" ht="31.5" x14ac:dyDescent="0.25">
      <c r="A465">
        <v>463</v>
      </c>
      <c r="B465" t="s">
        <v>974</v>
      </c>
      <c r="C465" s="3" t="s">
        <v>975</v>
      </c>
      <c r="D465">
        <v>134300</v>
      </c>
      <c r="E465">
        <v>145265</v>
      </c>
      <c r="F465" s="6">
        <f>E465/D465*100</f>
        <v>108.16455696202532</v>
      </c>
      <c r="G465" t="s">
        <v>20</v>
      </c>
      <c r="H465">
        <v>2105</v>
      </c>
      <c r="I465" s="8">
        <f>IFERROR(E465/H465,"0")</f>
        <v>69.009501187648453</v>
      </c>
      <c r="J465" t="s">
        <v>21</v>
      </c>
      <c r="K465" t="s">
        <v>22</v>
      </c>
      <c r="L465">
        <v>1388469600</v>
      </c>
      <c r="M465" s="12">
        <f>(((L465/60)/60)/24)+DATE(1970,1,1)</f>
        <v>41639.25</v>
      </c>
      <c r="N465">
        <v>1388815200</v>
      </c>
      <c r="O465" s="12">
        <f>(((N465/60)/60)/24)+DATE(1970,1,1)</f>
        <v>41643.25</v>
      </c>
      <c r="P465" t="b">
        <v>0</v>
      </c>
      <c r="Q465" t="b">
        <v>0</v>
      </c>
      <c r="R465" t="s">
        <v>71</v>
      </c>
      <c r="S465" t="str">
        <f>IF(ISNUMBER(SEARCH("food", R465)), "Food", IF(ISNUMBER(SEARCH("music",R465)),"Music",IF(ISNUMBER(SEARCH("film", R465)), "Film &amp; Video", IF(ISNUMBER(SEARCH("games", R465)), "Games", IF(ISNUMBER(SEARCH("theater", R465)), "Theater",IF(ISNUMBER(SEARCH("technology", R465)), "Technology", IF(ISNUMBER(SEARCH("journalism", R465)), "Journalism", IF(ISNUMBER(SEARCH("photography", R465)), "Photography", IF(ISNUMBER(SEARCH("publishing", R465)), "Publishing")))))))))</f>
        <v>Film &amp; Video</v>
      </c>
      <c r="T465" t="str">
        <f>IF(ISNUMBER(SEARCH("food", R465)), "Food Trucks",
IF(ISNUMBER(SEARCH("electric",R465)),"Electric Music",
IF(ISNUMBER(SEARCH("indie",R465)),"Indie Rock",
IF(ISNUMBER(SEARCH("jazz",R465)),"Jazz",
IF(ISNUMBER(SEARCH("metal",R465)),"Metal",
IF(ISNUMBER(SEARCH("rock",R465)),"Rock",
IF(ISNUMBER(SEARCH("world",R465)),"World Music",
IF(ISNUMBER(SEARCH("animation", R465)), "Animation",
IF(ISNUMBER(SEARCH("documentary", R465)), "Documentary",
IF(ISNUMBER(SEARCH("drama", R465)), "Drama",
IF(ISNUMBER(SEARCH("science", R465)), "Science Ficton",
IF(ISNUMBER(SEARCH("shorts", R465)), "Shorts",
IF(ISNUMBER(SEARCH("television", R465)), "Television",
IF(ISNUMBER(SEARCH("mobile", R465)), "Mobile Games",
IF(ISNUMBER(SEARCH("video games", R465)), "Video Games",
IF(ISNUMBER(SEARCH("theater", R465)), "Plays",
IF(ISNUMBER(SEARCH("wearables", R465)), "Wearables",
IF(ISNUMBER(SEARCH("web", R465)), "Web",
IF(ISNUMBER(SEARCH("journalism", R465)), "Audio",
IF(ISNUMBER(SEARCH("photography", R465)), "Photography Books",
IF(ISNUMBER(SEARCH("publishing/fiction", R465)), "Ficton",
IF(ISNUMBER(SEARCH("nonfiction", R465)), "Nonfiction",
IF(ISNUMBER(SEARCH("podcasts", R465)), "Radio &amp; Podcasts",
IF(ISNUMBER(SEARCH("translations", R465)), "translations"))))))))))))))))))))))))</f>
        <v>Animation</v>
      </c>
    </row>
    <row r="466" spans="1:20" x14ac:dyDescent="0.25">
      <c r="A466">
        <v>464</v>
      </c>
      <c r="B466" t="s">
        <v>976</v>
      </c>
      <c r="C466" s="3" t="s">
        <v>977</v>
      </c>
      <c r="D466">
        <v>71200</v>
      </c>
      <c r="E466">
        <v>95020</v>
      </c>
      <c r="F466" s="6">
        <f>E466/D466*100</f>
        <v>133.45505617977528</v>
      </c>
      <c r="G466" t="s">
        <v>20</v>
      </c>
      <c r="H466">
        <v>2436</v>
      </c>
      <c r="I466" s="8">
        <f>IFERROR(E466/H466,"0")</f>
        <v>39.006568144499177</v>
      </c>
      <c r="J466" t="s">
        <v>21</v>
      </c>
      <c r="K466" t="s">
        <v>22</v>
      </c>
      <c r="L466">
        <v>1518328800</v>
      </c>
      <c r="M466" s="12">
        <f>(((L466/60)/60)/24)+DATE(1970,1,1)</f>
        <v>43142.25</v>
      </c>
      <c r="N466">
        <v>1519538400</v>
      </c>
      <c r="O466" s="12">
        <f>(((N466/60)/60)/24)+DATE(1970,1,1)</f>
        <v>43156.25</v>
      </c>
      <c r="P466" t="b">
        <v>0</v>
      </c>
      <c r="Q466" t="b">
        <v>0</v>
      </c>
      <c r="R466" t="s">
        <v>33</v>
      </c>
      <c r="S466" t="str">
        <f>IF(ISNUMBER(SEARCH("food", R466)), "Food", IF(ISNUMBER(SEARCH("music",R466)),"Music",IF(ISNUMBER(SEARCH("film", R466)), "Film &amp; Video", IF(ISNUMBER(SEARCH("games", R466)), "Games", IF(ISNUMBER(SEARCH("theater", R466)), "Theater",IF(ISNUMBER(SEARCH("technology", R466)), "Technology", IF(ISNUMBER(SEARCH("journalism", R466)), "Journalism", IF(ISNUMBER(SEARCH("photography", R466)), "Photography", IF(ISNUMBER(SEARCH("publishing", R466)), "Publishing")))))))))</f>
        <v>Theater</v>
      </c>
      <c r="T466" t="str">
        <f>IF(ISNUMBER(SEARCH("food", R466)), "Food Trucks",
IF(ISNUMBER(SEARCH("electric",R466)),"Electric Music",
IF(ISNUMBER(SEARCH("indie",R466)),"Indie Rock",
IF(ISNUMBER(SEARCH("jazz",R466)),"Jazz",
IF(ISNUMBER(SEARCH("metal",R466)),"Metal",
IF(ISNUMBER(SEARCH("rock",R466)),"Rock",
IF(ISNUMBER(SEARCH("world",R466)),"World Music",
IF(ISNUMBER(SEARCH("animation", R466)), "Animation",
IF(ISNUMBER(SEARCH("documentary", R466)), "Documentary",
IF(ISNUMBER(SEARCH("drama", R466)), "Drama",
IF(ISNUMBER(SEARCH("science", R466)), "Science Ficton",
IF(ISNUMBER(SEARCH("shorts", R466)), "Shorts",
IF(ISNUMBER(SEARCH("television", R466)), "Television",
IF(ISNUMBER(SEARCH("mobile", R466)), "Mobile Games",
IF(ISNUMBER(SEARCH("video games", R466)), "Video Games",
IF(ISNUMBER(SEARCH("theater", R466)), "Plays",
IF(ISNUMBER(SEARCH("wearables", R466)), "Wearables",
IF(ISNUMBER(SEARCH("web", R466)), "Web",
IF(ISNUMBER(SEARCH("journalism", R466)), "Audio",
IF(ISNUMBER(SEARCH("photography", R466)), "Photography Books",
IF(ISNUMBER(SEARCH("publishing/fiction", R466)), "Ficton",
IF(ISNUMBER(SEARCH("nonfiction", R466)), "Nonfiction",
IF(ISNUMBER(SEARCH("podcasts", R466)), "Radio &amp; Podcasts",
IF(ISNUMBER(SEARCH("translations", R466)), "translations"))))))))))))))))))))))))</f>
        <v>Plays</v>
      </c>
    </row>
    <row r="467" spans="1:20" x14ac:dyDescent="0.25">
      <c r="A467">
        <v>465</v>
      </c>
      <c r="B467" t="s">
        <v>978</v>
      </c>
      <c r="C467" s="3" t="s">
        <v>979</v>
      </c>
      <c r="D467">
        <v>4700</v>
      </c>
      <c r="E467">
        <v>8829</v>
      </c>
      <c r="F467" s="6">
        <f>E467/D467*100</f>
        <v>187.85106382978722</v>
      </c>
      <c r="G467" t="s">
        <v>20</v>
      </c>
      <c r="H467">
        <v>80</v>
      </c>
      <c r="I467" s="8">
        <f>IFERROR(E467/H467,"0")</f>
        <v>110.3625</v>
      </c>
      <c r="J467" t="s">
        <v>21</v>
      </c>
      <c r="K467" t="s">
        <v>22</v>
      </c>
      <c r="L467">
        <v>1517032800</v>
      </c>
      <c r="M467" s="12">
        <f>(((L467/60)/60)/24)+DATE(1970,1,1)</f>
        <v>43127.25</v>
      </c>
      <c r="N467">
        <v>1517810400</v>
      </c>
      <c r="O467" s="12">
        <f>(((N467/60)/60)/24)+DATE(1970,1,1)</f>
        <v>43136.25</v>
      </c>
      <c r="P467" t="b">
        <v>0</v>
      </c>
      <c r="Q467" t="b">
        <v>0</v>
      </c>
      <c r="R467" t="s">
        <v>206</v>
      </c>
      <c r="S467" t="str">
        <f>IF(ISNUMBER(SEARCH("food", R467)), "Food", IF(ISNUMBER(SEARCH("music",R467)),"Music",IF(ISNUMBER(SEARCH("film", R467)), "Film &amp; Video", IF(ISNUMBER(SEARCH("games", R467)), "Games", IF(ISNUMBER(SEARCH("theater", R467)), "Theater",IF(ISNUMBER(SEARCH("technology", R467)), "Technology", IF(ISNUMBER(SEARCH("journalism", R467)), "Journalism", IF(ISNUMBER(SEARCH("photography", R467)), "Photography", IF(ISNUMBER(SEARCH("publishing", R467)), "Publishing")))))))))</f>
        <v>Publishing</v>
      </c>
      <c r="T467" t="str">
        <f>IF(ISNUMBER(SEARCH("food", R467)), "Food Trucks",
IF(ISNUMBER(SEARCH("electric",R467)),"Electric Music",
IF(ISNUMBER(SEARCH("indie",R467)),"Indie Rock",
IF(ISNUMBER(SEARCH("jazz",R467)),"Jazz",
IF(ISNUMBER(SEARCH("metal",R467)),"Metal",
IF(ISNUMBER(SEARCH("rock",R467)),"Rock",
IF(ISNUMBER(SEARCH("world",R467)),"World Music",
IF(ISNUMBER(SEARCH("animation", R467)), "Animation",
IF(ISNUMBER(SEARCH("documentary", R467)), "Documentary",
IF(ISNUMBER(SEARCH("drama", R467)), "Drama",
IF(ISNUMBER(SEARCH("science", R467)), "Science Ficton",
IF(ISNUMBER(SEARCH("shorts", R467)), "Shorts",
IF(ISNUMBER(SEARCH("television", R467)), "Television",
IF(ISNUMBER(SEARCH("mobile", R467)), "Mobile Games",
IF(ISNUMBER(SEARCH("video games", R467)), "Video Games",
IF(ISNUMBER(SEARCH("theater", R467)), "Plays",
IF(ISNUMBER(SEARCH("wearables", R467)), "Wearables",
IF(ISNUMBER(SEARCH("web", R467)), "Web",
IF(ISNUMBER(SEARCH("journalism", R467)), "Audio",
IF(ISNUMBER(SEARCH("photography", R467)), "Photography Books",
IF(ISNUMBER(SEARCH("publishing/fiction", R467)), "Ficton",
IF(ISNUMBER(SEARCH("nonfiction", R467)), "Nonfiction",
IF(ISNUMBER(SEARCH("podcasts", R467)), "Radio &amp; Podcasts",
IF(ISNUMBER(SEARCH("translations", R467)), "translations"))))))))))))))))))))))))</f>
        <v>translations</v>
      </c>
    </row>
    <row r="468" spans="1:20" x14ac:dyDescent="0.25">
      <c r="A468">
        <v>466</v>
      </c>
      <c r="B468" t="s">
        <v>980</v>
      </c>
      <c r="C468" s="3" t="s">
        <v>981</v>
      </c>
      <c r="D468">
        <v>1200</v>
      </c>
      <c r="E468">
        <v>3984</v>
      </c>
      <c r="F468" s="6">
        <f>E468/D468*100</f>
        <v>332</v>
      </c>
      <c r="G468" t="s">
        <v>20</v>
      </c>
      <c r="H468">
        <v>42</v>
      </c>
      <c r="I468" s="8">
        <f>IFERROR(E468/H468,"0")</f>
        <v>94.857142857142861</v>
      </c>
      <c r="J468" t="s">
        <v>21</v>
      </c>
      <c r="K468" t="s">
        <v>22</v>
      </c>
      <c r="L468">
        <v>1368594000</v>
      </c>
      <c r="M468" s="12">
        <f>(((L468/60)/60)/24)+DATE(1970,1,1)</f>
        <v>41409.208333333336</v>
      </c>
      <c r="N468">
        <v>1370581200</v>
      </c>
      <c r="O468" s="12">
        <f>(((N468/60)/60)/24)+DATE(1970,1,1)</f>
        <v>41432.208333333336</v>
      </c>
      <c r="P468" t="b">
        <v>0</v>
      </c>
      <c r="Q468" t="b">
        <v>1</v>
      </c>
      <c r="R468" t="s">
        <v>65</v>
      </c>
      <c r="S468" t="str">
        <f>IF(ISNUMBER(SEARCH("food", R468)), "Food", IF(ISNUMBER(SEARCH("music",R468)),"Music",IF(ISNUMBER(SEARCH("film", R468)), "Film &amp; Video", IF(ISNUMBER(SEARCH("games", R468)), "Games", IF(ISNUMBER(SEARCH("theater", R468)), "Theater",IF(ISNUMBER(SEARCH("technology", R468)), "Technology", IF(ISNUMBER(SEARCH("journalism", R468)), "Journalism", IF(ISNUMBER(SEARCH("photography", R468)), "Photography", IF(ISNUMBER(SEARCH("publishing", R468)), "Publishing")))))))))</f>
        <v>Technology</v>
      </c>
      <c r="T468" t="str">
        <f>IF(ISNUMBER(SEARCH("food", R468)), "Food Trucks",
IF(ISNUMBER(SEARCH("electric",R468)),"Electric Music",
IF(ISNUMBER(SEARCH("indie",R468)),"Indie Rock",
IF(ISNUMBER(SEARCH("jazz",R468)),"Jazz",
IF(ISNUMBER(SEARCH("metal",R468)),"Metal",
IF(ISNUMBER(SEARCH("rock",R468)),"Rock",
IF(ISNUMBER(SEARCH("world",R468)),"World Music",
IF(ISNUMBER(SEARCH("animation", R468)), "Animation",
IF(ISNUMBER(SEARCH("documentary", R468)), "Documentary",
IF(ISNUMBER(SEARCH("drama", R468)), "Drama",
IF(ISNUMBER(SEARCH("science", R468)), "Science Ficton",
IF(ISNUMBER(SEARCH("shorts", R468)), "Shorts",
IF(ISNUMBER(SEARCH("television", R468)), "Television",
IF(ISNUMBER(SEARCH("mobile", R468)), "Mobile Games",
IF(ISNUMBER(SEARCH("video games", R468)), "Video Games",
IF(ISNUMBER(SEARCH("theater", R468)), "Plays",
IF(ISNUMBER(SEARCH("wearables", R468)), "Wearables",
IF(ISNUMBER(SEARCH("web", R468)), "Web",
IF(ISNUMBER(SEARCH("journalism", R468)), "Audio",
IF(ISNUMBER(SEARCH("photography", R468)), "Photography Books",
IF(ISNUMBER(SEARCH("publishing/fiction", R468)), "Ficton",
IF(ISNUMBER(SEARCH("nonfiction", R468)), "Nonfiction",
IF(ISNUMBER(SEARCH("podcasts", R468)), "Radio &amp; Podcasts",
IF(ISNUMBER(SEARCH("translations", R468)), "translations"))))))))))))))))))))))))</f>
        <v>Wearables</v>
      </c>
    </row>
    <row r="469" spans="1:20" ht="31.5" x14ac:dyDescent="0.25">
      <c r="A469">
        <v>467</v>
      </c>
      <c r="B469" t="s">
        <v>982</v>
      </c>
      <c r="C469" s="3" t="s">
        <v>983</v>
      </c>
      <c r="D469">
        <v>1400</v>
      </c>
      <c r="E469">
        <v>8053</v>
      </c>
      <c r="F469" s="6">
        <f>E469/D469*100</f>
        <v>575.21428571428578</v>
      </c>
      <c r="G469" t="s">
        <v>20</v>
      </c>
      <c r="H469">
        <v>139</v>
      </c>
      <c r="I469" s="8">
        <f>IFERROR(E469/H469,"0")</f>
        <v>57.935251798561154</v>
      </c>
      <c r="J469" t="s">
        <v>15</v>
      </c>
      <c r="K469" t="s">
        <v>16</v>
      </c>
      <c r="L469">
        <v>1448258400</v>
      </c>
      <c r="M469" s="12">
        <f>(((L469/60)/60)/24)+DATE(1970,1,1)</f>
        <v>42331.25</v>
      </c>
      <c r="N469">
        <v>1448863200</v>
      </c>
      <c r="O469" s="12">
        <f>(((N469/60)/60)/24)+DATE(1970,1,1)</f>
        <v>42338.25</v>
      </c>
      <c r="P469" t="b">
        <v>0</v>
      </c>
      <c r="Q469" t="b">
        <v>1</v>
      </c>
      <c r="R469" t="s">
        <v>28</v>
      </c>
      <c r="S469" t="str">
        <f>IF(ISNUMBER(SEARCH("food", R469)), "Food", IF(ISNUMBER(SEARCH("music",R469)),"Music",IF(ISNUMBER(SEARCH("film", R469)), "Film &amp; Video", IF(ISNUMBER(SEARCH("games", R469)), "Games", IF(ISNUMBER(SEARCH("theater", R469)), "Theater",IF(ISNUMBER(SEARCH("technology", R469)), "Technology", IF(ISNUMBER(SEARCH("journalism", R469)), "Journalism", IF(ISNUMBER(SEARCH("photography", R469)), "Photography", IF(ISNUMBER(SEARCH("publishing", R469)), "Publishing")))))))))</f>
        <v>Technology</v>
      </c>
      <c r="T469" t="str">
        <f>IF(ISNUMBER(SEARCH("food", R469)), "Food Trucks",
IF(ISNUMBER(SEARCH("electric",R469)),"Electric Music",
IF(ISNUMBER(SEARCH("indie",R469)),"Indie Rock",
IF(ISNUMBER(SEARCH("jazz",R469)),"Jazz",
IF(ISNUMBER(SEARCH("metal",R469)),"Metal",
IF(ISNUMBER(SEARCH("rock",R469)),"Rock",
IF(ISNUMBER(SEARCH("world",R469)),"World Music",
IF(ISNUMBER(SEARCH("animation", R469)), "Animation",
IF(ISNUMBER(SEARCH("documentary", R469)), "Documentary",
IF(ISNUMBER(SEARCH("drama", R469)), "Drama",
IF(ISNUMBER(SEARCH("science", R469)), "Science Ficton",
IF(ISNUMBER(SEARCH("shorts", R469)), "Shorts",
IF(ISNUMBER(SEARCH("television", R469)), "Television",
IF(ISNUMBER(SEARCH("mobile", R469)), "Mobile Games",
IF(ISNUMBER(SEARCH("video games", R469)), "Video Games",
IF(ISNUMBER(SEARCH("theater", R469)), "Plays",
IF(ISNUMBER(SEARCH("wearables", R469)), "Wearables",
IF(ISNUMBER(SEARCH("web", R469)), "Web",
IF(ISNUMBER(SEARCH("journalism", R469)), "Audio",
IF(ISNUMBER(SEARCH("photography", R469)), "Photography Books",
IF(ISNUMBER(SEARCH("publishing/fiction", R469)), "Ficton",
IF(ISNUMBER(SEARCH("nonfiction", R469)), "Nonfiction",
IF(ISNUMBER(SEARCH("podcasts", R469)), "Radio &amp; Podcasts",
IF(ISNUMBER(SEARCH("translations", R469)), "translations"))))))))))))))))))))))))</f>
        <v>Web</v>
      </c>
    </row>
    <row r="470" spans="1:20" x14ac:dyDescent="0.25">
      <c r="A470">
        <v>468</v>
      </c>
      <c r="B470" t="s">
        <v>984</v>
      </c>
      <c r="C470" s="3" t="s">
        <v>985</v>
      </c>
      <c r="D470">
        <v>4000</v>
      </c>
      <c r="E470">
        <v>1620</v>
      </c>
      <c r="F470" s="6">
        <f>E470/D470*100</f>
        <v>40.5</v>
      </c>
      <c r="G470" t="s">
        <v>14</v>
      </c>
      <c r="H470">
        <v>16</v>
      </c>
      <c r="I470" s="8">
        <f>IFERROR(E470/H470,"0")</f>
        <v>101.25</v>
      </c>
      <c r="J470" t="s">
        <v>21</v>
      </c>
      <c r="K470" t="s">
        <v>22</v>
      </c>
      <c r="L470">
        <v>1555218000</v>
      </c>
      <c r="M470" s="12">
        <f>(((L470/60)/60)/24)+DATE(1970,1,1)</f>
        <v>43569.208333333328</v>
      </c>
      <c r="N470">
        <v>1556600400</v>
      </c>
      <c r="O470" s="12">
        <f>(((N470/60)/60)/24)+DATE(1970,1,1)</f>
        <v>43585.208333333328</v>
      </c>
      <c r="P470" t="b">
        <v>0</v>
      </c>
      <c r="Q470" t="b">
        <v>0</v>
      </c>
      <c r="R470" t="s">
        <v>33</v>
      </c>
      <c r="S470" t="str">
        <f>IF(ISNUMBER(SEARCH("food", R470)), "Food", IF(ISNUMBER(SEARCH("music",R470)),"Music",IF(ISNUMBER(SEARCH("film", R470)), "Film &amp; Video", IF(ISNUMBER(SEARCH("games", R470)), "Games", IF(ISNUMBER(SEARCH("theater", R470)), "Theater",IF(ISNUMBER(SEARCH("technology", R470)), "Technology", IF(ISNUMBER(SEARCH("journalism", R470)), "Journalism", IF(ISNUMBER(SEARCH("photography", R470)), "Photography", IF(ISNUMBER(SEARCH("publishing", R470)), "Publishing")))))))))</f>
        <v>Theater</v>
      </c>
      <c r="T470" t="str">
        <f>IF(ISNUMBER(SEARCH("food", R470)), "Food Trucks",
IF(ISNUMBER(SEARCH("electric",R470)),"Electric Music",
IF(ISNUMBER(SEARCH("indie",R470)),"Indie Rock",
IF(ISNUMBER(SEARCH("jazz",R470)),"Jazz",
IF(ISNUMBER(SEARCH("metal",R470)),"Metal",
IF(ISNUMBER(SEARCH("rock",R470)),"Rock",
IF(ISNUMBER(SEARCH("world",R470)),"World Music",
IF(ISNUMBER(SEARCH("animation", R470)), "Animation",
IF(ISNUMBER(SEARCH("documentary", R470)), "Documentary",
IF(ISNUMBER(SEARCH("drama", R470)), "Drama",
IF(ISNUMBER(SEARCH("science", R470)), "Science Ficton",
IF(ISNUMBER(SEARCH("shorts", R470)), "Shorts",
IF(ISNUMBER(SEARCH("television", R470)), "Television",
IF(ISNUMBER(SEARCH("mobile", R470)), "Mobile Games",
IF(ISNUMBER(SEARCH("video games", R470)), "Video Games",
IF(ISNUMBER(SEARCH("theater", R470)), "Plays",
IF(ISNUMBER(SEARCH("wearables", R470)), "Wearables",
IF(ISNUMBER(SEARCH("web", R470)), "Web",
IF(ISNUMBER(SEARCH("journalism", R470)), "Audio",
IF(ISNUMBER(SEARCH("photography", R470)), "Photography Books",
IF(ISNUMBER(SEARCH("publishing/fiction", R470)), "Ficton",
IF(ISNUMBER(SEARCH("nonfiction", R470)), "Nonfiction",
IF(ISNUMBER(SEARCH("podcasts", R470)), "Radio &amp; Podcasts",
IF(ISNUMBER(SEARCH("translations", R470)), "translations"))))))))))))))))))))))))</f>
        <v>Plays</v>
      </c>
    </row>
    <row r="471" spans="1:20" x14ac:dyDescent="0.25">
      <c r="A471">
        <v>469</v>
      </c>
      <c r="B471" t="s">
        <v>986</v>
      </c>
      <c r="C471" s="3" t="s">
        <v>987</v>
      </c>
      <c r="D471">
        <v>5600</v>
      </c>
      <c r="E471">
        <v>10328</v>
      </c>
      <c r="F471" s="6">
        <f>E471/D471*100</f>
        <v>184.42857142857144</v>
      </c>
      <c r="G471" t="s">
        <v>20</v>
      </c>
      <c r="H471">
        <v>159</v>
      </c>
      <c r="I471" s="8">
        <f>IFERROR(E471/H471,"0")</f>
        <v>64.95597484276729</v>
      </c>
      <c r="J471" t="s">
        <v>21</v>
      </c>
      <c r="K471" t="s">
        <v>22</v>
      </c>
      <c r="L471">
        <v>1431925200</v>
      </c>
      <c r="M471" s="12">
        <f>(((L471/60)/60)/24)+DATE(1970,1,1)</f>
        <v>42142.208333333328</v>
      </c>
      <c r="N471">
        <v>1432098000</v>
      </c>
      <c r="O471" s="12">
        <f>(((N471/60)/60)/24)+DATE(1970,1,1)</f>
        <v>42144.208333333328</v>
      </c>
      <c r="P471" t="b">
        <v>0</v>
      </c>
      <c r="Q471" t="b">
        <v>0</v>
      </c>
      <c r="R471" t="s">
        <v>53</v>
      </c>
      <c r="S471" t="str">
        <f>IF(ISNUMBER(SEARCH("food", R471)), "Food", IF(ISNUMBER(SEARCH("music",R471)),"Music",IF(ISNUMBER(SEARCH("film", R471)), "Film &amp; Video", IF(ISNUMBER(SEARCH("games", R471)), "Games", IF(ISNUMBER(SEARCH("theater", R471)), "Theater",IF(ISNUMBER(SEARCH("technology", R471)), "Technology", IF(ISNUMBER(SEARCH("journalism", R471)), "Journalism", IF(ISNUMBER(SEARCH("photography", R471)), "Photography", IF(ISNUMBER(SEARCH("publishing", R471)), "Publishing")))))))))</f>
        <v>Film &amp; Video</v>
      </c>
      <c r="T471" t="str">
        <f>IF(ISNUMBER(SEARCH("food", R471)), "Food Trucks",
IF(ISNUMBER(SEARCH("electric",R471)),"Electric Music",
IF(ISNUMBER(SEARCH("indie",R471)),"Indie Rock",
IF(ISNUMBER(SEARCH("jazz",R471)),"Jazz",
IF(ISNUMBER(SEARCH("metal",R471)),"Metal",
IF(ISNUMBER(SEARCH("rock",R471)),"Rock",
IF(ISNUMBER(SEARCH("world",R471)),"World Music",
IF(ISNUMBER(SEARCH("animation", R471)), "Animation",
IF(ISNUMBER(SEARCH("documentary", R471)), "Documentary",
IF(ISNUMBER(SEARCH("drama", R471)), "Drama",
IF(ISNUMBER(SEARCH("science", R471)), "Science Ficton",
IF(ISNUMBER(SEARCH("shorts", R471)), "Shorts",
IF(ISNUMBER(SEARCH("television", R471)), "Television",
IF(ISNUMBER(SEARCH("mobile", R471)), "Mobile Games",
IF(ISNUMBER(SEARCH("video games", R471)), "Video Games",
IF(ISNUMBER(SEARCH("theater", R471)), "Plays",
IF(ISNUMBER(SEARCH("wearables", R471)), "Wearables",
IF(ISNUMBER(SEARCH("web", R471)), "Web",
IF(ISNUMBER(SEARCH("journalism", R471)), "Audio",
IF(ISNUMBER(SEARCH("photography", R471)), "Photography Books",
IF(ISNUMBER(SEARCH("publishing/fiction", R471)), "Ficton",
IF(ISNUMBER(SEARCH("nonfiction", R471)), "Nonfiction",
IF(ISNUMBER(SEARCH("podcasts", R471)), "Radio &amp; Podcasts",
IF(ISNUMBER(SEARCH("translations", R471)), "translations"))))))))))))))))))))))))</f>
        <v>Drama</v>
      </c>
    </row>
    <row r="472" spans="1:20" x14ac:dyDescent="0.25">
      <c r="A472">
        <v>470</v>
      </c>
      <c r="B472" t="s">
        <v>988</v>
      </c>
      <c r="C472" s="3" t="s">
        <v>989</v>
      </c>
      <c r="D472">
        <v>3600</v>
      </c>
      <c r="E472">
        <v>10289</v>
      </c>
      <c r="F472" s="6">
        <f>E472/D472*100</f>
        <v>285.80555555555554</v>
      </c>
      <c r="G472" t="s">
        <v>20</v>
      </c>
      <c r="H472">
        <v>381</v>
      </c>
      <c r="I472" s="8">
        <f>IFERROR(E472/H472,"0")</f>
        <v>27.00524934383202</v>
      </c>
      <c r="J472" t="s">
        <v>21</v>
      </c>
      <c r="K472" t="s">
        <v>22</v>
      </c>
      <c r="L472">
        <v>1481522400</v>
      </c>
      <c r="M472" s="12">
        <f>(((L472/60)/60)/24)+DATE(1970,1,1)</f>
        <v>42716.25</v>
      </c>
      <c r="N472">
        <v>1482127200</v>
      </c>
      <c r="O472" s="12">
        <f>(((N472/60)/60)/24)+DATE(1970,1,1)</f>
        <v>42723.25</v>
      </c>
      <c r="P472" t="b">
        <v>0</v>
      </c>
      <c r="Q472" t="b">
        <v>0</v>
      </c>
      <c r="R472" t="s">
        <v>65</v>
      </c>
      <c r="S472" t="str">
        <f>IF(ISNUMBER(SEARCH("food", R472)), "Food", IF(ISNUMBER(SEARCH("music",R472)),"Music",IF(ISNUMBER(SEARCH("film", R472)), "Film &amp; Video", IF(ISNUMBER(SEARCH("games", R472)), "Games", IF(ISNUMBER(SEARCH("theater", R472)), "Theater",IF(ISNUMBER(SEARCH("technology", R472)), "Technology", IF(ISNUMBER(SEARCH("journalism", R472)), "Journalism", IF(ISNUMBER(SEARCH("photography", R472)), "Photography", IF(ISNUMBER(SEARCH("publishing", R472)), "Publishing")))))))))</f>
        <v>Technology</v>
      </c>
      <c r="T472" t="str">
        <f>IF(ISNUMBER(SEARCH("food", R472)), "Food Trucks",
IF(ISNUMBER(SEARCH("electric",R472)),"Electric Music",
IF(ISNUMBER(SEARCH("indie",R472)),"Indie Rock",
IF(ISNUMBER(SEARCH("jazz",R472)),"Jazz",
IF(ISNUMBER(SEARCH("metal",R472)),"Metal",
IF(ISNUMBER(SEARCH("rock",R472)),"Rock",
IF(ISNUMBER(SEARCH("world",R472)),"World Music",
IF(ISNUMBER(SEARCH("animation", R472)), "Animation",
IF(ISNUMBER(SEARCH("documentary", R472)), "Documentary",
IF(ISNUMBER(SEARCH("drama", R472)), "Drama",
IF(ISNUMBER(SEARCH("science", R472)), "Science Ficton",
IF(ISNUMBER(SEARCH("shorts", R472)), "Shorts",
IF(ISNUMBER(SEARCH("television", R472)), "Television",
IF(ISNUMBER(SEARCH("mobile", R472)), "Mobile Games",
IF(ISNUMBER(SEARCH("video games", R472)), "Video Games",
IF(ISNUMBER(SEARCH("theater", R472)), "Plays",
IF(ISNUMBER(SEARCH("wearables", R472)), "Wearables",
IF(ISNUMBER(SEARCH("web", R472)), "Web",
IF(ISNUMBER(SEARCH("journalism", R472)), "Audio",
IF(ISNUMBER(SEARCH("photography", R472)), "Photography Books",
IF(ISNUMBER(SEARCH("publishing/fiction", R472)), "Ficton",
IF(ISNUMBER(SEARCH("nonfiction", R472)), "Nonfiction",
IF(ISNUMBER(SEARCH("podcasts", R472)), "Radio &amp; Podcasts",
IF(ISNUMBER(SEARCH("translations", R472)), "translations"))))))))))))))))))))))))</f>
        <v>Wearables</v>
      </c>
    </row>
    <row r="473" spans="1:20" x14ac:dyDescent="0.25">
      <c r="A473">
        <v>471</v>
      </c>
      <c r="B473" t="s">
        <v>446</v>
      </c>
      <c r="C473" s="3" t="s">
        <v>990</v>
      </c>
      <c r="D473">
        <v>3100</v>
      </c>
      <c r="E473">
        <v>9889</v>
      </c>
      <c r="F473" s="6">
        <f>E473/D473*100</f>
        <v>319</v>
      </c>
      <c r="G473" t="s">
        <v>20</v>
      </c>
      <c r="H473">
        <v>194</v>
      </c>
      <c r="I473" s="8">
        <f>IFERROR(E473/H473,"0")</f>
        <v>50.97422680412371</v>
      </c>
      <c r="J473" t="s">
        <v>40</v>
      </c>
      <c r="K473" t="s">
        <v>41</v>
      </c>
      <c r="L473">
        <v>1335934800</v>
      </c>
      <c r="M473" s="12">
        <f>(((L473/60)/60)/24)+DATE(1970,1,1)</f>
        <v>41031.208333333336</v>
      </c>
      <c r="N473">
        <v>1335934800</v>
      </c>
      <c r="O473" s="12">
        <f>(((N473/60)/60)/24)+DATE(1970,1,1)</f>
        <v>41031.208333333336</v>
      </c>
      <c r="P473" t="b">
        <v>0</v>
      </c>
      <c r="Q473" t="b">
        <v>1</v>
      </c>
      <c r="R473" t="s">
        <v>17</v>
      </c>
      <c r="S473" t="str">
        <f>IF(ISNUMBER(SEARCH("food", R473)), "Food", IF(ISNUMBER(SEARCH("music",R473)),"Music",IF(ISNUMBER(SEARCH("film", R473)), "Film &amp; Video", IF(ISNUMBER(SEARCH("games", R473)), "Games", IF(ISNUMBER(SEARCH("theater", R473)), "Theater",IF(ISNUMBER(SEARCH("technology", R473)), "Technology", IF(ISNUMBER(SEARCH("journalism", R473)), "Journalism", IF(ISNUMBER(SEARCH("photography", R473)), "Photography", IF(ISNUMBER(SEARCH("publishing", R473)), "Publishing")))))))))</f>
        <v>Food</v>
      </c>
      <c r="T473" t="str">
        <f>IF(ISNUMBER(SEARCH("food", R473)), "Food Trucks",
IF(ISNUMBER(SEARCH("electric",R473)),"Electric Music",
IF(ISNUMBER(SEARCH("indie",R473)),"Indie Rock",
IF(ISNUMBER(SEARCH("jazz",R473)),"Jazz",
IF(ISNUMBER(SEARCH("metal",R473)),"Metal",
IF(ISNUMBER(SEARCH("rock",R473)),"Rock",
IF(ISNUMBER(SEARCH("world",R473)),"World Music",
IF(ISNUMBER(SEARCH("animation", R473)), "Animation",
IF(ISNUMBER(SEARCH("documentary", R473)), "Documentary",
IF(ISNUMBER(SEARCH("drama", R473)), "Drama",
IF(ISNUMBER(SEARCH("science", R473)), "Science Ficton",
IF(ISNUMBER(SEARCH("shorts", R473)), "Shorts",
IF(ISNUMBER(SEARCH("television", R473)), "Television",
IF(ISNUMBER(SEARCH("mobile", R473)), "Mobile Games",
IF(ISNUMBER(SEARCH("video games", R473)), "Video Games",
IF(ISNUMBER(SEARCH("theater", R473)), "Plays",
IF(ISNUMBER(SEARCH("wearables", R473)), "Wearables",
IF(ISNUMBER(SEARCH("web", R473)), "Web",
IF(ISNUMBER(SEARCH("journalism", R473)), "Audio",
IF(ISNUMBER(SEARCH("photography", R473)), "Photography Books",
IF(ISNUMBER(SEARCH("publishing/fiction", R473)), "Ficton",
IF(ISNUMBER(SEARCH("nonfiction", R473)), "Nonfiction",
IF(ISNUMBER(SEARCH("podcasts", R473)), "Radio &amp; Podcasts",
IF(ISNUMBER(SEARCH("translations", R473)), "translations"))))))))))))))))))))))))</f>
        <v>Food Trucks</v>
      </c>
    </row>
    <row r="474" spans="1:20" x14ac:dyDescent="0.25">
      <c r="A474">
        <v>472</v>
      </c>
      <c r="B474" t="s">
        <v>991</v>
      </c>
      <c r="C474" s="3" t="s">
        <v>992</v>
      </c>
      <c r="D474">
        <v>153800</v>
      </c>
      <c r="E474">
        <v>60342</v>
      </c>
      <c r="F474" s="6">
        <f>E474/D474*100</f>
        <v>39.234070221066318</v>
      </c>
      <c r="G474" t="s">
        <v>14</v>
      </c>
      <c r="H474">
        <v>575</v>
      </c>
      <c r="I474" s="8">
        <f>IFERROR(E474/H474,"0")</f>
        <v>104.94260869565217</v>
      </c>
      <c r="J474" t="s">
        <v>21</v>
      </c>
      <c r="K474" t="s">
        <v>22</v>
      </c>
      <c r="L474">
        <v>1552280400</v>
      </c>
      <c r="M474" s="12">
        <f>(((L474/60)/60)/24)+DATE(1970,1,1)</f>
        <v>43535.208333333328</v>
      </c>
      <c r="N474">
        <v>1556946000</v>
      </c>
      <c r="O474" s="12">
        <f>(((N474/60)/60)/24)+DATE(1970,1,1)</f>
        <v>43589.208333333328</v>
      </c>
      <c r="P474" t="b">
        <v>0</v>
      </c>
      <c r="Q474" t="b">
        <v>0</v>
      </c>
      <c r="R474" t="s">
        <v>23</v>
      </c>
      <c r="S474" t="str">
        <f>IF(ISNUMBER(SEARCH("food", R474)), "Food", IF(ISNUMBER(SEARCH("music",R474)),"Music",IF(ISNUMBER(SEARCH("film", R474)), "Film &amp; Video", IF(ISNUMBER(SEARCH("games", R474)), "Games", IF(ISNUMBER(SEARCH("theater", R474)), "Theater",IF(ISNUMBER(SEARCH("technology", R474)), "Technology", IF(ISNUMBER(SEARCH("journalism", R474)), "Journalism", IF(ISNUMBER(SEARCH("photography", R474)), "Photography", IF(ISNUMBER(SEARCH("publishing", R474)), "Publishing")))))))))</f>
        <v>Music</v>
      </c>
      <c r="T474" t="str">
        <f>IF(ISNUMBER(SEARCH("food", R474)), "Food Trucks",
IF(ISNUMBER(SEARCH("electric",R474)),"Electric Music",
IF(ISNUMBER(SEARCH("indie",R474)),"Indie Rock",
IF(ISNUMBER(SEARCH("jazz",R474)),"Jazz",
IF(ISNUMBER(SEARCH("metal",R474)),"Metal",
IF(ISNUMBER(SEARCH("rock",R474)),"Rock",
IF(ISNUMBER(SEARCH("world",R474)),"World Music",
IF(ISNUMBER(SEARCH("animation", R474)), "Animation",
IF(ISNUMBER(SEARCH("documentary", R474)), "Documentary",
IF(ISNUMBER(SEARCH("drama", R474)), "Drama",
IF(ISNUMBER(SEARCH("science", R474)), "Science Ficton",
IF(ISNUMBER(SEARCH("shorts", R474)), "Shorts",
IF(ISNUMBER(SEARCH("television", R474)), "Television",
IF(ISNUMBER(SEARCH("mobile", R474)), "Mobile Games",
IF(ISNUMBER(SEARCH("video games", R474)), "Video Games",
IF(ISNUMBER(SEARCH("theater", R474)), "Plays",
IF(ISNUMBER(SEARCH("wearables", R474)), "Wearables",
IF(ISNUMBER(SEARCH("web", R474)), "Web",
IF(ISNUMBER(SEARCH("journalism", R474)), "Audio",
IF(ISNUMBER(SEARCH("photography", R474)), "Photography Books",
IF(ISNUMBER(SEARCH("publishing/fiction", R474)), "Ficton",
IF(ISNUMBER(SEARCH("nonfiction", R474)), "Nonfiction",
IF(ISNUMBER(SEARCH("podcasts", R474)), "Radio &amp; Podcasts",
IF(ISNUMBER(SEARCH("translations", R474)), "translations"))))))))))))))))))))))))</f>
        <v>Rock</v>
      </c>
    </row>
    <row r="475" spans="1:20" x14ac:dyDescent="0.25">
      <c r="A475">
        <v>473</v>
      </c>
      <c r="B475" t="s">
        <v>993</v>
      </c>
      <c r="C475" s="3" t="s">
        <v>994</v>
      </c>
      <c r="D475">
        <v>5000</v>
      </c>
      <c r="E475">
        <v>8907</v>
      </c>
      <c r="F475" s="6">
        <f>E475/D475*100</f>
        <v>178.14000000000001</v>
      </c>
      <c r="G475" t="s">
        <v>20</v>
      </c>
      <c r="H475">
        <v>106</v>
      </c>
      <c r="I475" s="8">
        <f>IFERROR(E475/H475,"0")</f>
        <v>84.028301886792448</v>
      </c>
      <c r="J475" t="s">
        <v>21</v>
      </c>
      <c r="K475" t="s">
        <v>22</v>
      </c>
      <c r="L475">
        <v>1529989200</v>
      </c>
      <c r="M475" s="12">
        <f>(((L475/60)/60)/24)+DATE(1970,1,1)</f>
        <v>43277.208333333328</v>
      </c>
      <c r="N475">
        <v>1530075600</v>
      </c>
      <c r="O475" s="12">
        <f>(((N475/60)/60)/24)+DATE(1970,1,1)</f>
        <v>43278.208333333328</v>
      </c>
      <c r="P475" t="b">
        <v>0</v>
      </c>
      <c r="Q475" t="b">
        <v>0</v>
      </c>
      <c r="R475" t="s">
        <v>50</v>
      </c>
      <c r="S475" t="str">
        <f>IF(ISNUMBER(SEARCH("food", R475)), "Food", IF(ISNUMBER(SEARCH("music",R475)),"Music",IF(ISNUMBER(SEARCH("film", R475)), "Film &amp; Video", IF(ISNUMBER(SEARCH("games", R475)), "Games", IF(ISNUMBER(SEARCH("theater", R475)), "Theater",IF(ISNUMBER(SEARCH("technology", R475)), "Technology", IF(ISNUMBER(SEARCH("journalism", R475)), "Journalism", IF(ISNUMBER(SEARCH("photography", R475)), "Photography", IF(ISNUMBER(SEARCH("publishing", R475)), "Publishing")))))))))</f>
        <v>Music</v>
      </c>
      <c r="T475" t="str">
        <f>IF(ISNUMBER(SEARCH("food", R475)), "Food Trucks",
IF(ISNUMBER(SEARCH("electric",R475)),"Electric Music",
IF(ISNUMBER(SEARCH("indie",R475)),"Indie Rock",
IF(ISNUMBER(SEARCH("jazz",R475)),"Jazz",
IF(ISNUMBER(SEARCH("metal",R475)),"Metal",
IF(ISNUMBER(SEARCH("rock",R475)),"Rock",
IF(ISNUMBER(SEARCH("world",R475)),"World Music",
IF(ISNUMBER(SEARCH("animation", R475)), "Animation",
IF(ISNUMBER(SEARCH("documentary", R475)), "Documentary",
IF(ISNUMBER(SEARCH("drama", R475)), "Drama",
IF(ISNUMBER(SEARCH("science", R475)), "Science Ficton",
IF(ISNUMBER(SEARCH("shorts", R475)), "Shorts",
IF(ISNUMBER(SEARCH("television", R475)), "Television",
IF(ISNUMBER(SEARCH("mobile", R475)), "Mobile Games",
IF(ISNUMBER(SEARCH("video games", R475)), "Video Games",
IF(ISNUMBER(SEARCH("theater", R475)), "Plays",
IF(ISNUMBER(SEARCH("wearables", R475)), "Wearables",
IF(ISNUMBER(SEARCH("web", R475)), "Web",
IF(ISNUMBER(SEARCH("journalism", R475)), "Audio",
IF(ISNUMBER(SEARCH("photography", R475)), "Photography Books",
IF(ISNUMBER(SEARCH("publishing/fiction", R475)), "Ficton",
IF(ISNUMBER(SEARCH("nonfiction", R475)), "Nonfiction",
IF(ISNUMBER(SEARCH("podcasts", R475)), "Radio &amp; Podcasts",
IF(ISNUMBER(SEARCH("translations", R475)), "translations"))))))))))))))))))))))))</f>
        <v>Electric Music</v>
      </c>
    </row>
    <row r="476" spans="1:20" x14ac:dyDescent="0.25">
      <c r="A476">
        <v>474</v>
      </c>
      <c r="B476" t="s">
        <v>995</v>
      </c>
      <c r="C476" s="3" t="s">
        <v>996</v>
      </c>
      <c r="D476">
        <v>4000</v>
      </c>
      <c r="E476">
        <v>14606</v>
      </c>
      <c r="F476" s="6">
        <f>E476/D476*100</f>
        <v>365.15</v>
      </c>
      <c r="G476" t="s">
        <v>20</v>
      </c>
      <c r="H476">
        <v>142</v>
      </c>
      <c r="I476" s="8">
        <f>IFERROR(E476/H476,"0")</f>
        <v>102.85915492957747</v>
      </c>
      <c r="J476" t="s">
        <v>21</v>
      </c>
      <c r="K476" t="s">
        <v>22</v>
      </c>
      <c r="L476">
        <v>1418709600</v>
      </c>
      <c r="M476" s="12">
        <f>(((L476/60)/60)/24)+DATE(1970,1,1)</f>
        <v>41989.25</v>
      </c>
      <c r="N476">
        <v>1418796000</v>
      </c>
      <c r="O476" s="12">
        <f>(((N476/60)/60)/24)+DATE(1970,1,1)</f>
        <v>41990.25</v>
      </c>
      <c r="P476" t="b">
        <v>0</v>
      </c>
      <c r="Q476" t="b">
        <v>0</v>
      </c>
      <c r="R476" t="s">
        <v>269</v>
      </c>
      <c r="S476" t="str">
        <f>IF(ISNUMBER(SEARCH("food", R476)), "Food", IF(ISNUMBER(SEARCH("music",R476)),"Music",IF(ISNUMBER(SEARCH("film", R476)), "Film &amp; Video", IF(ISNUMBER(SEARCH("games", R476)), "Games", IF(ISNUMBER(SEARCH("theater", R476)), "Theater",IF(ISNUMBER(SEARCH("technology", R476)), "Technology", IF(ISNUMBER(SEARCH("journalism", R476)), "Journalism", IF(ISNUMBER(SEARCH("photography", R476)), "Photography", IF(ISNUMBER(SEARCH("publishing", R476)), "Publishing")))))))))</f>
        <v>Film &amp; Video</v>
      </c>
      <c r="T476" t="str">
        <f>IF(ISNUMBER(SEARCH("food", R476)), "Food Trucks",
IF(ISNUMBER(SEARCH("electric",R476)),"Electric Music",
IF(ISNUMBER(SEARCH("indie",R476)),"Indie Rock",
IF(ISNUMBER(SEARCH("jazz",R476)),"Jazz",
IF(ISNUMBER(SEARCH("metal",R476)),"Metal",
IF(ISNUMBER(SEARCH("rock",R476)),"Rock",
IF(ISNUMBER(SEARCH("world",R476)),"World Music",
IF(ISNUMBER(SEARCH("animation", R476)), "Animation",
IF(ISNUMBER(SEARCH("documentary", R476)), "Documentary",
IF(ISNUMBER(SEARCH("drama", R476)), "Drama",
IF(ISNUMBER(SEARCH("science", R476)), "Science Ficton",
IF(ISNUMBER(SEARCH("shorts", R476)), "Shorts",
IF(ISNUMBER(SEARCH("television", R476)), "Television",
IF(ISNUMBER(SEARCH("mobile", R476)), "Mobile Games",
IF(ISNUMBER(SEARCH("video games", R476)), "Video Games",
IF(ISNUMBER(SEARCH("theater", R476)), "Plays",
IF(ISNUMBER(SEARCH("wearables", R476)), "Wearables",
IF(ISNUMBER(SEARCH("web", R476)), "Web",
IF(ISNUMBER(SEARCH("journalism", R476)), "Audio",
IF(ISNUMBER(SEARCH("photography", R476)), "Photography Books",
IF(ISNUMBER(SEARCH("publishing/fiction", R476)), "Ficton",
IF(ISNUMBER(SEARCH("nonfiction", R476)), "Nonfiction",
IF(ISNUMBER(SEARCH("podcasts", R476)), "Radio &amp; Podcasts",
IF(ISNUMBER(SEARCH("translations", R476)), "translations"))))))))))))))))))))))))</f>
        <v>Television</v>
      </c>
    </row>
    <row r="477" spans="1:20" ht="31.5" x14ac:dyDescent="0.25">
      <c r="A477">
        <v>475</v>
      </c>
      <c r="B477" t="s">
        <v>997</v>
      </c>
      <c r="C477" s="3" t="s">
        <v>998</v>
      </c>
      <c r="D477">
        <v>7400</v>
      </c>
      <c r="E477">
        <v>8432</v>
      </c>
      <c r="F477" s="6">
        <f>E477/D477*100</f>
        <v>113.94594594594594</v>
      </c>
      <c r="G477" t="s">
        <v>20</v>
      </c>
      <c r="H477">
        <v>211</v>
      </c>
      <c r="I477" s="8">
        <f>IFERROR(E477/H477,"0")</f>
        <v>39.962085308056871</v>
      </c>
      <c r="J477" t="s">
        <v>21</v>
      </c>
      <c r="K477" t="s">
        <v>22</v>
      </c>
      <c r="L477">
        <v>1372136400</v>
      </c>
      <c r="M477" s="12">
        <f>(((L477/60)/60)/24)+DATE(1970,1,1)</f>
        <v>41450.208333333336</v>
      </c>
      <c r="N477">
        <v>1372482000</v>
      </c>
      <c r="O477" s="12">
        <f>(((N477/60)/60)/24)+DATE(1970,1,1)</f>
        <v>41454.208333333336</v>
      </c>
      <c r="P477" t="b">
        <v>0</v>
      </c>
      <c r="Q477" t="b">
        <v>1</v>
      </c>
      <c r="R477" t="s">
        <v>206</v>
      </c>
      <c r="S477" t="str">
        <f>IF(ISNUMBER(SEARCH("food", R477)), "Food", IF(ISNUMBER(SEARCH("music",R477)),"Music",IF(ISNUMBER(SEARCH("film", R477)), "Film &amp; Video", IF(ISNUMBER(SEARCH("games", R477)), "Games", IF(ISNUMBER(SEARCH("theater", R477)), "Theater",IF(ISNUMBER(SEARCH("technology", R477)), "Technology", IF(ISNUMBER(SEARCH("journalism", R477)), "Journalism", IF(ISNUMBER(SEARCH("photography", R477)), "Photography", IF(ISNUMBER(SEARCH("publishing", R477)), "Publishing")))))))))</f>
        <v>Publishing</v>
      </c>
      <c r="T477" t="str">
        <f>IF(ISNUMBER(SEARCH("food", R477)), "Food Trucks",
IF(ISNUMBER(SEARCH("electric",R477)),"Electric Music",
IF(ISNUMBER(SEARCH("indie",R477)),"Indie Rock",
IF(ISNUMBER(SEARCH("jazz",R477)),"Jazz",
IF(ISNUMBER(SEARCH("metal",R477)),"Metal",
IF(ISNUMBER(SEARCH("rock",R477)),"Rock",
IF(ISNUMBER(SEARCH("world",R477)),"World Music",
IF(ISNUMBER(SEARCH("animation", R477)), "Animation",
IF(ISNUMBER(SEARCH("documentary", R477)), "Documentary",
IF(ISNUMBER(SEARCH("drama", R477)), "Drama",
IF(ISNUMBER(SEARCH("science", R477)), "Science Ficton",
IF(ISNUMBER(SEARCH("shorts", R477)), "Shorts",
IF(ISNUMBER(SEARCH("television", R477)), "Television",
IF(ISNUMBER(SEARCH("mobile", R477)), "Mobile Games",
IF(ISNUMBER(SEARCH("video games", R477)), "Video Games",
IF(ISNUMBER(SEARCH("theater", R477)), "Plays",
IF(ISNUMBER(SEARCH("wearables", R477)), "Wearables",
IF(ISNUMBER(SEARCH("web", R477)), "Web",
IF(ISNUMBER(SEARCH("journalism", R477)), "Audio",
IF(ISNUMBER(SEARCH("photography", R477)), "Photography Books",
IF(ISNUMBER(SEARCH("publishing/fiction", R477)), "Ficton",
IF(ISNUMBER(SEARCH("nonfiction", R477)), "Nonfiction",
IF(ISNUMBER(SEARCH("podcasts", R477)), "Radio &amp; Podcasts",
IF(ISNUMBER(SEARCH("translations", R477)), "translations"))))))))))))))))))))))))</f>
        <v>translations</v>
      </c>
    </row>
    <row r="478" spans="1:20" ht="31.5" x14ac:dyDescent="0.25">
      <c r="A478">
        <v>476</v>
      </c>
      <c r="B478" t="s">
        <v>999</v>
      </c>
      <c r="C478" s="3" t="s">
        <v>1000</v>
      </c>
      <c r="D478">
        <v>191500</v>
      </c>
      <c r="E478">
        <v>57122</v>
      </c>
      <c r="F478" s="6">
        <f>E478/D478*100</f>
        <v>29.828720626631856</v>
      </c>
      <c r="G478" t="s">
        <v>14</v>
      </c>
      <c r="H478">
        <v>1120</v>
      </c>
      <c r="I478" s="8">
        <f>IFERROR(E478/H478,"0")</f>
        <v>51.001785714285717</v>
      </c>
      <c r="J478" t="s">
        <v>21</v>
      </c>
      <c r="K478" t="s">
        <v>22</v>
      </c>
      <c r="L478">
        <v>1533877200</v>
      </c>
      <c r="M478" s="12">
        <f>(((L478/60)/60)/24)+DATE(1970,1,1)</f>
        <v>43322.208333333328</v>
      </c>
      <c r="N478">
        <v>1534395600</v>
      </c>
      <c r="O478" s="12">
        <f>(((N478/60)/60)/24)+DATE(1970,1,1)</f>
        <v>43328.208333333328</v>
      </c>
      <c r="P478" t="b">
        <v>0</v>
      </c>
      <c r="Q478" t="b">
        <v>0</v>
      </c>
      <c r="R478" t="s">
        <v>119</v>
      </c>
      <c r="S478" t="str">
        <f>IF(ISNUMBER(SEARCH("food", R478)), "Food", IF(ISNUMBER(SEARCH("music",R478)),"Music",IF(ISNUMBER(SEARCH("film", R478)), "Film &amp; Video", IF(ISNUMBER(SEARCH("games", R478)), "Games", IF(ISNUMBER(SEARCH("theater", R478)), "Theater",IF(ISNUMBER(SEARCH("technology", R478)), "Technology", IF(ISNUMBER(SEARCH("journalism", R478)), "Journalism", IF(ISNUMBER(SEARCH("photography", R478)), "Photography", IF(ISNUMBER(SEARCH("publishing", R478)), "Publishing")))))))))</f>
        <v>Publishing</v>
      </c>
      <c r="T478" t="str">
        <f>IF(ISNUMBER(SEARCH("food", R478)), "Food Trucks",
IF(ISNUMBER(SEARCH("electric",R478)),"Electric Music",
IF(ISNUMBER(SEARCH("indie",R478)),"Indie Rock",
IF(ISNUMBER(SEARCH("jazz",R478)),"Jazz",
IF(ISNUMBER(SEARCH("metal",R478)),"Metal",
IF(ISNUMBER(SEARCH("rock",R478)),"Rock",
IF(ISNUMBER(SEARCH("world",R478)),"World Music",
IF(ISNUMBER(SEARCH("animation", R478)), "Animation",
IF(ISNUMBER(SEARCH("documentary", R478)), "Documentary",
IF(ISNUMBER(SEARCH("drama", R478)), "Drama",
IF(ISNUMBER(SEARCH("science", R478)), "Science Ficton",
IF(ISNUMBER(SEARCH("shorts", R478)), "Shorts",
IF(ISNUMBER(SEARCH("television", R478)), "Television",
IF(ISNUMBER(SEARCH("mobile", R478)), "Mobile Games",
IF(ISNUMBER(SEARCH("video games", R478)), "Video Games",
IF(ISNUMBER(SEARCH("theater", R478)), "Plays",
IF(ISNUMBER(SEARCH("wearables", R478)), "Wearables",
IF(ISNUMBER(SEARCH("web", R478)), "Web",
IF(ISNUMBER(SEARCH("journalism", R478)), "Audio",
IF(ISNUMBER(SEARCH("photography", R478)), "Photography Books",
IF(ISNUMBER(SEARCH("publishing/fiction", R478)), "Ficton",
IF(ISNUMBER(SEARCH("nonfiction", R478)), "Nonfiction",
IF(ISNUMBER(SEARCH("podcasts", R478)), "Radio &amp; Podcasts",
IF(ISNUMBER(SEARCH("translations", R478)), "translations"))))))))))))))))))))))))</f>
        <v>Ficton</v>
      </c>
    </row>
    <row r="479" spans="1:20" x14ac:dyDescent="0.25">
      <c r="A479">
        <v>477</v>
      </c>
      <c r="B479" t="s">
        <v>1001</v>
      </c>
      <c r="C479" s="3" t="s">
        <v>1002</v>
      </c>
      <c r="D479">
        <v>8500</v>
      </c>
      <c r="E479">
        <v>4613</v>
      </c>
      <c r="F479" s="6">
        <f>E479/D479*100</f>
        <v>54.270588235294113</v>
      </c>
      <c r="G479" t="s">
        <v>14</v>
      </c>
      <c r="H479">
        <v>113</v>
      </c>
      <c r="I479" s="8">
        <f>IFERROR(E479/H479,"0")</f>
        <v>40.823008849557525</v>
      </c>
      <c r="J479" t="s">
        <v>21</v>
      </c>
      <c r="K479" t="s">
        <v>22</v>
      </c>
      <c r="L479">
        <v>1309064400</v>
      </c>
      <c r="M479" s="12">
        <f>(((L479/60)/60)/24)+DATE(1970,1,1)</f>
        <v>40720.208333333336</v>
      </c>
      <c r="N479">
        <v>1311397200</v>
      </c>
      <c r="O479" s="12">
        <f>(((N479/60)/60)/24)+DATE(1970,1,1)</f>
        <v>40747.208333333336</v>
      </c>
      <c r="P479" t="b">
        <v>0</v>
      </c>
      <c r="Q479" t="b">
        <v>0</v>
      </c>
      <c r="R479" t="s">
        <v>474</v>
      </c>
      <c r="S479" t="str">
        <f>IF(ISNUMBER(SEARCH("food", R479)), "Food", IF(ISNUMBER(SEARCH("music",R479)),"Music",IF(ISNUMBER(SEARCH("film", R479)), "Film &amp; Video", IF(ISNUMBER(SEARCH("games", R479)), "Games", IF(ISNUMBER(SEARCH("theater", R479)), "Theater",IF(ISNUMBER(SEARCH("technology", R479)), "Technology", IF(ISNUMBER(SEARCH("journalism", R479)), "Journalism", IF(ISNUMBER(SEARCH("photography", R479)), "Photography", IF(ISNUMBER(SEARCH("publishing", R479)), "Publishing")))))))))</f>
        <v>Film &amp; Video</v>
      </c>
      <c r="T479" t="str">
        <f>IF(ISNUMBER(SEARCH("food", R479)), "Food Trucks",
IF(ISNUMBER(SEARCH("electric",R479)),"Electric Music",
IF(ISNUMBER(SEARCH("indie",R479)),"Indie Rock",
IF(ISNUMBER(SEARCH("jazz",R479)),"Jazz",
IF(ISNUMBER(SEARCH("metal",R479)),"Metal",
IF(ISNUMBER(SEARCH("rock",R479)),"Rock",
IF(ISNUMBER(SEARCH("world",R479)),"World Music",
IF(ISNUMBER(SEARCH("animation", R479)), "Animation",
IF(ISNUMBER(SEARCH("documentary", R479)), "Documentary",
IF(ISNUMBER(SEARCH("drama", R479)), "Drama",
IF(ISNUMBER(SEARCH("science", R479)), "Science Ficton",
IF(ISNUMBER(SEARCH("shorts", R479)), "Shorts",
IF(ISNUMBER(SEARCH("television", R479)), "Television",
IF(ISNUMBER(SEARCH("mobile", R479)), "Mobile Games",
IF(ISNUMBER(SEARCH("video games", R479)), "Video Games",
IF(ISNUMBER(SEARCH("theater", R479)), "Plays",
IF(ISNUMBER(SEARCH("wearables", R479)), "Wearables",
IF(ISNUMBER(SEARCH("web", R479)), "Web",
IF(ISNUMBER(SEARCH("journalism", R479)), "Audio",
IF(ISNUMBER(SEARCH("photography", R479)), "Photography Books",
IF(ISNUMBER(SEARCH("publishing/fiction", R479)), "Ficton",
IF(ISNUMBER(SEARCH("nonfiction", R479)), "Nonfiction",
IF(ISNUMBER(SEARCH("podcasts", R479)), "Radio &amp; Podcasts",
IF(ISNUMBER(SEARCH("translations", R479)), "translations"))))))))))))))))))))))))</f>
        <v>Science Ficton</v>
      </c>
    </row>
    <row r="480" spans="1:20" x14ac:dyDescent="0.25">
      <c r="A480">
        <v>478</v>
      </c>
      <c r="B480" t="s">
        <v>1003</v>
      </c>
      <c r="C480" s="3" t="s">
        <v>1004</v>
      </c>
      <c r="D480">
        <v>68800</v>
      </c>
      <c r="E480">
        <v>162603</v>
      </c>
      <c r="F480" s="6">
        <f>E480/D480*100</f>
        <v>236.34156976744185</v>
      </c>
      <c r="G480" t="s">
        <v>20</v>
      </c>
      <c r="H480">
        <v>2756</v>
      </c>
      <c r="I480" s="8">
        <f>IFERROR(E480/H480,"0")</f>
        <v>58.999637155297535</v>
      </c>
      <c r="J480" t="s">
        <v>21</v>
      </c>
      <c r="K480" t="s">
        <v>22</v>
      </c>
      <c r="L480">
        <v>1425877200</v>
      </c>
      <c r="M480" s="12">
        <f>(((L480/60)/60)/24)+DATE(1970,1,1)</f>
        <v>42072.208333333328</v>
      </c>
      <c r="N480">
        <v>1426914000</v>
      </c>
      <c r="O480" s="12">
        <f>(((N480/60)/60)/24)+DATE(1970,1,1)</f>
        <v>42084.208333333328</v>
      </c>
      <c r="P480" t="b">
        <v>0</v>
      </c>
      <c r="Q480" t="b">
        <v>0</v>
      </c>
      <c r="R480" t="s">
        <v>65</v>
      </c>
      <c r="S480" t="str">
        <f>IF(ISNUMBER(SEARCH("food", R480)), "Food", IF(ISNUMBER(SEARCH("music",R480)),"Music",IF(ISNUMBER(SEARCH("film", R480)), "Film &amp; Video", IF(ISNUMBER(SEARCH("games", R480)), "Games", IF(ISNUMBER(SEARCH("theater", R480)), "Theater",IF(ISNUMBER(SEARCH("technology", R480)), "Technology", IF(ISNUMBER(SEARCH("journalism", R480)), "Journalism", IF(ISNUMBER(SEARCH("photography", R480)), "Photography", IF(ISNUMBER(SEARCH("publishing", R480)), "Publishing")))))))))</f>
        <v>Technology</v>
      </c>
      <c r="T480" t="str">
        <f>IF(ISNUMBER(SEARCH("food", R480)), "Food Trucks",
IF(ISNUMBER(SEARCH("electric",R480)),"Electric Music",
IF(ISNUMBER(SEARCH("indie",R480)),"Indie Rock",
IF(ISNUMBER(SEARCH("jazz",R480)),"Jazz",
IF(ISNUMBER(SEARCH("metal",R480)),"Metal",
IF(ISNUMBER(SEARCH("rock",R480)),"Rock",
IF(ISNUMBER(SEARCH("world",R480)),"World Music",
IF(ISNUMBER(SEARCH("animation", R480)), "Animation",
IF(ISNUMBER(SEARCH("documentary", R480)), "Documentary",
IF(ISNUMBER(SEARCH("drama", R480)), "Drama",
IF(ISNUMBER(SEARCH("science", R480)), "Science Ficton",
IF(ISNUMBER(SEARCH("shorts", R480)), "Shorts",
IF(ISNUMBER(SEARCH("television", R480)), "Television",
IF(ISNUMBER(SEARCH("mobile", R480)), "Mobile Games",
IF(ISNUMBER(SEARCH("video games", R480)), "Video Games",
IF(ISNUMBER(SEARCH("theater", R480)), "Plays",
IF(ISNUMBER(SEARCH("wearables", R480)), "Wearables",
IF(ISNUMBER(SEARCH("web", R480)), "Web",
IF(ISNUMBER(SEARCH("journalism", R480)), "Audio",
IF(ISNUMBER(SEARCH("photography", R480)), "Photography Books",
IF(ISNUMBER(SEARCH("publishing/fiction", R480)), "Ficton",
IF(ISNUMBER(SEARCH("nonfiction", R480)), "Nonfiction",
IF(ISNUMBER(SEARCH("podcasts", R480)), "Radio &amp; Podcasts",
IF(ISNUMBER(SEARCH("translations", R480)), "translations"))))))))))))))))))))))))</f>
        <v>Wearables</v>
      </c>
    </row>
    <row r="481" spans="1:20" x14ac:dyDescent="0.25">
      <c r="A481">
        <v>479</v>
      </c>
      <c r="B481" t="s">
        <v>1005</v>
      </c>
      <c r="C481" s="3" t="s">
        <v>1006</v>
      </c>
      <c r="D481">
        <v>2400</v>
      </c>
      <c r="E481">
        <v>12310</v>
      </c>
      <c r="F481" s="6">
        <f>E481/D481*100</f>
        <v>512.91666666666663</v>
      </c>
      <c r="G481" t="s">
        <v>20</v>
      </c>
      <c r="H481">
        <v>173</v>
      </c>
      <c r="I481" s="8">
        <f>IFERROR(E481/H481,"0")</f>
        <v>71.156069364161851</v>
      </c>
      <c r="J481" t="s">
        <v>40</v>
      </c>
      <c r="K481" t="s">
        <v>41</v>
      </c>
      <c r="L481">
        <v>1501304400</v>
      </c>
      <c r="M481" s="12">
        <f>(((L481/60)/60)/24)+DATE(1970,1,1)</f>
        <v>42945.208333333328</v>
      </c>
      <c r="N481">
        <v>1501477200</v>
      </c>
      <c r="O481" s="12">
        <f>(((N481/60)/60)/24)+DATE(1970,1,1)</f>
        <v>42947.208333333328</v>
      </c>
      <c r="P481" t="b">
        <v>0</v>
      </c>
      <c r="Q481" t="b">
        <v>0</v>
      </c>
      <c r="R481" t="s">
        <v>17</v>
      </c>
      <c r="S481" t="str">
        <f>IF(ISNUMBER(SEARCH("food", R481)), "Food", IF(ISNUMBER(SEARCH("music",R481)),"Music",IF(ISNUMBER(SEARCH("film", R481)), "Film &amp; Video", IF(ISNUMBER(SEARCH("games", R481)), "Games", IF(ISNUMBER(SEARCH("theater", R481)), "Theater",IF(ISNUMBER(SEARCH("technology", R481)), "Technology", IF(ISNUMBER(SEARCH("journalism", R481)), "Journalism", IF(ISNUMBER(SEARCH("photography", R481)), "Photography", IF(ISNUMBER(SEARCH("publishing", R481)), "Publishing")))))))))</f>
        <v>Food</v>
      </c>
      <c r="T481" t="str">
        <f>IF(ISNUMBER(SEARCH("food", R481)), "Food Trucks",
IF(ISNUMBER(SEARCH("electric",R481)),"Electric Music",
IF(ISNUMBER(SEARCH("indie",R481)),"Indie Rock",
IF(ISNUMBER(SEARCH("jazz",R481)),"Jazz",
IF(ISNUMBER(SEARCH("metal",R481)),"Metal",
IF(ISNUMBER(SEARCH("rock",R481)),"Rock",
IF(ISNUMBER(SEARCH("world",R481)),"World Music",
IF(ISNUMBER(SEARCH("animation", R481)), "Animation",
IF(ISNUMBER(SEARCH("documentary", R481)), "Documentary",
IF(ISNUMBER(SEARCH("drama", R481)), "Drama",
IF(ISNUMBER(SEARCH("science", R481)), "Science Ficton",
IF(ISNUMBER(SEARCH("shorts", R481)), "Shorts",
IF(ISNUMBER(SEARCH("television", R481)), "Television",
IF(ISNUMBER(SEARCH("mobile", R481)), "Mobile Games",
IF(ISNUMBER(SEARCH("video games", R481)), "Video Games",
IF(ISNUMBER(SEARCH("theater", R481)), "Plays",
IF(ISNUMBER(SEARCH("wearables", R481)), "Wearables",
IF(ISNUMBER(SEARCH("web", R481)), "Web",
IF(ISNUMBER(SEARCH("journalism", R481)), "Audio",
IF(ISNUMBER(SEARCH("photography", R481)), "Photography Books",
IF(ISNUMBER(SEARCH("publishing/fiction", R481)), "Ficton",
IF(ISNUMBER(SEARCH("nonfiction", R481)), "Nonfiction",
IF(ISNUMBER(SEARCH("podcasts", R481)), "Radio &amp; Podcasts",
IF(ISNUMBER(SEARCH("translations", R481)), "translations"))))))))))))))))))))))))</f>
        <v>Food Trucks</v>
      </c>
    </row>
    <row r="482" spans="1:20" x14ac:dyDescent="0.25">
      <c r="A482">
        <v>480</v>
      </c>
      <c r="B482" t="s">
        <v>1007</v>
      </c>
      <c r="C482" s="3" t="s">
        <v>1008</v>
      </c>
      <c r="D482">
        <v>8600</v>
      </c>
      <c r="E482">
        <v>8656</v>
      </c>
      <c r="F482" s="6">
        <f>E482/D482*100</f>
        <v>100.65116279069768</v>
      </c>
      <c r="G482" t="s">
        <v>20</v>
      </c>
      <c r="H482">
        <v>87</v>
      </c>
      <c r="I482" s="8">
        <f>IFERROR(E482/H482,"0")</f>
        <v>99.494252873563212</v>
      </c>
      <c r="J482" t="s">
        <v>21</v>
      </c>
      <c r="K482" t="s">
        <v>22</v>
      </c>
      <c r="L482">
        <v>1268287200</v>
      </c>
      <c r="M482" s="12">
        <f>(((L482/60)/60)/24)+DATE(1970,1,1)</f>
        <v>40248.25</v>
      </c>
      <c r="N482">
        <v>1269061200</v>
      </c>
      <c r="O482" s="12">
        <f>(((N482/60)/60)/24)+DATE(1970,1,1)</f>
        <v>40257.208333333336</v>
      </c>
      <c r="P482" t="b">
        <v>0</v>
      </c>
      <c r="Q482" t="b">
        <v>1</v>
      </c>
      <c r="R482" t="s">
        <v>122</v>
      </c>
      <c r="S482" t="str">
        <f>IF(ISNUMBER(SEARCH("food", R482)), "Food", IF(ISNUMBER(SEARCH("music",R482)),"Music",IF(ISNUMBER(SEARCH("film", R482)), "Film &amp; Video", IF(ISNUMBER(SEARCH("games", R482)), "Games", IF(ISNUMBER(SEARCH("theater", R482)), "Theater",IF(ISNUMBER(SEARCH("technology", R482)), "Technology", IF(ISNUMBER(SEARCH("journalism", R482)), "Journalism", IF(ISNUMBER(SEARCH("photography", R482)), "Photography", IF(ISNUMBER(SEARCH("publishing", R482)), "Publishing")))))))))</f>
        <v>Photography</v>
      </c>
      <c r="T482" t="str">
        <f>IF(ISNUMBER(SEARCH("food", R482)), "Food Trucks",
IF(ISNUMBER(SEARCH("electric",R482)),"Electric Music",
IF(ISNUMBER(SEARCH("indie",R482)),"Indie Rock",
IF(ISNUMBER(SEARCH("jazz",R482)),"Jazz",
IF(ISNUMBER(SEARCH("metal",R482)),"Metal",
IF(ISNUMBER(SEARCH("rock",R482)),"Rock",
IF(ISNUMBER(SEARCH("world",R482)),"World Music",
IF(ISNUMBER(SEARCH("animation", R482)), "Animation",
IF(ISNUMBER(SEARCH("documentary", R482)), "Documentary",
IF(ISNUMBER(SEARCH("drama", R482)), "Drama",
IF(ISNUMBER(SEARCH("science", R482)), "Science Ficton",
IF(ISNUMBER(SEARCH("shorts", R482)), "Shorts",
IF(ISNUMBER(SEARCH("television", R482)), "Television",
IF(ISNUMBER(SEARCH("mobile", R482)), "Mobile Games",
IF(ISNUMBER(SEARCH("video games", R482)), "Video Games",
IF(ISNUMBER(SEARCH("theater", R482)), "Plays",
IF(ISNUMBER(SEARCH("wearables", R482)), "Wearables",
IF(ISNUMBER(SEARCH("web", R482)), "Web",
IF(ISNUMBER(SEARCH("journalism", R482)), "Audio",
IF(ISNUMBER(SEARCH("photography", R482)), "Photography Books",
IF(ISNUMBER(SEARCH("publishing/fiction", R482)), "Ficton",
IF(ISNUMBER(SEARCH("nonfiction", R482)), "Nonfiction",
IF(ISNUMBER(SEARCH("podcasts", R482)), "Radio &amp; Podcasts",
IF(ISNUMBER(SEARCH("translations", R482)), "translations"))))))))))))))))))))))))</f>
        <v>Photography Books</v>
      </c>
    </row>
    <row r="483" spans="1:20" ht="31.5" x14ac:dyDescent="0.25">
      <c r="A483">
        <v>481</v>
      </c>
      <c r="B483" t="s">
        <v>1009</v>
      </c>
      <c r="C483" s="3" t="s">
        <v>1010</v>
      </c>
      <c r="D483">
        <v>196600</v>
      </c>
      <c r="E483">
        <v>159931</v>
      </c>
      <c r="F483" s="6">
        <f>E483/D483*100</f>
        <v>81.348423194303152</v>
      </c>
      <c r="G483" t="s">
        <v>14</v>
      </c>
      <c r="H483">
        <v>1538</v>
      </c>
      <c r="I483" s="8">
        <f>IFERROR(E483/H483,"0")</f>
        <v>103.98634590377114</v>
      </c>
      <c r="J483" t="s">
        <v>21</v>
      </c>
      <c r="K483" t="s">
        <v>22</v>
      </c>
      <c r="L483">
        <v>1412139600</v>
      </c>
      <c r="M483" s="12">
        <f>(((L483/60)/60)/24)+DATE(1970,1,1)</f>
        <v>41913.208333333336</v>
      </c>
      <c r="N483">
        <v>1415772000</v>
      </c>
      <c r="O483" s="12">
        <f>(((N483/60)/60)/24)+DATE(1970,1,1)</f>
        <v>41955.25</v>
      </c>
      <c r="P483" t="b">
        <v>0</v>
      </c>
      <c r="Q483" t="b">
        <v>1</v>
      </c>
      <c r="R483" t="s">
        <v>33</v>
      </c>
      <c r="S483" t="str">
        <f>IF(ISNUMBER(SEARCH("food", R483)), "Food", IF(ISNUMBER(SEARCH("music",R483)),"Music",IF(ISNUMBER(SEARCH("film", R483)), "Film &amp; Video", IF(ISNUMBER(SEARCH("games", R483)), "Games", IF(ISNUMBER(SEARCH("theater", R483)), "Theater",IF(ISNUMBER(SEARCH("technology", R483)), "Technology", IF(ISNUMBER(SEARCH("journalism", R483)), "Journalism", IF(ISNUMBER(SEARCH("photography", R483)), "Photography", IF(ISNUMBER(SEARCH("publishing", R483)), "Publishing")))))))))</f>
        <v>Theater</v>
      </c>
      <c r="T483" t="str">
        <f>IF(ISNUMBER(SEARCH("food", R483)), "Food Trucks",
IF(ISNUMBER(SEARCH("electric",R483)),"Electric Music",
IF(ISNUMBER(SEARCH("indie",R483)),"Indie Rock",
IF(ISNUMBER(SEARCH("jazz",R483)),"Jazz",
IF(ISNUMBER(SEARCH("metal",R483)),"Metal",
IF(ISNUMBER(SEARCH("rock",R483)),"Rock",
IF(ISNUMBER(SEARCH("world",R483)),"World Music",
IF(ISNUMBER(SEARCH("animation", R483)), "Animation",
IF(ISNUMBER(SEARCH("documentary", R483)), "Documentary",
IF(ISNUMBER(SEARCH("drama", R483)), "Drama",
IF(ISNUMBER(SEARCH("science", R483)), "Science Ficton",
IF(ISNUMBER(SEARCH("shorts", R483)), "Shorts",
IF(ISNUMBER(SEARCH("television", R483)), "Television",
IF(ISNUMBER(SEARCH("mobile", R483)), "Mobile Games",
IF(ISNUMBER(SEARCH("video games", R483)), "Video Games",
IF(ISNUMBER(SEARCH("theater", R483)), "Plays",
IF(ISNUMBER(SEARCH("wearables", R483)), "Wearables",
IF(ISNUMBER(SEARCH("web", R483)), "Web",
IF(ISNUMBER(SEARCH("journalism", R483)), "Audio",
IF(ISNUMBER(SEARCH("photography", R483)), "Photography Books",
IF(ISNUMBER(SEARCH("publishing/fiction", R483)), "Ficton",
IF(ISNUMBER(SEARCH("nonfiction", R483)), "Nonfiction",
IF(ISNUMBER(SEARCH("podcasts", R483)), "Radio &amp; Podcasts",
IF(ISNUMBER(SEARCH("translations", R483)), "translations"))))))))))))))))))))))))</f>
        <v>Plays</v>
      </c>
    </row>
    <row r="484" spans="1:20" ht="31.5" x14ac:dyDescent="0.25">
      <c r="A484">
        <v>482</v>
      </c>
      <c r="B484" t="s">
        <v>1011</v>
      </c>
      <c r="C484" s="3" t="s">
        <v>1012</v>
      </c>
      <c r="D484">
        <v>4200</v>
      </c>
      <c r="E484">
        <v>689</v>
      </c>
      <c r="F484" s="6">
        <f>E484/D484*100</f>
        <v>16.404761904761905</v>
      </c>
      <c r="G484" t="s">
        <v>14</v>
      </c>
      <c r="H484">
        <v>9</v>
      </c>
      <c r="I484" s="8">
        <f>IFERROR(E484/H484,"0")</f>
        <v>76.555555555555557</v>
      </c>
      <c r="J484" t="s">
        <v>21</v>
      </c>
      <c r="K484" t="s">
        <v>22</v>
      </c>
      <c r="L484">
        <v>1330063200</v>
      </c>
      <c r="M484" s="12">
        <f>(((L484/60)/60)/24)+DATE(1970,1,1)</f>
        <v>40963.25</v>
      </c>
      <c r="N484">
        <v>1331013600</v>
      </c>
      <c r="O484" s="12">
        <f>(((N484/60)/60)/24)+DATE(1970,1,1)</f>
        <v>40974.25</v>
      </c>
      <c r="P484" t="b">
        <v>0</v>
      </c>
      <c r="Q484" t="b">
        <v>1</v>
      </c>
      <c r="R484" t="s">
        <v>119</v>
      </c>
      <c r="S484" t="str">
        <f>IF(ISNUMBER(SEARCH("food", R484)), "Food", IF(ISNUMBER(SEARCH("music",R484)),"Music",IF(ISNUMBER(SEARCH("film", R484)), "Film &amp; Video", IF(ISNUMBER(SEARCH("games", R484)), "Games", IF(ISNUMBER(SEARCH("theater", R484)), "Theater",IF(ISNUMBER(SEARCH("technology", R484)), "Technology", IF(ISNUMBER(SEARCH("journalism", R484)), "Journalism", IF(ISNUMBER(SEARCH("photography", R484)), "Photography", IF(ISNUMBER(SEARCH("publishing", R484)), "Publishing")))))))))</f>
        <v>Publishing</v>
      </c>
      <c r="T484" t="str">
        <f>IF(ISNUMBER(SEARCH("food", R484)), "Food Trucks",
IF(ISNUMBER(SEARCH("electric",R484)),"Electric Music",
IF(ISNUMBER(SEARCH("indie",R484)),"Indie Rock",
IF(ISNUMBER(SEARCH("jazz",R484)),"Jazz",
IF(ISNUMBER(SEARCH("metal",R484)),"Metal",
IF(ISNUMBER(SEARCH("rock",R484)),"Rock",
IF(ISNUMBER(SEARCH("world",R484)),"World Music",
IF(ISNUMBER(SEARCH("animation", R484)), "Animation",
IF(ISNUMBER(SEARCH("documentary", R484)), "Documentary",
IF(ISNUMBER(SEARCH("drama", R484)), "Drama",
IF(ISNUMBER(SEARCH("science", R484)), "Science Ficton",
IF(ISNUMBER(SEARCH("shorts", R484)), "Shorts",
IF(ISNUMBER(SEARCH("television", R484)), "Television",
IF(ISNUMBER(SEARCH("mobile", R484)), "Mobile Games",
IF(ISNUMBER(SEARCH("video games", R484)), "Video Games",
IF(ISNUMBER(SEARCH("theater", R484)), "Plays",
IF(ISNUMBER(SEARCH("wearables", R484)), "Wearables",
IF(ISNUMBER(SEARCH("web", R484)), "Web",
IF(ISNUMBER(SEARCH("journalism", R484)), "Audio",
IF(ISNUMBER(SEARCH("photography", R484)), "Photography Books",
IF(ISNUMBER(SEARCH("publishing/fiction", R484)), "Ficton",
IF(ISNUMBER(SEARCH("nonfiction", R484)), "Nonfiction",
IF(ISNUMBER(SEARCH("podcasts", R484)), "Radio &amp; Podcasts",
IF(ISNUMBER(SEARCH("translations", R484)), "translations"))))))))))))))))))))))))</f>
        <v>Ficton</v>
      </c>
    </row>
    <row r="485" spans="1:20" x14ac:dyDescent="0.25">
      <c r="A485">
        <v>483</v>
      </c>
      <c r="B485" t="s">
        <v>1013</v>
      </c>
      <c r="C485" s="3" t="s">
        <v>1014</v>
      </c>
      <c r="D485">
        <v>91400</v>
      </c>
      <c r="E485">
        <v>48236</v>
      </c>
      <c r="F485" s="6">
        <f>E485/D485*100</f>
        <v>52.774617067833695</v>
      </c>
      <c r="G485" t="s">
        <v>14</v>
      </c>
      <c r="H485">
        <v>554</v>
      </c>
      <c r="I485" s="8">
        <f>IFERROR(E485/H485,"0")</f>
        <v>87.068592057761734</v>
      </c>
      <c r="J485" t="s">
        <v>21</v>
      </c>
      <c r="K485" t="s">
        <v>22</v>
      </c>
      <c r="L485">
        <v>1576130400</v>
      </c>
      <c r="M485" s="12">
        <f>(((L485/60)/60)/24)+DATE(1970,1,1)</f>
        <v>43811.25</v>
      </c>
      <c r="N485">
        <v>1576735200</v>
      </c>
      <c r="O485" s="12">
        <f>(((N485/60)/60)/24)+DATE(1970,1,1)</f>
        <v>43818.25</v>
      </c>
      <c r="P485" t="b">
        <v>0</v>
      </c>
      <c r="Q485" t="b">
        <v>0</v>
      </c>
      <c r="R485" t="s">
        <v>33</v>
      </c>
      <c r="S485" t="str">
        <f>IF(ISNUMBER(SEARCH("food", R485)), "Food", IF(ISNUMBER(SEARCH("music",R485)),"Music",IF(ISNUMBER(SEARCH("film", R485)), "Film &amp; Video", IF(ISNUMBER(SEARCH("games", R485)), "Games", IF(ISNUMBER(SEARCH("theater", R485)), "Theater",IF(ISNUMBER(SEARCH("technology", R485)), "Technology", IF(ISNUMBER(SEARCH("journalism", R485)), "Journalism", IF(ISNUMBER(SEARCH("photography", R485)), "Photography", IF(ISNUMBER(SEARCH("publishing", R485)), "Publishing")))))))))</f>
        <v>Theater</v>
      </c>
      <c r="T485" t="str">
        <f>IF(ISNUMBER(SEARCH("food", R485)), "Food Trucks",
IF(ISNUMBER(SEARCH("electric",R485)),"Electric Music",
IF(ISNUMBER(SEARCH("indie",R485)),"Indie Rock",
IF(ISNUMBER(SEARCH("jazz",R485)),"Jazz",
IF(ISNUMBER(SEARCH("metal",R485)),"Metal",
IF(ISNUMBER(SEARCH("rock",R485)),"Rock",
IF(ISNUMBER(SEARCH("world",R485)),"World Music",
IF(ISNUMBER(SEARCH("animation", R485)), "Animation",
IF(ISNUMBER(SEARCH("documentary", R485)), "Documentary",
IF(ISNUMBER(SEARCH("drama", R485)), "Drama",
IF(ISNUMBER(SEARCH("science", R485)), "Science Ficton",
IF(ISNUMBER(SEARCH("shorts", R485)), "Shorts",
IF(ISNUMBER(SEARCH("television", R485)), "Television",
IF(ISNUMBER(SEARCH("mobile", R485)), "Mobile Games",
IF(ISNUMBER(SEARCH("video games", R485)), "Video Games",
IF(ISNUMBER(SEARCH("theater", R485)), "Plays",
IF(ISNUMBER(SEARCH("wearables", R485)), "Wearables",
IF(ISNUMBER(SEARCH("web", R485)), "Web",
IF(ISNUMBER(SEARCH("journalism", R485)), "Audio",
IF(ISNUMBER(SEARCH("photography", R485)), "Photography Books",
IF(ISNUMBER(SEARCH("publishing/fiction", R485)), "Ficton",
IF(ISNUMBER(SEARCH("nonfiction", R485)), "Nonfiction",
IF(ISNUMBER(SEARCH("podcasts", R485)), "Radio &amp; Podcasts",
IF(ISNUMBER(SEARCH("translations", R485)), "translations"))))))))))))))))))))))))</f>
        <v>Plays</v>
      </c>
    </row>
    <row r="486" spans="1:20" x14ac:dyDescent="0.25">
      <c r="A486">
        <v>484</v>
      </c>
      <c r="B486" t="s">
        <v>1015</v>
      </c>
      <c r="C486" s="3" t="s">
        <v>1016</v>
      </c>
      <c r="D486">
        <v>29600</v>
      </c>
      <c r="E486">
        <v>77021</v>
      </c>
      <c r="F486" s="6">
        <f>E486/D486*100</f>
        <v>260.20608108108109</v>
      </c>
      <c r="G486" t="s">
        <v>20</v>
      </c>
      <c r="H486">
        <v>1572</v>
      </c>
      <c r="I486" s="8">
        <f>IFERROR(E486/H486,"0")</f>
        <v>48.99554707379135</v>
      </c>
      <c r="J486" t="s">
        <v>40</v>
      </c>
      <c r="K486" t="s">
        <v>41</v>
      </c>
      <c r="L486">
        <v>1407128400</v>
      </c>
      <c r="M486" s="12">
        <f>(((L486/60)/60)/24)+DATE(1970,1,1)</f>
        <v>41855.208333333336</v>
      </c>
      <c r="N486">
        <v>1411362000</v>
      </c>
      <c r="O486" s="12">
        <f>(((N486/60)/60)/24)+DATE(1970,1,1)</f>
        <v>41904.208333333336</v>
      </c>
      <c r="P486" t="b">
        <v>0</v>
      </c>
      <c r="Q486" t="b">
        <v>1</v>
      </c>
      <c r="R486" t="s">
        <v>17</v>
      </c>
      <c r="S486" t="str">
        <f>IF(ISNUMBER(SEARCH("food", R486)), "Food", IF(ISNUMBER(SEARCH("music",R486)),"Music",IF(ISNUMBER(SEARCH("film", R486)), "Film &amp; Video", IF(ISNUMBER(SEARCH("games", R486)), "Games", IF(ISNUMBER(SEARCH("theater", R486)), "Theater",IF(ISNUMBER(SEARCH("technology", R486)), "Technology", IF(ISNUMBER(SEARCH("journalism", R486)), "Journalism", IF(ISNUMBER(SEARCH("photography", R486)), "Photography", IF(ISNUMBER(SEARCH("publishing", R486)), "Publishing")))))))))</f>
        <v>Food</v>
      </c>
      <c r="T486" t="str">
        <f>IF(ISNUMBER(SEARCH("food", R486)), "Food Trucks",
IF(ISNUMBER(SEARCH("electric",R486)),"Electric Music",
IF(ISNUMBER(SEARCH("indie",R486)),"Indie Rock",
IF(ISNUMBER(SEARCH("jazz",R486)),"Jazz",
IF(ISNUMBER(SEARCH("metal",R486)),"Metal",
IF(ISNUMBER(SEARCH("rock",R486)),"Rock",
IF(ISNUMBER(SEARCH("world",R486)),"World Music",
IF(ISNUMBER(SEARCH("animation", R486)), "Animation",
IF(ISNUMBER(SEARCH("documentary", R486)), "Documentary",
IF(ISNUMBER(SEARCH("drama", R486)), "Drama",
IF(ISNUMBER(SEARCH("science", R486)), "Science Ficton",
IF(ISNUMBER(SEARCH("shorts", R486)), "Shorts",
IF(ISNUMBER(SEARCH("television", R486)), "Television",
IF(ISNUMBER(SEARCH("mobile", R486)), "Mobile Games",
IF(ISNUMBER(SEARCH("video games", R486)), "Video Games",
IF(ISNUMBER(SEARCH("theater", R486)), "Plays",
IF(ISNUMBER(SEARCH("wearables", R486)), "Wearables",
IF(ISNUMBER(SEARCH("web", R486)), "Web",
IF(ISNUMBER(SEARCH("journalism", R486)), "Audio",
IF(ISNUMBER(SEARCH("photography", R486)), "Photography Books",
IF(ISNUMBER(SEARCH("publishing/fiction", R486)), "Ficton",
IF(ISNUMBER(SEARCH("nonfiction", R486)), "Nonfiction",
IF(ISNUMBER(SEARCH("podcasts", R486)), "Radio &amp; Podcasts",
IF(ISNUMBER(SEARCH("translations", R486)), "translations"))))))))))))))))))))))))</f>
        <v>Food Trucks</v>
      </c>
    </row>
    <row r="487" spans="1:20" ht="31.5" x14ac:dyDescent="0.25">
      <c r="A487">
        <v>485</v>
      </c>
      <c r="B487" t="s">
        <v>1017</v>
      </c>
      <c r="C487" s="3" t="s">
        <v>1018</v>
      </c>
      <c r="D487">
        <v>90600</v>
      </c>
      <c r="E487">
        <v>27844</v>
      </c>
      <c r="F487" s="6">
        <f>E487/D487*100</f>
        <v>30.73289183222958</v>
      </c>
      <c r="G487" t="s">
        <v>14</v>
      </c>
      <c r="H487">
        <v>648</v>
      </c>
      <c r="I487" s="8">
        <f>IFERROR(E487/H487,"0")</f>
        <v>42.969135802469133</v>
      </c>
      <c r="J487" t="s">
        <v>40</v>
      </c>
      <c r="K487" t="s">
        <v>41</v>
      </c>
      <c r="L487">
        <v>1560142800</v>
      </c>
      <c r="M487" s="12">
        <f>(((L487/60)/60)/24)+DATE(1970,1,1)</f>
        <v>43626.208333333328</v>
      </c>
      <c r="N487">
        <v>1563685200</v>
      </c>
      <c r="O487" s="12">
        <f>(((N487/60)/60)/24)+DATE(1970,1,1)</f>
        <v>43667.208333333328</v>
      </c>
      <c r="P487" t="b">
        <v>0</v>
      </c>
      <c r="Q487" t="b">
        <v>0</v>
      </c>
      <c r="R487" t="s">
        <v>33</v>
      </c>
      <c r="S487" t="str">
        <f>IF(ISNUMBER(SEARCH("food", R487)), "Food", IF(ISNUMBER(SEARCH("music",R487)),"Music",IF(ISNUMBER(SEARCH("film", R487)), "Film &amp; Video", IF(ISNUMBER(SEARCH("games", R487)), "Games", IF(ISNUMBER(SEARCH("theater", R487)), "Theater",IF(ISNUMBER(SEARCH("technology", R487)), "Technology", IF(ISNUMBER(SEARCH("journalism", R487)), "Journalism", IF(ISNUMBER(SEARCH("photography", R487)), "Photography", IF(ISNUMBER(SEARCH("publishing", R487)), "Publishing")))))))))</f>
        <v>Theater</v>
      </c>
      <c r="T487" t="str">
        <f>IF(ISNUMBER(SEARCH("food", R487)), "Food Trucks",
IF(ISNUMBER(SEARCH("electric",R487)),"Electric Music",
IF(ISNUMBER(SEARCH("indie",R487)),"Indie Rock",
IF(ISNUMBER(SEARCH("jazz",R487)),"Jazz",
IF(ISNUMBER(SEARCH("metal",R487)),"Metal",
IF(ISNUMBER(SEARCH("rock",R487)),"Rock",
IF(ISNUMBER(SEARCH("world",R487)),"World Music",
IF(ISNUMBER(SEARCH("animation", R487)), "Animation",
IF(ISNUMBER(SEARCH("documentary", R487)), "Documentary",
IF(ISNUMBER(SEARCH("drama", R487)), "Drama",
IF(ISNUMBER(SEARCH("science", R487)), "Science Ficton",
IF(ISNUMBER(SEARCH("shorts", R487)), "Shorts",
IF(ISNUMBER(SEARCH("television", R487)), "Television",
IF(ISNUMBER(SEARCH("mobile", R487)), "Mobile Games",
IF(ISNUMBER(SEARCH("video games", R487)), "Video Games",
IF(ISNUMBER(SEARCH("theater", R487)), "Plays",
IF(ISNUMBER(SEARCH("wearables", R487)), "Wearables",
IF(ISNUMBER(SEARCH("web", R487)), "Web",
IF(ISNUMBER(SEARCH("journalism", R487)), "Audio",
IF(ISNUMBER(SEARCH("photography", R487)), "Photography Books",
IF(ISNUMBER(SEARCH("publishing/fiction", R487)), "Ficton",
IF(ISNUMBER(SEARCH("nonfiction", R487)), "Nonfiction",
IF(ISNUMBER(SEARCH("podcasts", R487)), "Radio &amp; Podcasts",
IF(ISNUMBER(SEARCH("translations", R487)), "translations"))))))))))))))))))))))))</f>
        <v>Plays</v>
      </c>
    </row>
    <row r="488" spans="1:20" ht="31.5" x14ac:dyDescent="0.25">
      <c r="A488">
        <v>486</v>
      </c>
      <c r="B488" t="s">
        <v>1019</v>
      </c>
      <c r="C488" s="3" t="s">
        <v>1020</v>
      </c>
      <c r="D488">
        <v>5200</v>
      </c>
      <c r="E488">
        <v>702</v>
      </c>
      <c r="F488" s="6">
        <f>E488/D488*100</f>
        <v>13.5</v>
      </c>
      <c r="G488" t="s">
        <v>14</v>
      </c>
      <c r="H488">
        <v>21</v>
      </c>
      <c r="I488" s="8">
        <f>IFERROR(E488/H488,"0")</f>
        <v>33.428571428571431</v>
      </c>
      <c r="J488" t="s">
        <v>40</v>
      </c>
      <c r="K488" t="s">
        <v>41</v>
      </c>
      <c r="L488">
        <v>1520575200</v>
      </c>
      <c r="M488" s="12">
        <f>(((L488/60)/60)/24)+DATE(1970,1,1)</f>
        <v>43168.25</v>
      </c>
      <c r="N488">
        <v>1521867600</v>
      </c>
      <c r="O488" s="12">
        <f>(((N488/60)/60)/24)+DATE(1970,1,1)</f>
        <v>43183.208333333328</v>
      </c>
      <c r="P488" t="b">
        <v>0</v>
      </c>
      <c r="Q488" t="b">
        <v>1</v>
      </c>
      <c r="R488" t="s">
        <v>206</v>
      </c>
      <c r="S488" t="str">
        <f>IF(ISNUMBER(SEARCH("food", R488)), "Food", IF(ISNUMBER(SEARCH("music",R488)),"Music",IF(ISNUMBER(SEARCH("film", R488)), "Film &amp; Video", IF(ISNUMBER(SEARCH("games", R488)), "Games", IF(ISNUMBER(SEARCH("theater", R488)), "Theater",IF(ISNUMBER(SEARCH("technology", R488)), "Technology", IF(ISNUMBER(SEARCH("journalism", R488)), "Journalism", IF(ISNUMBER(SEARCH("photography", R488)), "Photography", IF(ISNUMBER(SEARCH("publishing", R488)), "Publishing")))))))))</f>
        <v>Publishing</v>
      </c>
      <c r="T488" t="str">
        <f>IF(ISNUMBER(SEARCH("food", R488)), "Food Trucks",
IF(ISNUMBER(SEARCH("electric",R488)),"Electric Music",
IF(ISNUMBER(SEARCH("indie",R488)),"Indie Rock",
IF(ISNUMBER(SEARCH("jazz",R488)),"Jazz",
IF(ISNUMBER(SEARCH("metal",R488)),"Metal",
IF(ISNUMBER(SEARCH("rock",R488)),"Rock",
IF(ISNUMBER(SEARCH("world",R488)),"World Music",
IF(ISNUMBER(SEARCH("animation", R488)), "Animation",
IF(ISNUMBER(SEARCH("documentary", R488)), "Documentary",
IF(ISNUMBER(SEARCH("drama", R488)), "Drama",
IF(ISNUMBER(SEARCH("science", R488)), "Science Ficton",
IF(ISNUMBER(SEARCH("shorts", R488)), "Shorts",
IF(ISNUMBER(SEARCH("television", R488)), "Television",
IF(ISNUMBER(SEARCH("mobile", R488)), "Mobile Games",
IF(ISNUMBER(SEARCH("video games", R488)), "Video Games",
IF(ISNUMBER(SEARCH("theater", R488)), "Plays",
IF(ISNUMBER(SEARCH("wearables", R488)), "Wearables",
IF(ISNUMBER(SEARCH("web", R488)), "Web",
IF(ISNUMBER(SEARCH("journalism", R488)), "Audio",
IF(ISNUMBER(SEARCH("photography", R488)), "Photography Books",
IF(ISNUMBER(SEARCH("publishing/fiction", R488)), "Ficton",
IF(ISNUMBER(SEARCH("nonfiction", R488)), "Nonfiction",
IF(ISNUMBER(SEARCH("podcasts", R488)), "Radio &amp; Podcasts",
IF(ISNUMBER(SEARCH("translations", R488)), "translations"))))))))))))))))))))))))</f>
        <v>translations</v>
      </c>
    </row>
    <row r="489" spans="1:20" x14ac:dyDescent="0.25">
      <c r="A489">
        <v>487</v>
      </c>
      <c r="B489" t="s">
        <v>1021</v>
      </c>
      <c r="C489" s="3" t="s">
        <v>1022</v>
      </c>
      <c r="D489">
        <v>110300</v>
      </c>
      <c r="E489">
        <v>197024</v>
      </c>
      <c r="F489" s="6">
        <f>E489/D489*100</f>
        <v>178.62556663644605</v>
      </c>
      <c r="G489" t="s">
        <v>20</v>
      </c>
      <c r="H489">
        <v>2346</v>
      </c>
      <c r="I489" s="8">
        <f>IFERROR(E489/H489,"0")</f>
        <v>83.982949701619773</v>
      </c>
      <c r="J489" t="s">
        <v>21</v>
      </c>
      <c r="K489" t="s">
        <v>22</v>
      </c>
      <c r="L489">
        <v>1492664400</v>
      </c>
      <c r="M489" s="12">
        <f>(((L489/60)/60)/24)+DATE(1970,1,1)</f>
        <v>42845.208333333328</v>
      </c>
      <c r="N489">
        <v>1495515600</v>
      </c>
      <c r="O489" s="12">
        <f>(((N489/60)/60)/24)+DATE(1970,1,1)</f>
        <v>42878.208333333328</v>
      </c>
      <c r="P489" t="b">
        <v>0</v>
      </c>
      <c r="Q489" t="b">
        <v>0</v>
      </c>
      <c r="R489" t="s">
        <v>33</v>
      </c>
      <c r="S489" t="str">
        <f>IF(ISNUMBER(SEARCH("food", R489)), "Food", IF(ISNUMBER(SEARCH("music",R489)),"Music",IF(ISNUMBER(SEARCH("film", R489)), "Film &amp; Video", IF(ISNUMBER(SEARCH("games", R489)), "Games", IF(ISNUMBER(SEARCH("theater", R489)), "Theater",IF(ISNUMBER(SEARCH("technology", R489)), "Technology", IF(ISNUMBER(SEARCH("journalism", R489)), "Journalism", IF(ISNUMBER(SEARCH("photography", R489)), "Photography", IF(ISNUMBER(SEARCH("publishing", R489)), "Publishing")))))))))</f>
        <v>Theater</v>
      </c>
      <c r="T489" t="str">
        <f>IF(ISNUMBER(SEARCH("food", R489)), "Food Trucks",
IF(ISNUMBER(SEARCH("electric",R489)),"Electric Music",
IF(ISNUMBER(SEARCH("indie",R489)),"Indie Rock",
IF(ISNUMBER(SEARCH("jazz",R489)),"Jazz",
IF(ISNUMBER(SEARCH("metal",R489)),"Metal",
IF(ISNUMBER(SEARCH("rock",R489)),"Rock",
IF(ISNUMBER(SEARCH("world",R489)),"World Music",
IF(ISNUMBER(SEARCH("animation", R489)), "Animation",
IF(ISNUMBER(SEARCH("documentary", R489)), "Documentary",
IF(ISNUMBER(SEARCH("drama", R489)), "Drama",
IF(ISNUMBER(SEARCH("science", R489)), "Science Ficton",
IF(ISNUMBER(SEARCH("shorts", R489)), "Shorts",
IF(ISNUMBER(SEARCH("television", R489)), "Television",
IF(ISNUMBER(SEARCH("mobile", R489)), "Mobile Games",
IF(ISNUMBER(SEARCH("video games", R489)), "Video Games",
IF(ISNUMBER(SEARCH("theater", R489)), "Plays",
IF(ISNUMBER(SEARCH("wearables", R489)), "Wearables",
IF(ISNUMBER(SEARCH("web", R489)), "Web",
IF(ISNUMBER(SEARCH("journalism", R489)), "Audio",
IF(ISNUMBER(SEARCH("photography", R489)), "Photography Books",
IF(ISNUMBER(SEARCH("publishing/fiction", R489)), "Ficton",
IF(ISNUMBER(SEARCH("nonfiction", R489)), "Nonfiction",
IF(ISNUMBER(SEARCH("podcasts", R489)), "Radio &amp; Podcasts",
IF(ISNUMBER(SEARCH("translations", R489)), "translations"))))))))))))))))))))))))</f>
        <v>Plays</v>
      </c>
    </row>
    <row r="490" spans="1:20" x14ac:dyDescent="0.25">
      <c r="A490">
        <v>488</v>
      </c>
      <c r="B490" t="s">
        <v>1023</v>
      </c>
      <c r="C490" s="3" t="s">
        <v>1024</v>
      </c>
      <c r="D490">
        <v>5300</v>
      </c>
      <c r="E490">
        <v>11663</v>
      </c>
      <c r="F490" s="6">
        <f>E490/D490*100</f>
        <v>220.0566037735849</v>
      </c>
      <c r="G490" t="s">
        <v>20</v>
      </c>
      <c r="H490">
        <v>115</v>
      </c>
      <c r="I490" s="8">
        <f>IFERROR(E490/H490,"0")</f>
        <v>101.41739130434783</v>
      </c>
      <c r="J490" t="s">
        <v>21</v>
      </c>
      <c r="K490" t="s">
        <v>22</v>
      </c>
      <c r="L490">
        <v>1454479200</v>
      </c>
      <c r="M490" s="12">
        <f>(((L490/60)/60)/24)+DATE(1970,1,1)</f>
        <v>42403.25</v>
      </c>
      <c r="N490">
        <v>1455948000</v>
      </c>
      <c r="O490" s="12">
        <f>(((N490/60)/60)/24)+DATE(1970,1,1)</f>
        <v>42420.25</v>
      </c>
      <c r="P490" t="b">
        <v>0</v>
      </c>
      <c r="Q490" t="b">
        <v>0</v>
      </c>
      <c r="R490" t="s">
        <v>33</v>
      </c>
      <c r="S490" t="str">
        <f>IF(ISNUMBER(SEARCH("food", R490)), "Food", IF(ISNUMBER(SEARCH("music",R490)),"Music",IF(ISNUMBER(SEARCH("film", R490)), "Film &amp; Video", IF(ISNUMBER(SEARCH("games", R490)), "Games", IF(ISNUMBER(SEARCH("theater", R490)), "Theater",IF(ISNUMBER(SEARCH("technology", R490)), "Technology", IF(ISNUMBER(SEARCH("journalism", R490)), "Journalism", IF(ISNUMBER(SEARCH("photography", R490)), "Photography", IF(ISNUMBER(SEARCH("publishing", R490)), "Publishing")))))))))</f>
        <v>Theater</v>
      </c>
      <c r="T490" t="str">
        <f>IF(ISNUMBER(SEARCH("food", R490)), "Food Trucks",
IF(ISNUMBER(SEARCH("electric",R490)),"Electric Music",
IF(ISNUMBER(SEARCH("indie",R490)),"Indie Rock",
IF(ISNUMBER(SEARCH("jazz",R490)),"Jazz",
IF(ISNUMBER(SEARCH("metal",R490)),"Metal",
IF(ISNUMBER(SEARCH("rock",R490)),"Rock",
IF(ISNUMBER(SEARCH("world",R490)),"World Music",
IF(ISNUMBER(SEARCH("animation", R490)), "Animation",
IF(ISNUMBER(SEARCH("documentary", R490)), "Documentary",
IF(ISNUMBER(SEARCH("drama", R490)), "Drama",
IF(ISNUMBER(SEARCH("science", R490)), "Science Ficton",
IF(ISNUMBER(SEARCH("shorts", R490)), "Shorts",
IF(ISNUMBER(SEARCH("television", R490)), "Television",
IF(ISNUMBER(SEARCH("mobile", R490)), "Mobile Games",
IF(ISNUMBER(SEARCH("video games", R490)), "Video Games",
IF(ISNUMBER(SEARCH("theater", R490)), "Plays",
IF(ISNUMBER(SEARCH("wearables", R490)), "Wearables",
IF(ISNUMBER(SEARCH("web", R490)), "Web",
IF(ISNUMBER(SEARCH("journalism", R490)), "Audio",
IF(ISNUMBER(SEARCH("photography", R490)), "Photography Books",
IF(ISNUMBER(SEARCH("publishing/fiction", R490)), "Ficton",
IF(ISNUMBER(SEARCH("nonfiction", R490)), "Nonfiction",
IF(ISNUMBER(SEARCH("podcasts", R490)), "Radio &amp; Podcasts",
IF(ISNUMBER(SEARCH("translations", R490)), "translations"))))))))))))))))))))))))</f>
        <v>Plays</v>
      </c>
    </row>
    <row r="491" spans="1:20" x14ac:dyDescent="0.25">
      <c r="A491">
        <v>489</v>
      </c>
      <c r="B491" t="s">
        <v>1025</v>
      </c>
      <c r="C491" s="3" t="s">
        <v>1026</v>
      </c>
      <c r="D491">
        <v>9200</v>
      </c>
      <c r="E491">
        <v>9339</v>
      </c>
      <c r="F491" s="6">
        <f>E491/D491*100</f>
        <v>101.5108695652174</v>
      </c>
      <c r="G491" t="s">
        <v>20</v>
      </c>
      <c r="H491">
        <v>85</v>
      </c>
      <c r="I491" s="8">
        <f>IFERROR(E491/H491,"0")</f>
        <v>109.87058823529412</v>
      </c>
      <c r="J491" t="s">
        <v>107</v>
      </c>
      <c r="K491" t="s">
        <v>108</v>
      </c>
      <c r="L491">
        <v>1281934800</v>
      </c>
      <c r="M491" s="12">
        <f>(((L491/60)/60)/24)+DATE(1970,1,1)</f>
        <v>40406.208333333336</v>
      </c>
      <c r="N491">
        <v>1282366800</v>
      </c>
      <c r="O491" s="12">
        <f>(((N491/60)/60)/24)+DATE(1970,1,1)</f>
        <v>40411.208333333336</v>
      </c>
      <c r="P491" t="b">
        <v>0</v>
      </c>
      <c r="Q491" t="b">
        <v>0</v>
      </c>
      <c r="R491" t="s">
        <v>65</v>
      </c>
      <c r="S491" t="str">
        <f>IF(ISNUMBER(SEARCH("food", R491)), "Food", IF(ISNUMBER(SEARCH("music",R491)),"Music",IF(ISNUMBER(SEARCH("film", R491)), "Film &amp; Video", IF(ISNUMBER(SEARCH("games", R491)), "Games", IF(ISNUMBER(SEARCH("theater", R491)), "Theater",IF(ISNUMBER(SEARCH("technology", R491)), "Technology", IF(ISNUMBER(SEARCH("journalism", R491)), "Journalism", IF(ISNUMBER(SEARCH("photography", R491)), "Photography", IF(ISNUMBER(SEARCH("publishing", R491)), "Publishing")))))))))</f>
        <v>Technology</v>
      </c>
      <c r="T491" t="str">
        <f>IF(ISNUMBER(SEARCH("food", R491)), "Food Trucks",
IF(ISNUMBER(SEARCH("electric",R491)),"Electric Music",
IF(ISNUMBER(SEARCH("indie",R491)),"Indie Rock",
IF(ISNUMBER(SEARCH("jazz",R491)),"Jazz",
IF(ISNUMBER(SEARCH("metal",R491)),"Metal",
IF(ISNUMBER(SEARCH("rock",R491)),"Rock",
IF(ISNUMBER(SEARCH("world",R491)),"World Music",
IF(ISNUMBER(SEARCH("animation", R491)), "Animation",
IF(ISNUMBER(SEARCH("documentary", R491)), "Documentary",
IF(ISNUMBER(SEARCH("drama", R491)), "Drama",
IF(ISNUMBER(SEARCH("science", R491)), "Science Ficton",
IF(ISNUMBER(SEARCH("shorts", R491)), "Shorts",
IF(ISNUMBER(SEARCH("television", R491)), "Television",
IF(ISNUMBER(SEARCH("mobile", R491)), "Mobile Games",
IF(ISNUMBER(SEARCH("video games", R491)), "Video Games",
IF(ISNUMBER(SEARCH("theater", R491)), "Plays",
IF(ISNUMBER(SEARCH("wearables", R491)), "Wearables",
IF(ISNUMBER(SEARCH("web", R491)), "Web",
IF(ISNUMBER(SEARCH("journalism", R491)), "Audio",
IF(ISNUMBER(SEARCH("photography", R491)), "Photography Books",
IF(ISNUMBER(SEARCH("publishing/fiction", R491)), "Ficton",
IF(ISNUMBER(SEARCH("nonfiction", R491)), "Nonfiction",
IF(ISNUMBER(SEARCH("podcasts", R491)), "Radio &amp; Podcasts",
IF(ISNUMBER(SEARCH("translations", R491)), "translations"))))))))))))))))))))))))</f>
        <v>Wearables</v>
      </c>
    </row>
    <row r="492" spans="1:20" x14ac:dyDescent="0.25">
      <c r="A492">
        <v>490</v>
      </c>
      <c r="B492" t="s">
        <v>1027</v>
      </c>
      <c r="C492" s="3" t="s">
        <v>1028</v>
      </c>
      <c r="D492">
        <v>2400</v>
      </c>
      <c r="E492">
        <v>4596</v>
      </c>
      <c r="F492" s="6">
        <f>E492/D492*100</f>
        <v>191.5</v>
      </c>
      <c r="G492" t="s">
        <v>20</v>
      </c>
      <c r="H492">
        <v>144</v>
      </c>
      <c r="I492" s="8">
        <f>IFERROR(E492/H492,"0")</f>
        <v>31.916666666666668</v>
      </c>
      <c r="J492" t="s">
        <v>21</v>
      </c>
      <c r="K492" t="s">
        <v>22</v>
      </c>
      <c r="L492">
        <v>1573970400</v>
      </c>
      <c r="M492" s="12">
        <f>(((L492/60)/60)/24)+DATE(1970,1,1)</f>
        <v>43786.25</v>
      </c>
      <c r="N492">
        <v>1574575200</v>
      </c>
      <c r="O492" s="12">
        <f>(((N492/60)/60)/24)+DATE(1970,1,1)</f>
        <v>43793.25</v>
      </c>
      <c r="P492" t="b">
        <v>0</v>
      </c>
      <c r="Q492" t="b">
        <v>0</v>
      </c>
      <c r="R492" t="s">
        <v>1029</v>
      </c>
      <c r="S492" t="str">
        <f>IF(ISNUMBER(SEARCH("food", R492)), "Food", IF(ISNUMBER(SEARCH("music",R492)),"Music",IF(ISNUMBER(SEARCH("film", R492)), "Film &amp; Video", IF(ISNUMBER(SEARCH("games", R492)), "Games", IF(ISNUMBER(SEARCH("theater", R492)), "Theater",IF(ISNUMBER(SEARCH("technology", R492)), "Technology", IF(ISNUMBER(SEARCH("journalism", R492)), "Journalism", IF(ISNUMBER(SEARCH("photography", R492)), "Photography", IF(ISNUMBER(SEARCH("publishing", R492)), "Publishing")))))))))</f>
        <v>Journalism</v>
      </c>
      <c r="T492" t="str">
        <f>IF(ISNUMBER(SEARCH("food", R492)), "Food Trucks",
IF(ISNUMBER(SEARCH("electric",R492)),"Electric Music",
IF(ISNUMBER(SEARCH("indie",R492)),"Indie Rock",
IF(ISNUMBER(SEARCH("jazz",R492)),"Jazz",
IF(ISNUMBER(SEARCH("metal",R492)),"Metal",
IF(ISNUMBER(SEARCH("rock",R492)),"Rock",
IF(ISNUMBER(SEARCH("world",R492)),"World Music",
IF(ISNUMBER(SEARCH("animation", R492)), "Animation",
IF(ISNUMBER(SEARCH("documentary", R492)), "Documentary",
IF(ISNUMBER(SEARCH("drama", R492)), "Drama",
IF(ISNUMBER(SEARCH("science", R492)), "Science Ficton",
IF(ISNUMBER(SEARCH("shorts", R492)), "Shorts",
IF(ISNUMBER(SEARCH("television", R492)), "Television",
IF(ISNUMBER(SEARCH("mobile", R492)), "Mobile Games",
IF(ISNUMBER(SEARCH("video games", R492)), "Video Games",
IF(ISNUMBER(SEARCH("theater", R492)), "Plays",
IF(ISNUMBER(SEARCH("wearables", R492)), "Wearables",
IF(ISNUMBER(SEARCH("web", R492)), "Web",
IF(ISNUMBER(SEARCH("journalism", R492)), "Audio",
IF(ISNUMBER(SEARCH("photography", R492)), "Photography Books",
IF(ISNUMBER(SEARCH("publishing/fiction", R492)), "Ficton",
IF(ISNUMBER(SEARCH("nonfiction", R492)), "Nonfiction",
IF(ISNUMBER(SEARCH("podcasts", R492)), "Radio &amp; Podcasts",
IF(ISNUMBER(SEARCH("translations", R492)), "translations"))))))))))))))))))))))))</f>
        <v>Audio</v>
      </c>
    </row>
    <row r="493" spans="1:20" ht="31.5" x14ac:dyDescent="0.25">
      <c r="A493">
        <v>491</v>
      </c>
      <c r="B493" t="s">
        <v>1030</v>
      </c>
      <c r="C493" s="3" t="s">
        <v>1031</v>
      </c>
      <c r="D493">
        <v>56800</v>
      </c>
      <c r="E493">
        <v>173437</v>
      </c>
      <c r="F493" s="6">
        <f>E493/D493*100</f>
        <v>305.34683098591546</v>
      </c>
      <c r="G493" t="s">
        <v>20</v>
      </c>
      <c r="H493">
        <v>2443</v>
      </c>
      <c r="I493" s="8">
        <f>IFERROR(E493/H493,"0")</f>
        <v>70.993450675399103</v>
      </c>
      <c r="J493" t="s">
        <v>21</v>
      </c>
      <c r="K493" t="s">
        <v>22</v>
      </c>
      <c r="L493">
        <v>1372654800</v>
      </c>
      <c r="M493" s="12">
        <f>(((L493/60)/60)/24)+DATE(1970,1,1)</f>
        <v>41456.208333333336</v>
      </c>
      <c r="N493">
        <v>1374901200</v>
      </c>
      <c r="O493" s="12">
        <f>(((N493/60)/60)/24)+DATE(1970,1,1)</f>
        <v>41482.208333333336</v>
      </c>
      <c r="P493" t="b">
        <v>0</v>
      </c>
      <c r="Q493" t="b">
        <v>1</v>
      </c>
      <c r="R493" t="s">
        <v>17</v>
      </c>
      <c r="S493" t="str">
        <f>IF(ISNUMBER(SEARCH("food", R493)), "Food", IF(ISNUMBER(SEARCH("music",R493)),"Music",IF(ISNUMBER(SEARCH("film", R493)), "Film &amp; Video", IF(ISNUMBER(SEARCH("games", R493)), "Games", IF(ISNUMBER(SEARCH("theater", R493)), "Theater",IF(ISNUMBER(SEARCH("technology", R493)), "Technology", IF(ISNUMBER(SEARCH("journalism", R493)), "Journalism", IF(ISNUMBER(SEARCH("photography", R493)), "Photography", IF(ISNUMBER(SEARCH("publishing", R493)), "Publishing")))))))))</f>
        <v>Food</v>
      </c>
      <c r="T493" t="str">
        <f>IF(ISNUMBER(SEARCH("food", R493)), "Food Trucks",
IF(ISNUMBER(SEARCH("electric",R493)),"Electric Music",
IF(ISNUMBER(SEARCH("indie",R493)),"Indie Rock",
IF(ISNUMBER(SEARCH("jazz",R493)),"Jazz",
IF(ISNUMBER(SEARCH("metal",R493)),"Metal",
IF(ISNUMBER(SEARCH("rock",R493)),"Rock",
IF(ISNUMBER(SEARCH("world",R493)),"World Music",
IF(ISNUMBER(SEARCH("animation", R493)), "Animation",
IF(ISNUMBER(SEARCH("documentary", R493)), "Documentary",
IF(ISNUMBER(SEARCH("drama", R493)), "Drama",
IF(ISNUMBER(SEARCH("science", R493)), "Science Ficton",
IF(ISNUMBER(SEARCH("shorts", R493)), "Shorts",
IF(ISNUMBER(SEARCH("television", R493)), "Television",
IF(ISNUMBER(SEARCH("mobile", R493)), "Mobile Games",
IF(ISNUMBER(SEARCH("video games", R493)), "Video Games",
IF(ISNUMBER(SEARCH("theater", R493)), "Plays",
IF(ISNUMBER(SEARCH("wearables", R493)), "Wearables",
IF(ISNUMBER(SEARCH("web", R493)), "Web",
IF(ISNUMBER(SEARCH("journalism", R493)), "Audio",
IF(ISNUMBER(SEARCH("photography", R493)), "Photography Books",
IF(ISNUMBER(SEARCH("publishing/fiction", R493)), "Ficton",
IF(ISNUMBER(SEARCH("nonfiction", R493)), "Nonfiction",
IF(ISNUMBER(SEARCH("podcasts", R493)), "Radio &amp; Podcasts",
IF(ISNUMBER(SEARCH("translations", R493)), "translations"))))))))))))))))))))))))</f>
        <v>Food Trucks</v>
      </c>
    </row>
    <row r="494" spans="1:20" x14ac:dyDescent="0.25">
      <c r="A494">
        <v>492</v>
      </c>
      <c r="B494" t="s">
        <v>1032</v>
      </c>
      <c r="C494" s="3" t="s">
        <v>1033</v>
      </c>
      <c r="D494">
        <v>191000</v>
      </c>
      <c r="E494">
        <v>45831</v>
      </c>
      <c r="F494" s="6">
        <f>E494/D494*100</f>
        <v>23.995287958115181</v>
      </c>
      <c r="G494" t="s">
        <v>74</v>
      </c>
      <c r="H494">
        <v>595</v>
      </c>
      <c r="I494" s="8">
        <f>IFERROR(E494/H494,"0")</f>
        <v>77.026890756302521</v>
      </c>
      <c r="J494" t="s">
        <v>21</v>
      </c>
      <c r="K494" t="s">
        <v>22</v>
      </c>
      <c r="L494">
        <v>1275886800</v>
      </c>
      <c r="M494" s="12">
        <f>(((L494/60)/60)/24)+DATE(1970,1,1)</f>
        <v>40336.208333333336</v>
      </c>
      <c r="N494">
        <v>1278910800</v>
      </c>
      <c r="O494" s="12">
        <f>(((N494/60)/60)/24)+DATE(1970,1,1)</f>
        <v>40371.208333333336</v>
      </c>
      <c r="P494" t="b">
        <v>1</v>
      </c>
      <c r="Q494" t="b">
        <v>1</v>
      </c>
      <c r="R494" t="s">
        <v>100</v>
      </c>
      <c r="S494" t="str">
        <f>IF(ISNUMBER(SEARCH("food", R494)), "Food", IF(ISNUMBER(SEARCH("music",R494)),"Music",IF(ISNUMBER(SEARCH("film", R494)), "Film &amp; Video", IF(ISNUMBER(SEARCH("games", R494)), "Games", IF(ISNUMBER(SEARCH("theater", R494)), "Theater",IF(ISNUMBER(SEARCH("technology", R494)), "Technology", IF(ISNUMBER(SEARCH("journalism", R494)), "Journalism", IF(ISNUMBER(SEARCH("photography", R494)), "Photography", IF(ISNUMBER(SEARCH("publishing", R494)), "Publishing")))))))))</f>
        <v>Film &amp; Video</v>
      </c>
      <c r="T494" t="str">
        <f>IF(ISNUMBER(SEARCH("food", R494)), "Food Trucks",
IF(ISNUMBER(SEARCH("electric",R494)),"Electric Music",
IF(ISNUMBER(SEARCH("indie",R494)),"Indie Rock",
IF(ISNUMBER(SEARCH("jazz",R494)),"Jazz",
IF(ISNUMBER(SEARCH("metal",R494)),"Metal",
IF(ISNUMBER(SEARCH("rock",R494)),"Rock",
IF(ISNUMBER(SEARCH("world",R494)),"World Music",
IF(ISNUMBER(SEARCH("animation", R494)), "Animation",
IF(ISNUMBER(SEARCH("documentary", R494)), "Documentary",
IF(ISNUMBER(SEARCH("drama", R494)), "Drama",
IF(ISNUMBER(SEARCH("science", R494)), "Science Ficton",
IF(ISNUMBER(SEARCH("shorts", R494)), "Shorts",
IF(ISNUMBER(SEARCH("television", R494)), "Television",
IF(ISNUMBER(SEARCH("mobile", R494)), "Mobile Games",
IF(ISNUMBER(SEARCH("video games", R494)), "Video Games",
IF(ISNUMBER(SEARCH("theater", R494)), "Plays",
IF(ISNUMBER(SEARCH("wearables", R494)), "Wearables",
IF(ISNUMBER(SEARCH("web", R494)), "Web",
IF(ISNUMBER(SEARCH("journalism", R494)), "Audio",
IF(ISNUMBER(SEARCH("photography", R494)), "Photography Books",
IF(ISNUMBER(SEARCH("publishing/fiction", R494)), "Ficton",
IF(ISNUMBER(SEARCH("nonfiction", R494)), "Nonfiction",
IF(ISNUMBER(SEARCH("podcasts", R494)), "Radio &amp; Podcasts",
IF(ISNUMBER(SEARCH("translations", R494)), "translations"))))))))))))))))))))))))</f>
        <v>Shorts</v>
      </c>
    </row>
    <row r="495" spans="1:20" x14ac:dyDescent="0.25">
      <c r="A495">
        <v>493</v>
      </c>
      <c r="B495" t="s">
        <v>1034</v>
      </c>
      <c r="C495" s="3" t="s">
        <v>1035</v>
      </c>
      <c r="D495">
        <v>900</v>
      </c>
      <c r="E495">
        <v>6514</v>
      </c>
      <c r="F495" s="6">
        <f>E495/D495*100</f>
        <v>723.77777777777771</v>
      </c>
      <c r="G495" t="s">
        <v>20</v>
      </c>
      <c r="H495">
        <v>64</v>
      </c>
      <c r="I495" s="8">
        <f>IFERROR(E495/H495,"0")</f>
        <v>101.78125</v>
      </c>
      <c r="J495" t="s">
        <v>21</v>
      </c>
      <c r="K495" t="s">
        <v>22</v>
      </c>
      <c r="L495">
        <v>1561784400</v>
      </c>
      <c r="M495" s="12">
        <f>(((L495/60)/60)/24)+DATE(1970,1,1)</f>
        <v>43645.208333333328</v>
      </c>
      <c r="N495">
        <v>1562907600</v>
      </c>
      <c r="O495" s="12">
        <f>(((N495/60)/60)/24)+DATE(1970,1,1)</f>
        <v>43658.208333333328</v>
      </c>
      <c r="P495" t="b">
        <v>0</v>
      </c>
      <c r="Q495" t="b">
        <v>0</v>
      </c>
      <c r="R495" t="s">
        <v>122</v>
      </c>
      <c r="S495" t="str">
        <f>IF(ISNUMBER(SEARCH("food", R495)), "Food", IF(ISNUMBER(SEARCH("music",R495)),"Music",IF(ISNUMBER(SEARCH("film", R495)), "Film &amp; Video", IF(ISNUMBER(SEARCH("games", R495)), "Games", IF(ISNUMBER(SEARCH("theater", R495)), "Theater",IF(ISNUMBER(SEARCH("technology", R495)), "Technology", IF(ISNUMBER(SEARCH("journalism", R495)), "Journalism", IF(ISNUMBER(SEARCH("photography", R495)), "Photography", IF(ISNUMBER(SEARCH("publishing", R495)), "Publishing")))))))))</f>
        <v>Photography</v>
      </c>
      <c r="T495" t="str">
        <f>IF(ISNUMBER(SEARCH("food", R495)), "Food Trucks",
IF(ISNUMBER(SEARCH("electric",R495)),"Electric Music",
IF(ISNUMBER(SEARCH("indie",R495)),"Indie Rock",
IF(ISNUMBER(SEARCH("jazz",R495)),"Jazz",
IF(ISNUMBER(SEARCH("metal",R495)),"Metal",
IF(ISNUMBER(SEARCH("rock",R495)),"Rock",
IF(ISNUMBER(SEARCH("world",R495)),"World Music",
IF(ISNUMBER(SEARCH("animation", R495)), "Animation",
IF(ISNUMBER(SEARCH("documentary", R495)), "Documentary",
IF(ISNUMBER(SEARCH("drama", R495)), "Drama",
IF(ISNUMBER(SEARCH("science", R495)), "Science Ficton",
IF(ISNUMBER(SEARCH("shorts", R495)), "Shorts",
IF(ISNUMBER(SEARCH("television", R495)), "Television",
IF(ISNUMBER(SEARCH("mobile", R495)), "Mobile Games",
IF(ISNUMBER(SEARCH("video games", R495)), "Video Games",
IF(ISNUMBER(SEARCH("theater", R495)), "Plays",
IF(ISNUMBER(SEARCH("wearables", R495)), "Wearables",
IF(ISNUMBER(SEARCH("web", R495)), "Web",
IF(ISNUMBER(SEARCH("journalism", R495)), "Audio",
IF(ISNUMBER(SEARCH("photography", R495)), "Photography Books",
IF(ISNUMBER(SEARCH("publishing/fiction", R495)), "Ficton",
IF(ISNUMBER(SEARCH("nonfiction", R495)), "Nonfiction",
IF(ISNUMBER(SEARCH("podcasts", R495)), "Radio &amp; Podcasts",
IF(ISNUMBER(SEARCH("translations", R495)), "translations"))))))))))))))))))))))))</f>
        <v>Photography Books</v>
      </c>
    </row>
    <row r="496" spans="1:20" x14ac:dyDescent="0.25">
      <c r="A496">
        <v>494</v>
      </c>
      <c r="B496" t="s">
        <v>1036</v>
      </c>
      <c r="C496" s="3" t="s">
        <v>1037</v>
      </c>
      <c r="D496">
        <v>2500</v>
      </c>
      <c r="E496">
        <v>13684</v>
      </c>
      <c r="F496" s="6">
        <f>E496/D496*100</f>
        <v>547.36</v>
      </c>
      <c r="G496" t="s">
        <v>20</v>
      </c>
      <c r="H496">
        <v>268</v>
      </c>
      <c r="I496" s="8">
        <f>IFERROR(E496/H496,"0")</f>
        <v>51.059701492537314</v>
      </c>
      <c r="J496" t="s">
        <v>21</v>
      </c>
      <c r="K496" t="s">
        <v>22</v>
      </c>
      <c r="L496">
        <v>1332392400</v>
      </c>
      <c r="M496" s="12">
        <f>(((L496/60)/60)/24)+DATE(1970,1,1)</f>
        <v>40990.208333333336</v>
      </c>
      <c r="N496">
        <v>1332478800</v>
      </c>
      <c r="O496" s="12">
        <f>(((N496/60)/60)/24)+DATE(1970,1,1)</f>
        <v>40991.208333333336</v>
      </c>
      <c r="P496" t="b">
        <v>0</v>
      </c>
      <c r="Q496" t="b">
        <v>0</v>
      </c>
      <c r="R496" t="s">
        <v>65</v>
      </c>
      <c r="S496" t="str">
        <f>IF(ISNUMBER(SEARCH("food", R496)), "Food", IF(ISNUMBER(SEARCH("music",R496)),"Music",IF(ISNUMBER(SEARCH("film", R496)), "Film &amp; Video", IF(ISNUMBER(SEARCH("games", R496)), "Games", IF(ISNUMBER(SEARCH("theater", R496)), "Theater",IF(ISNUMBER(SEARCH("technology", R496)), "Technology", IF(ISNUMBER(SEARCH("journalism", R496)), "Journalism", IF(ISNUMBER(SEARCH("photography", R496)), "Photography", IF(ISNUMBER(SEARCH("publishing", R496)), "Publishing")))))))))</f>
        <v>Technology</v>
      </c>
      <c r="T496" t="str">
        <f>IF(ISNUMBER(SEARCH("food", R496)), "Food Trucks",
IF(ISNUMBER(SEARCH("electric",R496)),"Electric Music",
IF(ISNUMBER(SEARCH("indie",R496)),"Indie Rock",
IF(ISNUMBER(SEARCH("jazz",R496)),"Jazz",
IF(ISNUMBER(SEARCH("metal",R496)),"Metal",
IF(ISNUMBER(SEARCH("rock",R496)),"Rock",
IF(ISNUMBER(SEARCH("world",R496)),"World Music",
IF(ISNUMBER(SEARCH("animation", R496)), "Animation",
IF(ISNUMBER(SEARCH("documentary", R496)), "Documentary",
IF(ISNUMBER(SEARCH("drama", R496)), "Drama",
IF(ISNUMBER(SEARCH("science", R496)), "Science Ficton",
IF(ISNUMBER(SEARCH("shorts", R496)), "Shorts",
IF(ISNUMBER(SEARCH("television", R496)), "Television",
IF(ISNUMBER(SEARCH("mobile", R496)), "Mobile Games",
IF(ISNUMBER(SEARCH("video games", R496)), "Video Games",
IF(ISNUMBER(SEARCH("theater", R496)), "Plays",
IF(ISNUMBER(SEARCH("wearables", R496)), "Wearables",
IF(ISNUMBER(SEARCH("web", R496)), "Web",
IF(ISNUMBER(SEARCH("journalism", R496)), "Audio",
IF(ISNUMBER(SEARCH("photography", R496)), "Photography Books",
IF(ISNUMBER(SEARCH("publishing/fiction", R496)), "Ficton",
IF(ISNUMBER(SEARCH("nonfiction", R496)), "Nonfiction",
IF(ISNUMBER(SEARCH("podcasts", R496)), "Radio &amp; Podcasts",
IF(ISNUMBER(SEARCH("translations", R496)), "translations"))))))))))))))))))))))))</f>
        <v>Wearables</v>
      </c>
    </row>
    <row r="497" spans="1:20" x14ac:dyDescent="0.25">
      <c r="A497">
        <v>495</v>
      </c>
      <c r="B497" t="s">
        <v>1038</v>
      </c>
      <c r="C497" s="3" t="s">
        <v>1039</v>
      </c>
      <c r="D497">
        <v>3200</v>
      </c>
      <c r="E497">
        <v>13264</v>
      </c>
      <c r="F497" s="6">
        <f>E497/D497*100</f>
        <v>414.49999999999994</v>
      </c>
      <c r="G497" t="s">
        <v>20</v>
      </c>
      <c r="H497">
        <v>195</v>
      </c>
      <c r="I497" s="8">
        <f>IFERROR(E497/H497,"0")</f>
        <v>68.02051282051282</v>
      </c>
      <c r="J497" t="s">
        <v>36</v>
      </c>
      <c r="K497" t="s">
        <v>37</v>
      </c>
      <c r="L497">
        <v>1402376400</v>
      </c>
      <c r="M497" s="12">
        <f>(((L497/60)/60)/24)+DATE(1970,1,1)</f>
        <v>41800.208333333336</v>
      </c>
      <c r="N497">
        <v>1402722000</v>
      </c>
      <c r="O497" s="12">
        <f>(((N497/60)/60)/24)+DATE(1970,1,1)</f>
        <v>41804.208333333336</v>
      </c>
      <c r="P497" t="b">
        <v>0</v>
      </c>
      <c r="Q497" t="b">
        <v>0</v>
      </c>
      <c r="R497" t="s">
        <v>33</v>
      </c>
      <c r="S497" t="str">
        <f>IF(ISNUMBER(SEARCH("food", R497)), "Food", IF(ISNUMBER(SEARCH("music",R497)),"Music",IF(ISNUMBER(SEARCH("film", R497)), "Film &amp; Video", IF(ISNUMBER(SEARCH("games", R497)), "Games", IF(ISNUMBER(SEARCH("theater", R497)), "Theater",IF(ISNUMBER(SEARCH("technology", R497)), "Technology", IF(ISNUMBER(SEARCH("journalism", R497)), "Journalism", IF(ISNUMBER(SEARCH("photography", R497)), "Photography", IF(ISNUMBER(SEARCH("publishing", R497)), "Publishing")))))))))</f>
        <v>Theater</v>
      </c>
      <c r="T497" t="str">
        <f>IF(ISNUMBER(SEARCH("food", R497)), "Food Trucks",
IF(ISNUMBER(SEARCH("electric",R497)),"Electric Music",
IF(ISNUMBER(SEARCH("indie",R497)),"Indie Rock",
IF(ISNUMBER(SEARCH("jazz",R497)),"Jazz",
IF(ISNUMBER(SEARCH("metal",R497)),"Metal",
IF(ISNUMBER(SEARCH("rock",R497)),"Rock",
IF(ISNUMBER(SEARCH("world",R497)),"World Music",
IF(ISNUMBER(SEARCH("animation", R497)), "Animation",
IF(ISNUMBER(SEARCH("documentary", R497)), "Documentary",
IF(ISNUMBER(SEARCH("drama", R497)), "Drama",
IF(ISNUMBER(SEARCH("science", R497)), "Science Ficton",
IF(ISNUMBER(SEARCH("shorts", R497)), "Shorts",
IF(ISNUMBER(SEARCH("television", R497)), "Television",
IF(ISNUMBER(SEARCH("mobile", R497)), "Mobile Games",
IF(ISNUMBER(SEARCH("video games", R497)), "Video Games",
IF(ISNUMBER(SEARCH("theater", R497)), "Plays",
IF(ISNUMBER(SEARCH("wearables", R497)), "Wearables",
IF(ISNUMBER(SEARCH("web", R497)), "Web",
IF(ISNUMBER(SEARCH("journalism", R497)), "Audio",
IF(ISNUMBER(SEARCH("photography", R497)), "Photography Books",
IF(ISNUMBER(SEARCH("publishing/fiction", R497)), "Ficton",
IF(ISNUMBER(SEARCH("nonfiction", R497)), "Nonfiction",
IF(ISNUMBER(SEARCH("podcasts", R497)), "Radio &amp; Podcasts",
IF(ISNUMBER(SEARCH("translations", R497)), "translations"))))))))))))))))))))))))</f>
        <v>Plays</v>
      </c>
    </row>
    <row r="498" spans="1:20" x14ac:dyDescent="0.25">
      <c r="A498">
        <v>496</v>
      </c>
      <c r="B498" t="s">
        <v>1040</v>
      </c>
      <c r="C498" s="3" t="s">
        <v>1041</v>
      </c>
      <c r="D498">
        <v>183800</v>
      </c>
      <c r="E498">
        <v>1667</v>
      </c>
      <c r="F498" s="6">
        <f>E498/D498*100</f>
        <v>0.90696409140369971</v>
      </c>
      <c r="G498" t="s">
        <v>14</v>
      </c>
      <c r="H498">
        <v>54</v>
      </c>
      <c r="I498" s="8">
        <f>IFERROR(E498/H498,"0")</f>
        <v>30.87037037037037</v>
      </c>
      <c r="J498" t="s">
        <v>21</v>
      </c>
      <c r="K498" t="s">
        <v>22</v>
      </c>
      <c r="L498">
        <v>1495342800</v>
      </c>
      <c r="M498" s="12">
        <f>(((L498/60)/60)/24)+DATE(1970,1,1)</f>
        <v>42876.208333333328</v>
      </c>
      <c r="N498">
        <v>1496811600</v>
      </c>
      <c r="O498" s="12">
        <f>(((N498/60)/60)/24)+DATE(1970,1,1)</f>
        <v>42893.208333333328</v>
      </c>
      <c r="P498" t="b">
        <v>0</v>
      </c>
      <c r="Q498" t="b">
        <v>0</v>
      </c>
      <c r="R498" t="s">
        <v>71</v>
      </c>
      <c r="S498" t="str">
        <f>IF(ISNUMBER(SEARCH("food", R498)), "Food", IF(ISNUMBER(SEARCH("music",R498)),"Music",IF(ISNUMBER(SEARCH("film", R498)), "Film &amp; Video", IF(ISNUMBER(SEARCH("games", R498)), "Games", IF(ISNUMBER(SEARCH("theater", R498)), "Theater",IF(ISNUMBER(SEARCH("technology", R498)), "Technology", IF(ISNUMBER(SEARCH("journalism", R498)), "Journalism", IF(ISNUMBER(SEARCH("photography", R498)), "Photography", IF(ISNUMBER(SEARCH("publishing", R498)), "Publishing")))))))))</f>
        <v>Film &amp; Video</v>
      </c>
      <c r="T498" t="str">
        <f>IF(ISNUMBER(SEARCH("food", R498)), "Food Trucks",
IF(ISNUMBER(SEARCH("electric",R498)),"Electric Music",
IF(ISNUMBER(SEARCH("indie",R498)),"Indie Rock",
IF(ISNUMBER(SEARCH("jazz",R498)),"Jazz",
IF(ISNUMBER(SEARCH("metal",R498)),"Metal",
IF(ISNUMBER(SEARCH("rock",R498)),"Rock",
IF(ISNUMBER(SEARCH("world",R498)),"World Music",
IF(ISNUMBER(SEARCH("animation", R498)), "Animation",
IF(ISNUMBER(SEARCH("documentary", R498)), "Documentary",
IF(ISNUMBER(SEARCH("drama", R498)), "Drama",
IF(ISNUMBER(SEARCH("science", R498)), "Science Ficton",
IF(ISNUMBER(SEARCH("shorts", R498)), "Shorts",
IF(ISNUMBER(SEARCH("television", R498)), "Television",
IF(ISNUMBER(SEARCH("mobile", R498)), "Mobile Games",
IF(ISNUMBER(SEARCH("video games", R498)), "Video Games",
IF(ISNUMBER(SEARCH("theater", R498)), "Plays",
IF(ISNUMBER(SEARCH("wearables", R498)), "Wearables",
IF(ISNUMBER(SEARCH("web", R498)), "Web",
IF(ISNUMBER(SEARCH("journalism", R498)), "Audio",
IF(ISNUMBER(SEARCH("photography", R498)), "Photography Books",
IF(ISNUMBER(SEARCH("publishing/fiction", R498)), "Ficton",
IF(ISNUMBER(SEARCH("nonfiction", R498)), "Nonfiction",
IF(ISNUMBER(SEARCH("podcasts", R498)), "Radio &amp; Podcasts",
IF(ISNUMBER(SEARCH("translations", R498)), "translations"))))))))))))))))))))))))</f>
        <v>Animation</v>
      </c>
    </row>
    <row r="499" spans="1:20" x14ac:dyDescent="0.25">
      <c r="A499">
        <v>497</v>
      </c>
      <c r="B499" t="s">
        <v>1042</v>
      </c>
      <c r="C499" s="3" t="s">
        <v>1043</v>
      </c>
      <c r="D499">
        <v>9800</v>
      </c>
      <c r="E499">
        <v>3349</v>
      </c>
      <c r="F499" s="6">
        <f>E499/D499*100</f>
        <v>34.173469387755098</v>
      </c>
      <c r="G499" t="s">
        <v>14</v>
      </c>
      <c r="H499">
        <v>120</v>
      </c>
      <c r="I499" s="8">
        <f>IFERROR(E499/H499,"0")</f>
        <v>27.908333333333335</v>
      </c>
      <c r="J499" t="s">
        <v>21</v>
      </c>
      <c r="K499" t="s">
        <v>22</v>
      </c>
      <c r="L499">
        <v>1482213600</v>
      </c>
      <c r="M499" s="12">
        <f>(((L499/60)/60)/24)+DATE(1970,1,1)</f>
        <v>42724.25</v>
      </c>
      <c r="N499">
        <v>1482213600</v>
      </c>
      <c r="O499" s="12">
        <f>(((N499/60)/60)/24)+DATE(1970,1,1)</f>
        <v>42724.25</v>
      </c>
      <c r="P499" t="b">
        <v>0</v>
      </c>
      <c r="Q499" t="b">
        <v>1</v>
      </c>
      <c r="R499" t="s">
        <v>65</v>
      </c>
      <c r="S499" t="str">
        <f>IF(ISNUMBER(SEARCH("food", R499)), "Food", IF(ISNUMBER(SEARCH("music",R499)),"Music",IF(ISNUMBER(SEARCH("film", R499)), "Film &amp; Video", IF(ISNUMBER(SEARCH("games", R499)), "Games", IF(ISNUMBER(SEARCH("theater", R499)), "Theater",IF(ISNUMBER(SEARCH("technology", R499)), "Technology", IF(ISNUMBER(SEARCH("journalism", R499)), "Journalism", IF(ISNUMBER(SEARCH("photography", R499)), "Photography", IF(ISNUMBER(SEARCH("publishing", R499)), "Publishing")))))))))</f>
        <v>Technology</v>
      </c>
      <c r="T499" t="str">
        <f>IF(ISNUMBER(SEARCH("food", R499)), "Food Trucks",
IF(ISNUMBER(SEARCH("electric",R499)),"Electric Music",
IF(ISNUMBER(SEARCH("indie",R499)),"Indie Rock",
IF(ISNUMBER(SEARCH("jazz",R499)),"Jazz",
IF(ISNUMBER(SEARCH("metal",R499)),"Metal",
IF(ISNUMBER(SEARCH("rock",R499)),"Rock",
IF(ISNUMBER(SEARCH("world",R499)),"World Music",
IF(ISNUMBER(SEARCH("animation", R499)), "Animation",
IF(ISNUMBER(SEARCH("documentary", R499)), "Documentary",
IF(ISNUMBER(SEARCH("drama", R499)), "Drama",
IF(ISNUMBER(SEARCH("science", R499)), "Science Ficton",
IF(ISNUMBER(SEARCH("shorts", R499)), "Shorts",
IF(ISNUMBER(SEARCH("television", R499)), "Television",
IF(ISNUMBER(SEARCH("mobile", R499)), "Mobile Games",
IF(ISNUMBER(SEARCH("video games", R499)), "Video Games",
IF(ISNUMBER(SEARCH("theater", R499)), "Plays",
IF(ISNUMBER(SEARCH("wearables", R499)), "Wearables",
IF(ISNUMBER(SEARCH("web", R499)), "Web",
IF(ISNUMBER(SEARCH("journalism", R499)), "Audio",
IF(ISNUMBER(SEARCH("photography", R499)), "Photography Books",
IF(ISNUMBER(SEARCH("publishing/fiction", R499)), "Ficton",
IF(ISNUMBER(SEARCH("nonfiction", R499)), "Nonfiction",
IF(ISNUMBER(SEARCH("podcasts", R499)), "Radio &amp; Podcasts",
IF(ISNUMBER(SEARCH("translations", R499)), "translations"))))))))))))))))))))))))</f>
        <v>Wearables</v>
      </c>
    </row>
    <row r="500" spans="1:20" x14ac:dyDescent="0.25">
      <c r="A500">
        <v>498</v>
      </c>
      <c r="B500" t="s">
        <v>1044</v>
      </c>
      <c r="C500" s="3" t="s">
        <v>1045</v>
      </c>
      <c r="D500">
        <v>193400</v>
      </c>
      <c r="E500">
        <v>46317</v>
      </c>
      <c r="F500" s="6">
        <f>E500/D500*100</f>
        <v>23.948810754912099</v>
      </c>
      <c r="G500" t="s">
        <v>14</v>
      </c>
      <c r="H500">
        <v>579</v>
      </c>
      <c r="I500" s="8">
        <f>IFERROR(E500/H500,"0")</f>
        <v>79.994818652849744</v>
      </c>
      <c r="J500" t="s">
        <v>36</v>
      </c>
      <c r="K500" t="s">
        <v>37</v>
      </c>
      <c r="L500">
        <v>1420092000</v>
      </c>
      <c r="M500" s="12">
        <f>(((L500/60)/60)/24)+DATE(1970,1,1)</f>
        <v>42005.25</v>
      </c>
      <c r="N500">
        <v>1420264800</v>
      </c>
      <c r="O500" s="12">
        <f>(((N500/60)/60)/24)+DATE(1970,1,1)</f>
        <v>42007.25</v>
      </c>
      <c r="P500" t="b">
        <v>0</v>
      </c>
      <c r="Q500" t="b">
        <v>0</v>
      </c>
      <c r="R500" t="s">
        <v>28</v>
      </c>
      <c r="S500" t="str">
        <f>IF(ISNUMBER(SEARCH("food", R500)), "Food", IF(ISNUMBER(SEARCH("music",R500)),"Music",IF(ISNUMBER(SEARCH("film", R500)), "Film &amp; Video", IF(ISNUMBER(SEARCH("games", R500)), "Games", IF(ISNUMBER(SEARCH("theater", R500)), "Theater",IF(ISNUMBER(SEARCH("technology", R500)), "Technology", IF(ISNUMBER(SEARCH("journalism", R500)), "Journalism", IF(ISNUMBER(SEARCH("photography", R500)), "Photography", IF(ISNUMBER(SEARCH("publishing", R500)), "Publishing")))))))))</f>
        <v>Technology</v>
      </c>
      <c r="T500" t="str">
        <f>IF(ISNUMBER(SEARCH("food", R500)), "Food Trucks",
IF(ISNUMBER(SEARCH("electric",R500)),"Electric Music",
IF(ISNUMBER(SEARCH("indie",R500)),"Indie Rock",
IF(ISNUMBER(SEARCH("jazz",R500)),"Jazz",
IF(ISNUMBER(SEARCH("metal",R500)),"Metal",
IF(ISNUMBER(SEARCH("rock",R500)),"Rock",
IF(ISNUMBER(SEARCH("world",R500)),"World Music",
IF(ISNUMBER(SEARCH("animation", R500)), "Animation",
IF(ISNUMBER(SEARCH("documentary", R500)), "Documentary",
IF(ISNUMBER(SEARCH("drama", R500)), "Drama",
IF(ISNUMBER(SEARCH("science", R500)), "Science Ficton",
IF(ISNUMBER(SEARCH("shorts", R500)), "Shorts",
IF(ISNUMBER(SEARCH("television", R500)), "Television",
IF(ISNUMBER(SEARCH("mobile", R500)), "Mobile Games",
IF(ISNUMBER(SEARCH("video games", R500)), "Video Games",
IF(ISNUMBER(SEARCH("theater", R500)), "Plays",
IF(ISNUMBER(SEARCH("wearables", R500)), "Wearables",
IF(ISNUMBER(SEARCH("web", R500)), "Web",
IF(ISNUMBER(SEARCH("journalism", R500)), "Audio",
IF(ISNUMBER(SEARCH("photography", R500)), "Photography Books",
IF(ISNUMBER(SEARCH("publishing/fiction", R500)), "Ficton",
IF(ISNUMBER(SEARCH("nonfiction", R500)), "Nonfiction",
IF(ISNUMBER(SEARCH("podcasts", R500)), "Radio &amp; Podcasts",
IF(ISNUMBER(SEARCH("translations", R500)), "translations"))))))))))))))))))))))))</f>
        <v>Web</v>
      </c>
    </row>
    <row r="501" spans="1:20" ht="31.5" x14ac:dyDescent="0.25">
      <c r="A501">
        <v>499</v>
      </c>
      <c r="B501" t="s">
        <v>1046</v>
      </c>
      <c r="C501" s="3" t="s">
        <v>1047</v>
      </c>
      <c r="D501">
        <v>163800</v>
      </c>
      <c r="E501">
        <v>78743</v>
      </c>
      <c r="F501" s="6">
        <f>E501/D501*100</f>
        <v>48.072649572649574</v>
      </c>
      <c r="G501" t="s">
        <v>14</v>
      </c>
      <c r="H501">
        <v>2072</v>
      </c>
      <c r="I501" s="8">
        <f>IFERROR(E501/H501,"0")</f>
        <v>38.003378378378379</v>
      </c>
      <c r="J501" t="s">
        <v>21</v>
      </c>
      <c r="K501" t="s">
        <v>22</v>
      </c>
      <c r="L501">
        <v>1458018000</v>
      </c>
      <c r="M501" s="12">
        <f>(((L501/60)/60)/24)+DATE(1970,1,1)</f>
        <v>42444.208333333328</v>
      </c>
      <c r="N501">
        <v>1458450000</v>
      </c>
      <c r="O501" s="12">
        <f>(((N501/60)/60)/24)+DATE(1970,1,1)</f>
        <v>42449.208333333328</v>
      </c>
      <c r="P501" t="b">
        <v>0</v>
      </c>
      <c r="Q501" t="b">
        <v>1</v>
      </c>
      <c r="R501" t="s">
        <v>42</v>
      </c>
      <c r="S501" t="str">
        <f>IF(ISNUMBER(SEARCH("food", R501)), "Food", IF(ISNUMBER(SEARCH("music",R501)),"Music",IF(ISNUMBER(SEARCH("film", R501)), "Film &amp; Video", IF(ISNUMBER(SEARCH("games", R501)), "Games", IF(ISNUMBER(SEARCH("theater", R501)), "Theater",IF(ISNUMBER(SEARCH("technology", R501)), "Technology", IF(ISNUMBER(SEARCH("journalism", R501)), "Journalism", IF(ISNUMBER(SEARCH("photography", R501)), "Photography", IF(ISNUMBER(SEARCH("publishing", R501)), "Publishing")))))))))</f>
        <v>Film &amp; Video</v>
      </c>
      <c r="T501" t="str">
        <f>IF(ISNUMBER(SEARCH("food", R501)), "Food Trucks",
IF(ISNUMBER(SEARCH("electric",R501)),"Electric Music",
IF(ISNUMBER(SEARCH("indie",R501)),"Indie Rock",
IF(ISNUMBER(SEARCH("jazz",R501)),"Jazz",
IF(ISNUMBER(SEARCH("metal",R501)),"Metal",
IF(ISNUMBER(SEARCH("rock",R501)),"Rock",
IF(ISNUMBER(SEARCH("world",R501)),"World Music",
IF(ISNUMBER(SEARCH("animation", R501)), "Animation",
IF(ISNUMBER(SEARCH("documentary", R501)), "Documentary",
IF(ISNUMBER(SEARCH("drama", R501)), "Drama",
IF(ISNUMBER(SEARCH("science", R501)), "Science Ficton",
IF(ISNUMBER(SEARCH("shorts", R501)), "Shorts",
IF(ISNUMBER(SEARCH("television", R501)), "Television",
IF(ISNUMBER(SEARCH("mobile", R501)), "Mobile Games",
IF(ISNUMBER(SEARCH("video games", R501)), "Video Games",
IF(ISNUMBER(SEARCH("theater", R501)), "Plays",
IF(ISNUMBER(SEARCH("wearables", R501)), "Wearables",
IF(ISNUMBER(SEARCH("web", R501)), "Web",
IF(ISNUMBER(SEARCH("journalism", R501)), "Audio",
IF(ISNUMBER(SEARCH("photography", R501)), "Photography Books",
IF(ISNUMBER(SEARCH("publishing/fiction", R501)), "Ficton",
IF(ISNUMBER(SEARCH("nonfiction", R501)), "Nonfiction",
IF(ISNUMBER(SEARCH("podcasts", R501)), "Radio &amp; Podcasts",
IF(ISNUMBER(SEARCH("translations", R501)), "translations"))))))))))))))))))))))))</f>
        <v>Documentary</v>
      </c>
    </row>
    <row r="502" spans="1:20" x14ac:dyDescent="0.25">
      <c r="A502">
        <v>500</v>
      </c>
      <c r="B502" t="s">
        <v>1048</v>
      </c>
      <c r="C502" s="3" t="s">
        <v>1049</v>
      </c>
      <c r="D502">
        <v>100</v>
      </c>
      <c r="E502">
        <v>0</v>
      </c>
      <c r="F502" s="6">
        <f>E502/D502*100</f>
        <v>0</v>
      </c>
      <c r="G502" t="s">
        <v>14</v>
      </c>
      <c r="H502">
        <v>0</v>
      </c>
      <c r="I502" s="8" t="str">
        <f>IFERROR(E502/H502,"0")</f>
        <v>0</v>
      </c>
      <c r="J502" t="s">
        <v>21</v>
      </c>
      <c r="K502" t="s">
        <v>22</v>
      </c>
      <c r="L502">
        <v>1367384400</v>
      </c>
      <c r="M502" s="12">
        <f>(((L502/60)/60)/24)+DATE(1970,1,1)</f>
        <v>41395.208333333336</v>
      </c>
      <c r="N502">
        <v>1369803600</v>
      </c>
      <c r="O502" s="12">
        <f>(((N502/60)/60)/24)+DATE(1970,1,1)</f>
        <v>41423.208333333336</v>
      </c>
      <c r="P502" t="b">
        <v>0</v>
      </c>
      <c r="Q502" t="b">
        <v>1</v>
      </c>
      <c r="R502" t="s">
        <v>33</v>
      </c>
      <c r="S502" t="str">
        <f>IF(ISNUMBER(SEARCH("food", R502)), "Food", IF(ISNUMBER(SEARCH("music",R502)),"Music",IF(ISNUMBER(SEARCH("film", R502)), "Film &amp; Video", IF(ISNUMBER(SEARCH("games", R502)), "Games", IF(ISNUMBER(SEARCH("theater", R502)), "Theater",IF(ISNUMBER(SEARCH("technology", R502)), "Technology", IF(ISNUMBER(SEARCH("journalism", R502)), "Journalism", IF(ISNUMBER(SEARCH("photography", R502)), "Photography", IF(ISNUMBER(SEARCH("publishing", R502)), "Publishing")))))))))</f>
        <v>Theater</v>
      </c>
      <c r="T502" t="str">
        <f>IF(ISNUMBER(SEARCH("food", R502)), "Food Trucks",
IF(ISNUMBER(SEARCH("electric",R502)),"Electric Music",
IF(ISNUMBER(SEARCH("indie",R502)),"Indie Rock",
IF(ISNUMBER(SEARCH("jazz",R502)),"Jazz",
IF(ISNUMBER(SEARCH("metal",R502)),"Metal",
IF(ISNUMBER(SEARCH("rock",R502)),"Rock",
IF(ISNUMBER(SEARCH("world",R502)),"World Music",
IF(ISNUMBER(SEARCH("animation", R502)), "Animation",
IF(ISNUMBER(SEARCH("documentary", R502)), "Documentary",
IF(ISNUMBER(SEARCH("drama", R502)), "Drama",
IF(ISNUMBER(SEARCH("science", R502)), "Science Ficton",
IF(ISNUMBER(SEARCH("shorts", R502)), "Shorts",
IF(ISNUMBER(SEARCH("television", R502)), "Television",
IF(ISNUMBER(SEARCH("mobile", R502)), "Mobile Games",
IF(ISNUMBER(SEARCH("video games", R502)), "Video Games",
IF(ISNUMBER(SEARCH("theater", R502)), "Plays",
IF(ISNUMBER(SEARCH("wearables", R502)), "Wearables",
IF(ISNUMBER(SEARCH("web", R502)), "Web",
IF(ISNUMBER(SEARCH("journalism", R502)), "Audio",
IF(ISNUMBER(SEARCH("photography", R502)), "Photography Books",
IF(ISNUMBER(SEARCH("publishing/fiction", R502)), "Ficton",
IF(ISNUMBER(SEARCH("nonfiction", R502)), "Nonfiction",
IF(ISNUMBER(SEARCH("podcasts", R502)), "Radio &amp; Podcasts",
IF(ISNUMBER(SEARCH("translations", R502)), "translations"))))))))))))))))))))))))</f>
        <v>Plays</v>
      </c>
    </row>
    <row r="503" spans="1:20" x14ac:dyDescent="0.25">
      <c r="A503">
        <v>501</v>
      </c>
      <c r="B503" t="s">
        <v>1050</v>
      </c>
      <c r="C503" s="3" t="s">
        <v>1051</v>
      </c>
      <c r="D503">
        <v>153600</v>
      </c>
      <c r="E503">
        <v>107743</v>
      </c>
      <c r="F503" s="6">
        <f>E503/D503*100</f>
        <v>70.145182291666657</v>
      </c>
      <c r="G503" t="s">
        <v>14</v>
      </c>
      <c r="H503">
        <v>1796</v>
      </c>
      <c r="I503" s="8">
        <f>IFERROR(E503/H503,"0")</f>
        <v>59.990534521158132</v>
      </c>
      <c r="J503" t="s">
        <v>21</v>
      </c>
      <c r="K503" t="s">
        <v>22</v>
      </c>
      <c r="L503">
        <v>1363064400</v>
      </c>
      <c r="M503" s="12">
        <f>(((L503/60)/60)/24)+DATE(1970,1,1)</f>
        <v>41345.208333333336</v>
      </c>
      <c r="N503">
        <v>1363237200</v>
      </c>
      <c r="O503" s="12">
        <f>(((N503/60)/60)/24)+DATE(1970,1,1)</f>
        <v>41347.208333333336</v>
      </c>
      <c r="P503" t="b">
        <v>0</v>
      </c>
      <c r="Q503" t="b">
        <v>0</v>
      </c>
      <c r="R503" t="s">
        <v>42</v>
      </c>
      <c r="S503" t="str">
        <f>IF(ISNUMBER(SEARCH("food", R503)), "Food", IF(ISNUMBER(SEARCH("music",R503)),"Music",IF(ISNUMBER(SEARCH("film", R503)), "Film &amp; Video", IF(ISNUMBER(SEARCH("games", R503)), "Games", IF(ISNUMBER(SEARCH("theater", R503)), "Theater",IF(ISNUMBER(SEARCH("technology", R503)), "Technology", IF(ISNUMBER(SEARCH("journalism", R503)), "Journalism", IF(ISNUMBER(SEARCH("photography", R503)), "Photography", IF(ISNUMBER(SEARCH("publishing", R503)), "Publishing")))))))))</f>
        <v>Film &amp; Video</v>
      </c>
      <c r="T503" t="str">
        <f>IF(ISNUMBER(SEARCH("food", R503)), "Food Trucks",
IF(ISNUMBER(SEARCH("electric",R503)),"Electric Music",
IF(ISNUMBER(SEARCH("indie",R503)),"Indie Rock",
IF(ISNUMBER(SEARCH("jazz",R503)),"Jazz",
IF(ISNUMBER(SEARCH("metal",R503)),"Metal",
IF(ISNUMBER(SEARCH("rock",R503)),"Rock",
IF(ISNUMBER(SEARCH("world",R503)),"World Music",
IF(ISNUMBER(SEARCH("animation", R503)), "Animation",
IF(ISNUMBER(SEARCH("documentary", R503)), "Documentary",
IF(ISNUMBER(SEARCH("drama", R503)), "Drama",
IF(ISNUMBER(SEARCH("science", R503)), "Science Ficton",
IF(ISNUMBER(SEARCH("shorts", R503)), "Shorts",
IF(ISNUMBER(SEARCH("television", R503)), "Television",
IF(ISNUMBER(SEARCH("mobile", R503)), "Mobile Games",
IF(ISNUMBER(SEARCH("video games", R503)), "Video Games",
IF(ISNUMBER(SEARCH("theater", R503)), "Plays",
IF(ISNUMBER(SEARCH("wearables", R503)), "Wearables",
IF(ISNUMBER(SEARCH("web", R503)), "Web",
IF(ISNUMBER(SEARCH("journalism", R503)), "Audio",
IF(ISNUMBER(SEARCH("photography", R503)), "Photography Books",
IF(ISNUMBER(SEARCH("publishing/fiction", R503)), "Ficton",
IF(ISNUMBER(SEARCH("nonfiction", R503)), "Nonfiction",
IF(ISNUMBER(SEARCH("podcasts", R503)), "Radio &amp; Podcasts",
IF(ISNUMBER(SEARCH("translations", R503)), "translations"))))))))))))))))))))))))</f>
        <v>Documentary</v>
      </c>
    </row>
    <row r="504" spans="1:20" x14ac:dyDescent="0.25">
      <c r="A504">
        <v>502</v>
      </c>
      <c r="B504" t="s">
        <v>477</v>
      </c>
      <c r="C504" s="3" t="s">
        <v>1052</v>
      </c>
      <c r="D504">
        <v>1300</v>
      </c>
      <c r="E504">
        <v>6889</v>
      </c>
      <c r="F504" s="6">
        <f>E504/D504*100</f>
        <v>529.92307692307691</v>
      </c>
      <c r="G504" t="s">
        <v>20</v>
      </c>
      <c r="H504">
        <v>186</v>
      </c>
      <c r="I504" s="8">
        <f>IFERROR(E504/H504,"0")</f>
        <v>37.037634408602152</v>
      </c>
      <c r="J504" t="s">
        <v>26</v>
      </c>
      <c r="K504" t="s">
        <v>27</v>
      </c>
      <c r="L504">
        <v>1343365200</v>
      </c>
      <c r="M504" s="12">
        <f>(((L504/60)/60)/24)+DATE(1970,1,1)</f>
        <v>41117.208333333336</v>
      </c>
      <c r="N504">
        <v>1345870800</v>
      </c>
      <c r="O504" s="12">
        <f>(((N504/60)/60)/24)+DATE(1970,1,1)</f>
        <v>41146.208333333336</v>
      </c>
      <c r="P504" t="b">
        <v>0</v>
      </c>
      <c r="Q504" t="b">
        <v>1</v>
      </c>
      <c r="R504" t="s">
        <v>89</v>
      </c>
      <c r="S504" t="str">
        <f>IF(ISNUMBER(SEARCH("food", R504)), "Food", IF(ISNUMBER(SEARCH("music",R504)),"Music",IF(ISNUMBER(SEARCH("film", R504)), "Film &amp; Video", IF(ISNUMBER(SEARCH("games", R504)), "Games", IF(ISNUMBER(SEARCH("theater", R504)), "Theater",IF(ISNUMBER(SEARCH("technology", R504)), "Technology", IF(ISNUMBER(SEARCH("journalism", R504)), "Journalism", IF(ISNUMBER(SEARCH("photography", R504)), "Photography", IF(ISNUMBER(SEARCH("publishing", R504)), "Publishing")))))))))</f>
        <v>Games</v>
      </c>
      <c r="T504" t="str">
        <f>IF(ISNUMBER(SEARCH("food", R504)), "Food Trucks",
IF(ISNUMBER(SEARCH("electric",R504)),"Electric Music",
IF(ISNUMBER(SEARCH("indie",R504)),"Indie Rock",
IF(ISNUMBER(SEARCH("jazz",R504)),"Jazz",
IF(ISNUMBER(SEARCH("metal",R504)),"Metal",
IF(ISNUMBER(SEARCH("rock",R504)),"Rock",
IF(ISNUMBER(SEARCH("world",R504)),"World Music",
IF(ISNUMBER(SEARCH("animation", R504)), "Animation",
IF(ISNUMBER(SEARCH("documentary", R504)), "Documentary",
IF(ISNUMBER(SEARCH("drama", R504)), "Drama",
IF(ISNUMBER(SEARCH("science", R504)), "Science Ficton",
IF(ISNUMBER(SEARCH("shorts", R504)), "Shorts",
IF(ISNUMBER(SEARCH("television", R504)), "Television",
IF(ISNUMBER(SEARCH("mobile", R504)), "Mobile Games",
IF(ISNUMBER(SEARCH("video games", R504)), "Video Games",
IF(ISNUMBER(SEARCH("theater", R504)), "Plays",
IF(ISNUMBER(SEARCH("wearables", R504)), "Wearables",
IF(ISNUMBER(SEARCH("web", R504)), "Web",
IF(ISNUMBER(SEARCH("journalism", R504)), "Audio",
IF(ISNUMBER(SEARCH("photography", R504)), "Photography Books",
IF(ISNUMBER(SEARCH("publishing/fiction", R504)), "Ficton",
IF(ISNUMBER(SEARCH("nonfiction", R504)), "Nonfiction",
IF(ISNUMBER(SEARCH("podcasts", R504)), "Radio &amp; Podcasts",
IF(ISNUMBER(SEARCH("translations", R504)), "translations"))))))))))))))))))))))))</f>
        <v>Video Games</v>
      </c>
    </row>
    <row r="505" spans="1:20" ht="31.5" x14ac:dyDescent="0.25">
      <c r="A505">
        <v>503</v>
      </c>
      <c r="B505" t="s">
        <v>1053</v>
      </c>
      <c r="C505" s="3" t="s">
        <v>1054</v>
      </c>
      <c r="D505">
        <v>25500</v>
      </c>
      <c r="E505">
        <v>45983</v>
      </c>
      <c r="F505" s="6">
        <f>E505/D505*100</f>
        <v>180.32549019607845</v>
      </c>
      <c r="G505" t="s">
        <v>20</v>
      </c>
      <c r="H505">
        <v>460</v>
      </c>
      <c r="I505" s="8">
        <f>IFERROR(E505/H505,"0")</f>
        <v>99.963043478260872</v>
      </c>
      <c r="J505" t="s">
        <v>21</v>
      </c>
      <c r="K505" t="s">
        <v>22</v>
      </c>
      <c r="L505">
        <v>1435726800</v>
      </c>
      <c r="M505" s="12">
        <f>(((L505/60)/60)/24)+DATE(1970,1,1)</f>
        <v>42186.208333333328</v>
      </c>
      <c r="N505">
        <v>1437454800</v>
      </c>
      <c r="O505" s="12">
        <f>(((N505/60)/60)/24)+DATE(1970,1,1)</f>
        <v>42206.208333333328</v>
      </c>
      <c r="P505" t="b">
        <v>0</v>
      </c>
      <c r="Q505" t="b">
        <v>0</v>
      </c>
      <c r="R505" t="s">
        <v>53</v>
      </c>
      <c r="S505" t="str">
        <f>IF(ISNUMBER(SEARCH("food", R505)), "Food", IF(ISNUMBER(SEARCH("music",R505)),"Music",IF(ISNUMBER(SEARCH("film", R505)), "Film &amp; Video", IF(ISNUMBER(SEARCH("games", R505)), "Games", IF(ISNUMBER(SEARCH("theater", R505)), "Theater",IF(ISNUMBER(SEARCH("technology", R505)), "Technology", IF(ISNUMBER(SEARCH("journalism", R505)), "Journalism", IF(ISNUMBER(SEARCH("photography", R505)), "Photography", IF(ISNUMBER(SEARCH("publishing", R505)), "Publishing")))))))))</f>
        <v>Film &amp; Video</v>
      </c>
      <c r="T505" t="str">
        <f>IF(ISNUMBER(SEARCH("food", R505)), "Food Trucks",
IF(ISNUMBER(SEARCH("electric",R505)),"Electric Music",
IF(ISNUMBER(SEARCH("indie",R505)),"Indie Rock",
IF(ISNUMBER(SEARCH("jazz",R505)),"Jazz",
IF(ISNUMBER(SEARCH("metal",R505)),"Metal",
IF(ISNUMBER(SEARCH("rock",R505)),"Rock",
IF(ISNUMBER(SEARCH("world",R505)),"World Music",
IF(ISNUMBER(SEARCH("animation", R505)), "Animation",
IF(ISNUMBER(SEARCH("documentary", R505)), "Documentary",
IF(ISNUMBER(SEARCH("drama", R505)), "Drama",
IF(ISNUMBER(SEARCH("science", R505)), "Science Ficton",
IF(ISNUMBER(SEARCH("shorts", R505)), "Shorts",
IF(ISNUMBER(SEARCH("television", R505)), "Television",
IF(ISNUMBER(SEARCH("mobile", R505)), "Mobile Games",
IF(ISNUMBER(SEARCH("video games", R505)), "Video Games",
IF(ISNUMBER(SEARCH("theater", R505)), "Plays",
IF(ISNUMBER(SEARCH("wearables", R505)), "Wearables",
IF(ISNUMBER(SEARCH("web", R505)), "Web",
IF(ISNUMBER(SEARCH("journalism", R505)), "Audio",
IF(ISNUMBER(SEARCH("photography", R505)), "Photography Books",
IF(ISNUMBER(SEARCH("publishing/fiction", R505)), "Ficton",
IF(ISNUMBER(SEARCH("nonfiction", R505)), "Nonfiction",
IF(ISNUMBER(SEARCH("podcasts", R505)), "Radio &amp; Podcasts",
IF(ISNUMBER(SEARCH("translations", R505)), "translations"))))))))))))))))))))))))</f>
        <v>Drama</v>
      </c>
    </row>
    <row r="506" spans="1:20" x14ac:dyDescent="0.25">
      <c r="A506">
        <v>504</v>
      </c>
      <c r="B506" t="s">
        <v>1055</v>
      </c>
      <c r="C506" s="3" t="s">
        <v>1056</v>
      </c>
      <c r="D506">
        <v>7500</v>
      </c>
      <c r="E506">
        <v>6924</v>
      </c>
      <c r="F506" s="6">
        <f>E506/D506*100</f>
        <v>92.320000000000007</v>
      </c>
      <c r="G506" t="s">
        <v>14</v>
      </c>
      <c r="H506">
        <v>62</v>
      </c>
      <c r="I506" s="8">
        <f>IFERROR(E506/H506,"0")</f>
        <v>111.6774193548387</v>
      </c>
      <c r="J506" t="s">
        <v>107</v>
      </c>
      <c r="K506" t="s">
        <v>108</v>
      </c>
      <c r="L506">
        <v>1431925200</v>
      </c>
      <c r="M506" s="12">
        <f>(((L506/60)/60)/24)+DATE(1970,1,1)</f>
        <v>42142.208333333328</v>
      </c>
      <c r="N506">
        <v>1432011600</v>
      </c>
      <c r="O506" s="12">
        <f>(((N506/60)/60)/24)+DATE(1970,1,1)</f>
        <v>42143.208333333328</v>
      </c>
      <c r="P506" t="b">
        <v>0</v>
      </c>
      <c r="Q506" t="b">
        <v>0</v>
      </c>
      <c r="R506" t="s">
        <v>23</v>
      </c>
      <c r="S506" t="str">
        <f>IF(ISNUMBER(SEARCH("food", R506)), "Food", IF(ISNUMBER(SEARCH("music",R506)),"Music",IF(ISNUMBER(SEARCH("film", R506)), "Film &amp; Video", IF(ISNUMBER(SEARCH("games", R506)), "Games", IF(ISNUMBER(SEARCH("theater", R506)), "Theater",IF(ISNUMBER(SEARCH("technology", R506)), "Technology", IF(ISNUMBER(SEARCH("journalism", R506)), "Journalism", IF(ISNUMBER(SEARCH("photography", R506)), "Photography", IF(ISNUMBER(SEARCH("publishing", R506)), "Publishing")))))))))</f>
        <v>Music</v>
      </c>
      <c r="T506" t="str">
        <f>IF(ISNUMBER(SEARCH("food", R506)), "Food Trucks",
IF(ISNUMBER(SEARCH("electric",R506)),"Electric Music",
IF(ISNUMBER(SEARCH("indie",R506)),"Indie Rock",
IF(ISNUMBER(SEARCH("jazz",R506)),"Jazz",
IF(ISNUMBER(SEARCH("metal",R506)),"Metal",
IF(ISNUMBER(SEARCH("rock",R506)),"Rock",
IF(ISNUMBER(SEARCH("world",R506)),"World Music",
IF(ISNUMBER(SEARCH("animation", R506)), "Animation",
IF(ISNUMBER(SEARCH("documentary", R506)), "Documentary",
IF(ISNUMBER(SEARCH("drama", R506)), "Drama",
IF(ISNUMBER(SEARCH("science", R506)), "Science Ficton",
IF(ISNUMBER(SEARCH("shorts", R506)), "Shorts",
IF(ISNUMBER(SEARCH("television", R506)), "Television",
IF(ISNUMBER(SEARCH("mobile", R506)), "Mobile Games",
IF(ISNUMBER(SEARCH("video games", R506)), "Video Games",
IF(ISNUMBER(SEARCH("theater", R506)), "Plays",
IF(ISNUMBER(SEARCH("wearables", R506)), "Wearables",
IF(ISNUMBER(SEARCH("web", R506)), "Web",
IF(ISNUMBER(SEARCH("journalism", R506)), "Audio",
IF(ISNUMBER(SEARCH("photography", R506)), "Photography Books",
IF(ISNUMBER(SEARCH("publishing/fiction", R506)), "Ficton",
IF(ISNUMBER(SEARCH("nonfiction", R506)), "Nonfiction",
IF(ISNUMBER(SEARCH("podcasts", R506)), "Radio &amp; Podcasts",
IF(ISNUMBER(SEARCH("translations", R506)), "translations"))))))))))))))))))))))))</f>
        <v>Rock</v>
      </c>
    </row>
    <row r="507" spans="1:20" x14ac:dyDescent="0.25">
      <c r="A507">
        <v>505</v>
      </c>
      <c r="B507" t="s">
        <v>1057</v>
      </c>
      <c r="C507" s="3" t="s">
        <v>1058</v>
      </c>
      <c r="D507">
        <v>89900</v>
      </c>
      <c r="E507">
        <v>12497</v>
      </c>
      <c r="F507" s="6">
        <f>E507/D507*100</f>
        <v>13.901001112347053</v>
      </c>
      <c r="G507" t="s">
        <v>14</v>
      </c>
      <c r="H507">
        <v>347</v>
      </c>
      <c r="I507" s="8">
        <f>IFERROR(E507/H507,"0")</f>
        <v>36.014409221902014</v>
      </c>
      <c r="J507" t="s">
        <v>21</v>
      </c>
      <c r="K507" t="s">
        <v>22</v>
      </c>
      <c r="L507">
        <v>1362722400</v>
      </c>
      <c r="M507" s="12">
        <f>(((L507/60)/60)/24)+DATE(1970,1,1)</f>
        <v>41341.25</v>
      </c>
      <c r="N507">
        <v>1366347600</v>
      </c>
      <c r="O507" s="12">
        <f>(((N507/60)/60)/24)+DATE(1970,1,1)</f>
        <v>41383.208333333336</v>
      </c>
      <c r="P507" t="b">
        <v>0</v>
      </c>
      <c r="Q507" t="b">
        <v>1</v>
      </c>
      <c r="R507" t="s">
        <v>133</v>
      </c>
      <c r="S507" t="str">
        <f>IF(ISNUMBER(SEARCH("food", R507)), "Food", IF(ISNUMBER(SEARCH("music",R507)),"Music",IF(ISNUMBER(SEARCH("film", R507)), "Film &amp; Video", IF(ISNUMBER(SEARCH("games", R507)), "Games", IF(ISNUMBER(SEARCH("theater", R507)), "Theater",IF(ISNUMBER(SEARCH("technology", R507)), "Technology", IF(ISNUMBER(SEARCH("journalism", R507)), "Journalism", IF(ISNUMBER(SEARCH("photography", R507)), "Photography", IF(ISNUMBER(SEARCH("publishing", R507)), "Publishing")))))))))</f>
        <v>Publishing</v>
      </c>
      <c r="T507" t="str">
        <f>IF(ISNUMBER(SEARCH("food", R507)), "Food Trucks",
IF(ISNUMBER(SEARCH("electric",R507)),"Electric Music",
IF(ISNUMBER(SEARCH("indie",R507)),"Indie Rock",
IF(ISNUMBER(SEARCH("jazz",R507)),"Jazz",
IF(ISNUMBER(SEARCH("metal",R507)),"Metal",
IF(ISNUMBER(SEARCH("rock",R507)),"Rock",
IF(ISNUMBER(SEARCH("world",R507)),"World Music",
IF(ISNUMBER(SEARCH("animation", R507)), "Animation",
IF(ISNUMBER(SEARCH("documentary", R507)), "Documentary",
IF(ISNUMBER(SEARCH("drama", R507)), "Drama",
IF(ISNUMBER(SEARCH("science", R507)), "Science Ficton",
IF(ISNUMBER(SEARCH("shorts", R507)), "Shorts",
IF(ISNUMBER(SEARCH("television", R507)), "Television",
IF(ISNUMBER(SEARCH("mobile", R507)), "Mobile Games",
IF(ISNUMBER(SEARCH("video games", R507)), "Video Games",
IF(ISNUMBER(SEARCH("theater", R507)), "Plays",
IF(ISNUMBER(SEARCH("wearables", R507)), "Wearables",
IF(ISNUMBER(SEARCH("web", R507)), "Web",
IF(ISNUMBER(SEARCH("journalism", R507)), "Audio",
IF(ISNUMBER(SEARCH("photography", R507)), "Photography Books",
IF(ISNUMBER(SEARCH("publishing/fiction", R507)), "Ficton",
IF(ISNUMBER(SEARCH("nonfiction", R507)), "Nonfiction",
IF(ISNUMBER(SEARCH("podcasts", R507)), "Radio &amp; Podcasts",
IF(ISNUMBER(SEARCH("translations", R507)), "translations"))))))))))))))))))))))))</f>
        <v>Radio &amp; Podcasts</v>
      </c>
    </row>
    <row r="508" spans="1:20" x14ac:dyDescent="0.25">
      <c r="A508">
        <v>506</v>
      </c>
      <c r="B508" t="s">
        <v>1059</v>
      </c>
      <c r="C508" s="3" t="s">
        <v>1060</v>
      </c>
      <c r="D508">
        <v>18000</v>
      </c>
      <c r="E508">
        <v>166874</v>
      </c>
      <c r="F508" s="6">
        <f>E508/D508*100</f>
        <v>927.07777777777767</v>
      </c>
      <c r="G508" t="s">
        <v>20</v>
      </c>
      <c r="H508">
        <v>2528</v>
      </c>
      <c r="I508" s="8">
        <f>IFERROR(E508/H508,"0")</f>
        <v>66.010284810126578</v>
      </c>
      <c r="J508" t="s">
        <v>21</v>
      </c>
      <c r="K508" t="s">
        <v>22</v>
      </c>
      <c r="L508">
        <v>1511416800</v>
      </c>
      <c r="M508" s="12">
        <f>(((L508/60)/60)/24)+DATE(1970,1,1)</f>
        <v>43062.25</v>
      </c>
      <c r="N508">
        <v>1512885600</v>
      </c>
      <c r="O508" s="12">
        <f>(((N508/60)/60)/24)+DATE(1970,1,1)</f>
        <v>43079.25</v>
      </c>
      <c r="P508" t="b">
        <v>0</v>
      </c>
      <c r="Q508" t="b">
        <v>1</v>
      </c>
      <c r="R508" t="s">
        <v>33</v>
      </c>
      <c r="S508" t="str">
        <f>IF(ISNUMBER(SEARCH("food", R508)), "Food", IF(ISNUMBER(SEARCH("music",R508)),"Music",IF(ISNUMBER(SEARCH("film", R508)), "Film &amp; Video", IF(ISNUMBER(SEARCH("games", R508)), "Games", IF(ISNUMBER(SEARCH("theater", R508)), "Theater",IF(ISNUMBER(SEARCH("technology", R508)), "Technology", IF(ISNUMBER(SEARCH("journalism", R508)), "Journalism", IF(ISNUMBER(SEARCH("photography", R508)), "Photography", IF(ISNUMBER(SEARCH("publishing", R508)), "Publishing")))))))))</f>
        <v>Theater</v>
      </c>
      <c r="T508" t="str">
        <f>IF(ISNUMBER(SEARCH("food", R508)), "Food Trucks",
IF(ISNUMBER(SEARCH("electric",R508)),"Electric Music",
IF(ISNUMBER(SEARCH("indie",R508)),"Indie Rock",
IF(ISNUMBER(SEARCH("jazz",R508)),"Jazz",
IF(ISNUMBER(SEARCH("metal",R508)),"Metal",
IF(ISNUMBER(SEARCH("rock",R508)),"Rock",
IF(ISNUMBER(SEARCH("world",R508)),"World Music",
IF(ISNUMBER(SEARCH("animation", R508)), "Animation",
IF(ISNUMBER(SEARCH("documentary", R508)), "Documentary",
IF(ISNUMBER(SEARCH("drama", R508)), "Drama",
IF(ISNUMBER(SEARCH("science", R508)), "Science Ficton",
IF(ISNUMBER(SEARCH("shorts", R508)), "Shorts",
IF(ISNUMBER(SEARCH("television", R508)), "Television",
IF(ISNUMBER(SEARCH("mobile", R508)), "Mobile Games",
IF(ISNUMBER(SEARCH("video games", R508)), "Video Games",
IF(ISNUMBER(SEARCH("theater", R508)), "Plays",
IF(ISNUMBER(SEARCH("wearables", R508)), "Wearables",
IF(ISNUMBER(SEARCH("web", R508)), "Web",
IF(ISNUMBER(SEARCH("journalism", R508)), "Audio",
IF(ISNUMBER(SEARCH("photography", R508)), "Photography Books",
IF(ISNUMBER(SEARCH("publishing/fiction", R508)), "Ficton",
IF(ISNUMBER(SEARCH("nonfiction", R508)), "Nonfiction",
IF(ISNUMBER(SEARCH("podcasts", R508)), "Radio &amp; Podcasts",
IF(ISNUMBER(SEARCH("translations", R508)), "translations"))))))))))))))))))))))))</f>
        <v>Plays</v>
      </c>
    </row>
    <row r="509" spans="1:20" ht="31.5" x14ac:dyDescent="0.25">
      <c r="A509">
        <v>507</v>
      </c>
      <c r="B509" t="s">
        <v>1061</v>
      </c>
      <c r="C509" s="3" t="s">
        <v>1062</v>
      </c>
      <c r="D509">
        <v>2100</v>
      </c>
      <c r="E509">
        <v>837</v>
      </c>
      <c r="F509" s="6">
        <f>E509/D509*100</f>
        <v>39.857142857142861</v>
      </c>
      <c r="G509" t="s">
        <v>14</v>
      </c>
      <c r="H509">
        <v>19</v>
      </c>
      <c r="I509" s="8">
        <f>IFERROR(E509/H509,"0")</f>
        <v>44.05263157894737</v>
      </c>
      <c r="J509" t="s">
        <v>21</v>
      </c>
      <c r="K509" t="s">
        <v>22</v>
      </c>
      <c r="L509">
        <v>1365483600</v>
      </c>
      <c r="M509" s="12">
        <f>(((L509/60)/60)/24)+DATE(1970,1,1)</f>
        <v>41373.208333333336</v>
      </c>
      <c r="N509">
        <v>1369717200</v>
      </c>
      <c r="O509" s="12">
        <f>(((N509/60)/60)/24)+DATE(1970,1,1)</f>
        <v>41422.208333333336</v>
      </c>
      <c r="P509" t="b">
        <v>0</v>
      </c>
      <c r="Q509" t="b">
        <v>1</v>
      </c>
      <c r="R509" t="s">
        <v>28</v>
      </c>
      <c r="S509" t="str">
        <f>IF(ISNUMBER(SEARCH("food", R509)), "Food", IF(ISNUMBER(SEARCH("music",R509)),"Music",IF(ISNUMBER(SEARCH("film", R509)), "Film &amp; Video", IF(ISNUMBER(SEARCH("games", R509)), "Games", IF(ISNUMBER(SEARCH("theater", R509)), "Theater",IF(ISNUMBER(SEARCH("technology", R509)), "Technology", IF(ISNUMBER(SEARCH("journalism", R509)), "Journalism", IF(ISNUMBER(SEARCH("photography", R509)), "Photography", IF(ISNUMBER(SEARCH("publishing", R509)), "Publishing")))))))))</f>
        <v>Technology</v>
      </c>
      <c r="T509" t="str">
        <f>IF(ISNUMBER(SEARCH("food", R509)), "Food Trucks",
IF(ISNUMBER(SEARCH("electric",R509)),"Electric Music",
IF(ISNUMBER(SEARCH("indie",R509)),"Indie Rock",
IF(ISNUMBER(SEARCH("jazz",R509)),"Jazz",
IF(ISNUMBER(SEARCH("metal",R509)),"Metal",
IF(ISNUMBER(SEARCH("rock",R509)),"Rock",
IF(ISNUMBER(SEARCH("world",R509)),"World Music",
IF(ISNUMBER(SEARCH("animation", R509)), "Animation",
IF(ISNUMBER(SEARCH("documentary", R509)), "Documentary",
IF(ISNUMBER(SEARCH("drama", R509)), "Drama",
IF(ISNUMBER(SEARCH("science", R509)), "Science Ficton",
IF(ISNUMBER(SEARCH("shorts", R509)), "Shorts",
IF(ISNUMBER(SEARCH("television", R509)), "Television",
IF(ISNUMBER(SEARCH("mobile", R509)), "Mobile Games",
IF(ISNUMBER(SEARCH("video games", R509)), "Video Games",
IF(ISNUMBER(SEARCH("theater", R509)), "Plays",
IF(ISNUMBER(SEARCH("wearables", R509)), "Wearables",
IF(ISNUMBER(SEARCH("web", R509)), "Web",
IF(ISNUMBER(SEARCH("journalism", R509)), "Audio",
IF(ISNUMBER(SEARCH("photography", R509)), "Photography Books",
IF(ISNUMBER(SEARCH("publishing/fiction", R509)), "Ficton",
IF(ISNUMBER(SEARCH("nonfiction", R509)), "Nonfiction",
IF(ISNUMBER(SEARCH("podcasts", R509)), "Radio &amp; Podcasts",
IF(ISNUMBER(SEARCH("translations", R509)), "translations"))))))))))))))))))))))))</f>
        <v>Web</v>
      </c>
    </row>
    <row r="510" spans="1:20" x14ac:dyDescent="0.25">
      <c r="A510">
        <v>508</v>
      </c>
      <c r="B510" t="s">
        <v>1063</v>
      </c>
      <c r="C510" s="3" t="s">
        <v>1064</v>
      </c>
      <c r="D510">
        <v>172700</v>
      </c>
      <c r="E510">
        <v>193820</v>
      </c>
      <c r="F510" s="6">
        <f>E510/D510*100</f>
        <v>112.22929936305732</v>
      </c>
      <c r="G510" t="s">
        <v>20</v>
      </c>
      <c r="H510">
        <v>3657</v>
      </c>
      <c r="I510" s="8">
        <f>IFERROR(E510/H510,"0")</f>
        <v>52.999726551818434</v>
      </c>
      <c r="J510" t="s">
        <v>21</v>
      </c>
      <c r="K510" t="s">
        <v>22</v>
      </c>
      <c r="L510">
        <v>1532840400</v>
      </c>
      <c r="M510" s="12">
        <f>(((L510/60)/60)/24)+DATE(1970,1,1)</f>
        <v>43310.208333333328</v>
      </c>
      <c r="N510">
        <v>1534654800</v>
      </c>
      <c r="O510" s="12">
        <f>(((N510/60)/60)/24)+DATE(1970,1,1)</f>
        <v>43331.208333333328</v>
      </c>
      <c r="P510" t="b">
        <v>0</v>
      </c>
      <c r="Q510" t="b">
        <v>0</v>
      </c>
      <c r="R510" t="s">
        <v>33</v>
      </c>
      <c r="S510" t="str">
        <f>IF(ISNUMBER(SEARCH("food", R510)), "Food", IF(ISNUMBER(SEARCH("music",R510)),"Music",IF(ISNUMBER(SEARCH("film", R510)), "Film &amp; Video", IF(ISNUMBER(SEARCH("games", R510)), "Games", IF(ISNUMBER(SEARCH("theater", R510)), "Theater",IF(ISNUMBER(SEARCH("technology", R510)), "Technology", IF(ISNUMBER(SEARCH("journalism", R510)), "Journalism", IF(ISNUMBER(SEARCH("photography", R510)), "Photography", IF(ISNUMBER(SEARCH("publishing", R510)), "Publishing")))))))))</f>
        <v>Theater</v>
      </c>
      <c r="T510" t="str">
        <f>IF(ISNUMBER(SEARCH("food", R510)), "Food Trucks",
IF(ISNUMBER(SEARCH("electric",R510)),"Electric Music",
IF(ISNUMBER(SEARCH("indie",R510)),"Indie Rock",
IF(ISNUMBER(SEARCH("jazz",R510)),"Jazz",
IF(ISNUMBER(SEARCH("metal",R510)),"Metal",
IF(ISNUMBER(SEARCH("rock",R510)),"Rock",
IF(ISNUMBER(SEARCH("world",R510)),"World Music",
IF(ISNUMBER(SEARCH("animation", R510)), "Animation",
IF(ISNUMBER(SEARCH("documentary", R510)), "Documentary",
IF(ISNUMBER(SEARCH("drama", R510)), "Drama",
IF(ISNUMBER(SEARCH("science", R510)), "Science Ficton",
IF(ISNUMBER(SEARCH("shorts", R510)), "Shorts",
IF(ISNUMBER(SEARCH("television", R510)), "Television",
IF(ISNUMBER(SEARCH("mobile", R510)), "Mobile Games",
IF(ISNUMBER(SEARCH("video games", R510)), "Video Games",
IF(ISNUMBER(SEARCH("theater", R510)), "Plays",
IF(ISNUMBER(SEARCH("wearables", R510)), "Wearables",
IF(ISNUMBER(SEARCH("web", R510)), "Web",
IF(ISNUMBER(SEARCH("journalism", R510)), "Audio",
IF(ISNUMBER(SEARCH("photography", R510)), "Photography Books",
IF(ISNUMBER(SEARCH("publishing/fiction", R510)), "Ficton",
IF(ISNUMBER(SEARCH("nonfiction", R510)), "Nonfiction",
IF(ISNUMBER(SEARCH("podcasts", R510)), "Radio &amp; Podcasts",
IF(ISNUMBER(SEARCH("translations", R510)), "translations"))))))))))))))))))))))))</f>
        <v>Plays</v>
      </c>
    </row>
    <row r="511" spans="1:20" x14ac:dyDescent="0.25">
      <c r="A511">
        <v>509</v>
      </c>
      <c r="B511" t="s">
        <v>398</v>
      </c>
      <c r="C511" s="3" t="s">
        <v>1065</v>
      </c>
      <c r="D511">
        <v>168500</v>
      </c>
      <c r="E511">
        <v>119510</v>
      </c>
      <c r="F511" s="6">
        <f>E511/D511*100</f>
        <v>70.925816023738875</v>
      </c>
      <c r="G511" t="s">
        <v>14</v>
      </c>
      <c r="H511">
        <v>1258</v>
      </c>
      <c r="I511" s="8">
        <f>IFERROR(E511/H511,"0")</f>
        <v>95</v>
      </c>
      <c r="J511" t="s">
        <v>21</v>
      </c>
      <c r="K511" t="s">
        <v>22</v>
      </c>
      <c r="L511">
        <v>1336194000</v>
      </c>
      <c r="M511" s="12">
        <f>(((L511/60)/60)/24)+DATE(1970,1,1)</f>
        <v>41034.208333333336</v>
      </c>
      <c r="N511">
        <v>1337058000</v>
      </c>
      <c r="O511" s="12">
        <f>(((N511/60)/60)/24)+DATE(1970,1,1)</f>
        <v>41044.208333333336</v>
      </c>
      <c r="P511" t="b">
        <v>0</v>
      </c>
      <c r="Q511" t="b">
        <v>0</v>
      </c>
      <c r="R511" t="s">
        <v>33</v>
      </c>
      <c r="S511" t="str">
        <f>IF(ISNUMBER(SEARCH("food", R511)), "Food", IF(ISNUMBER(SEARCH("music",R511)),"Music",IF(ISNUMBER(SEARCH("film", R511)), "Film &amp; Video", IF(ISNUMBER(SEARCH("games", R511)), "Games", IF(ISNUMBER(SEARCH("theater", R511)), "Theater",IF(ISNUMBER(SEARCH("technology", R511)), "Technology", IF(ISNUMBER(SEARCH("journalism", R511)), "Journalism", IF(ISNUMBER(SEARCH("photography", R511)), "Photography", IF(ISNUMBER(SEARCH("publishing", R511)), "Publishing")))))))))</f>
        <v>Theater</v>
      </c>
      <c r="T511" t="str">
        <f>IF(ISNUMBER(SEARCH("food", R511)), "Food Trucks",
IF(ISNUMBER(SEARCH("electric",R511)),"Electric Music",
IF(ISNUMBER(SEARCH("indie",R511)),"Indie Rock",
IF(ISNUMBER(SEARCH("jazz",R511)),"Jazz",
IF(ISNUMBER(SEARCH("metal",R511)),"Metal",
IF(ISNUMBER(SEARCH("rock",R511)),"Rock",
IF(ISNUMBER(SEARCH("world",R511)),"World Music",
IF(ISNUMBER(SEARCH("animation", R511)), "Animation",
IF(ISNUMBER(SEARCH("documentary", R511)), "Documentary",
IF(ISNUMBER(SEARCH("drama", R511)), "Drama",
IF(ISNUMBER(SEARCH("science", R511)), "Science Ficton",
IF(ISNUMBER(SEARCH("shorts", R511)), "Shorts",
IF(ISNUMBER(SEARCH("television", R511)), "Television",
IF(ISNUMBER(SEARCH("mobile", R511)), "Mobile Games",
IF(ISNUMBER(SEARCH("video games", R511)), "Video Games",
IF(ISNUMBER(SEARCH("theater", R511)), "Plays",
IF(ISNUMBER(SEARCH("wearables", R511)), "Wearables",
IF(ISNUMBER(SEARCH("web", R511)), "Web",
IF(ISNUMBER(SEARCH("journalism", R511)), "Audio",
IF(ISNUMBER(SEARCH("photography", R511)), "Photography Books",
IF(ISNUMBER(SEARCH("publishing/fiction", R511)), "Ficton",
IF(ISNUMBER(SEARCH("nonfiction", R511)), "Nonfiction",
IF(ISNUMBER(SEARCH("podcasts", R511)), "Radio &amp; Podcasts",
IF(ISNUMBER(SEARCH("translations", R511)), "translations"))))))))))))))))))))))))</f>
        <v>Plays</v>
      </c>
    </row>
    <row r="512" spans="1:20" x14ac:dyDescent="0.25">
      <c r="A512">
        <v>510</v>
      </c>
      <c r="B512" t="s">
        <v>1066</v>
      </c>
      <c r="C512" s="3" t="s">
        <v>1067</v>
      </c>
      <c r="D512">
        <v>7800</v>
      </c>
      <c r="E512">
        <v>9289</v>
      </c>
      <c r="F512" s="6">
        <f>E512/D512*100</f>
        <v>119.08974358974358</v>
      </c>
      <c r="G512" t="s">
        <v>20</v>
      </c>
      <c r="H512">
        <v>131</v>
      </c>
      <c r="I512" s="8">
        <f>IFERROR(E512/H512,"0")</f>
        <v>70.908396946564892</v>
      </c>
      <c r="J512" t="s">
        <v>26</v>
      </c>
      <c r="K512" t="s">
        <v>27</v>
      </c>
      <c r="L512">
        <v>1527742800</v>
      </c>
      <c r="M512" s="12">
        <f>(((L512/60)/60)/24)+DATE(1970,1,1)</f>
        <v>43251.208333333328</v>
      </c>
      <c r="N512">
        <v>1529816400</v>
      </c>
      <c r="O512" s="12">
        <f>(((N512/60)/60)/24)+DATE(1970,1,1)</f>
        <v>43275.208333333328</v>
      </c>
      <c r="P512" t="b">
        <v>0</v>
      </c>
      <c r="Q512" t="b">
        <v>0</v>
      </c>
      <c r="R512" t="s">
        <v>53</v>
      </c>
      <c r="S512" t="str">
        <f>IF(ISNUMBER(SEARCH("food", R512)), "Food", IF(ISNUMBER(SEARCH("music",R512)),"Music",IF(ISNUMBER(SEARCH("film", R512)), "Film &amp; Video", IF(ISNUMBER(SEARCH("games", R512)), "Games", IF(ISNUMBER(SEARCH("theater", R512)), "Theater",IF(ISNUMBER(SEARCH("technology", R512)), "Technology", IF(ISNUMBER(SEARCH("journalism", R512)), "Journalism", IF(ISNUMBER(SEARCH("photography", R512)), "Photography", IF(ISNUMBER(SEARCH("publishing", R512)), "Publishing")))))))))</f>
        <v>Film &amp; Video</v>
      </c>
      <c r="T512" t="str">
        <f>IF(ISNUMBER(SEARCH("food", R512)), "Food Trucks",
IF(ISNUMBER(SEARCH("electric",R512)),"Electric Music",
IF(ISNUMBER(SEARCH("indie",R512)),"Indie Rock",
IF(ISNUMBER(SEARCH("jazz",R512)),"Jazz",
IF(ISNUMBER(SEARCH("metal",R512)),"Metal",
IF(ISNUMBER(SEARCH("rock",R512)),"Rock",
IF(ISNUMBER(SEARCH("world",R512)),"World Music",
IF(ISNUMBER(SEARCH("animation", R512)), "Animation",
IF(ISNUMBER(SEARCH("documentary", R512)), "Documentary",
IF(ISNUMBER(SEARCH("drama", R512)), "Drama",
IF(ISNUMBER(SEARCH("science", R512)), "Science Ficton",
IF(ISNUMBER(SEARCH("shorts", R512)), "Shorts",
IF(ISNUMBER(SEARCH("television", R512)), "Television",
IF(ISNUMBER(SEARCH("mobile", R512)), "Mobile Games",
IF(ISNUMBER(SEARCH("video games", R512)), "Video Games",
IF(ISNUMBER(SEARCH("theater", R512)), "Plays",
IF(ISNUMBER(SEARCH("wearables", R512)), "Wearables",
IF(ISNUMBER(SEARCH("web", R512)), "Web",
IF(ISNUMBER(SEARCH("journalism", R512)), "Audio",
IF(ISNUMBER(SEARCH("photography", R512)), "Photography Books",
IF(ISNUMBER(SEARCH("publishing/fiction", R512)), "Ficton",
IF(ISNUMBER(SEARCH("nonfiction", R512)), "Nonfiction",
IF(ISNUMBER(SEARCH("podcasts", R512)), "Radio &amp; Podcasts",
IF(ISNUMBER(SEARCH("translations", R512)), "translations"))))))))))))))))))))))))</f>
        <v>Drama</v>
      </c>
    </row>
    <row r="513" spans="1:20" x14ac:dyDescent="0.25">
      <c r="A513">
        <v>511</v>
      </c>
      <c r="B513" t="s">
        <v>1068</v>
      </c>
      <c r="C513" s="3" t="s">
        <v>1069</v>
      </c>
      <c r="D513">
        <v>147800</v>
      </c>
      <c r="E513">
        <v>35498</v>
      </c>
      <c r="F513" s="6">
        <f>E513/D513*100</f>
        <v>24.017591339648174</v>
      </c>
      <c r="G513" t="s">
        <v>14</v>
      </c>
      <c r="H513">
        <v>362</v>
      </c>
      <c r="I513" s="8">
        <f>IFERROR(E513/H513,"0")</f>
        <v>98.060773480662988</v>
      </c>
      <c r="J513" t="s">
        <v>21</v>
      </c>
      <c r="K513" t="s">
        <v>22</v>
      </c>
      <c r="L513">
        <v>1564030800</v>
      </c>
      <c r="M513" s="12">
        <f>(((L513/60)/60)/24)+DATE(1970,1,1)</f>
        <v>43671.208333333328</v>
      </c>
      <c r="N513">
        <v>1564894800</v>
      </c>
      <c r="O513" s="12">
        <f>(((N513/60)/60)/24)+DATE(1970,1,1)</f>
        <v>43681.208333333328</v>
      </c>
      <c r="P513" t="b">
        <v>0</v>
      </c>
      <c r="Q513" t="b">
        <v>0</v>
      </c>
      <c r="R513" t="s">
        <v>33</v>
      </c>
      <c r="S513" t="str">
        <f>IF(ISNUMBER(SEARCH("food", R513)), "Food", IF(ISNUMBER(SEARCH("music",R513)),"Music",IF(ISNUMBER(SEARCH("film", R513)), "Film &amp; Video", IF(ISNUMBER(SEARCH("games", R513)), "Games", IF(ISNUMBER(SEARCH("theater", R513)), "Theater",IF(ISNUMBER(SEARCH("technology", R513)), "Technology", IF(ISNUMBER(SEARCH("journalism", R513)), "Journalism", IF(ISNUMBER(SEARCH("photography", R513)), "Photography", IF(ISNUMBER(SEARCH("publishing", R513)), "Publishing")))))))))</f>
        <v>Theater</v>
      </c>
      <c r="T513" t="str">
        <f>IF(ISNUMBER(SEARCH("food", R513)), "Food Trucks",
IF(ISNUMBER(SEARCH("electric",R513)),"Electric Music",
IF(ISNUMBER(SEARCH("indie",R513)),"Indie Rock",
IF(ISNUMBER(SEARCH("jazz",R513)),"Jazz",
IF(ISNUMBER(SEARCH("metal",R513)),"Metal",
IF(ISNUMBER(SEARCH("rock",R513)),"Rock",
IF(ISNUMBER(SEARCH("world",R513)),"World Music",
IF(ISNUMBER(SEARCH("animation", R513)), "Animation",
IF(ISNUMBER(SEARCH("documentary", R513)), "Documentary",
IF(ISNUMBER(SEARCH("drama", R513)), "Drama",
IF(ISNUMBER(SEARCH("science", R513)), "Science Ficton",
IF(ISNUMBER(SEARCH("shorts", R513)), "Shorts",
IF(ISNUMBER(SEARCH("television", R513)), "Television",
IF(ISNUMBER(SEARCH("mobile", R513)), "Mobile Games",
IF(ISNUMBER(SEARCH("video games", R513)), "Video Games",
IF(ISNUMBER(SEARCH("theater", R513)), "Plays",
IF(ISNUMBER(SEARCH("wearables", R513)), "Wearables",
IF(ISNUMBER(SEARCH("web", R513)), "Web",
IF(ISNUMBER(SEARCH("journalism", R513)), "Audio",
IF(ISNUMBER(SEARCH("photography", R513)), "Photography Books",
IF(ISNUMBER(SEARCH("publishing/fiction", R513)), "Ficton",
IF(ISNUMBER(SEARCH("nonfiction", R513)), "Nonfiction",
IF(ISNUMBER(SEARCH("podcasts", R513)), "Radio &amp; Podcasts",
IF(ISNUMBER(SEARCH("translations", R513)), "translations"))))))))))))))))))))))))</f>
        <v>Plays</v>
      </c>
    </row>
    <row r="514" spans="1:20" x14ac:dyDescent="0.25">
      <c r="A514">
        <v>512</v>
      </c>
      <c r="B514" t="s">
        <v>1070</v>
      </c>
      <c r="C514" s="3" t="s">
        <v>1071</v>
      </c>
      <c r="D514">
        <v>9100</v>
      </c>
      <c r="E514">
        <v>12678</v>
      </c>
      <c r="F514" s="6">
        <f>E514/D514*100</f>
        <v>139.31868131868131</v>
      </c>
      <c r="G514" t="s">
        <v>20</v>
      </c>
      <c r="H514">
        <v>239</v>
      </c>
      <c r="I514" s="8">
        <f>IFERROR(E514/H514,"0")</f>
        <v>53.046025104602514</v>
      </c>
      <c r="J514" t="s">
        <v>21</v>
      </c>
      <c r="K514" t="s">
        <v>22</v>
      </c>
      <c r="L514">
        <v>1404536400</v>
      </c>
      <c r="M514" s="12">
        <f>(((L514/60)/60)/24)+DATE(1970,1,1)</f>
        <v>41825.208333333336</v>
      </c>
      <c r="N514">
        <v>1404622800</v>
      </c>
      <c r="O514" s="12">
        <f>(((N514/60)/60)/24)+DATE(1970,1,1)</f>
        <v>41826.208333333336</v>
      </c>
      <c r="P514" t="b">
        <v>0</v>
      </c>
      <c r="Q514" t="b">
        <v>1</v>
      </c>
      <c r="R514" t="s">
        <v>89</v>
      </c>
      <c r="S514" t="str">
        <f>IF(ISNUMBER(SEARCH("food", R514)), "Food", IF(ISNUMBER(SEARCH("music",R514)),"Music",IF(ISNUMBER(SEARCH("film", R514)), "Film &amp; Video", IF(ISNUMBER(SEARCH("games", R514)), "Games", IF(ISNUMBER(SEARCH("theater", R514)), "Theater",IF(ISNUMBER(SEARCH("technology", R514)), "Technology", IF(ISNUMBER(SEARCH("journalism", R514)), "Journalism", IF(ISNUMBER(SEARCH("photography", R514)), "Photography", IF(ISNUMBER(SEARCH("publishing", R514)), "Publishing")))))))))</f>
        <v>Games</v>
      </c>
      <c r="T514" t="str">
        <f>IF(ISNUMBER(SEARCH("food", R514)), "Food Trucks",
IF(ISNUMBER(SEARCH("electric",R514)),"Electric Music",
IF(ISNUMBER(SEARCH("indie",R514)),"Indie Rock",
IF(ISNUMBER(SEARCH("jazz",R514)),"Jazz",
IF(ISNUMBER(SEARCH("metal",R514)),"Metal",
IF(ISNUMBER(SEARCH("rock",R514)),"Rock",
IF(ISNUMBER(SEARCH("world",R514)),"World Music",
IF(ISNUMBER(SEARCH("animation", R514)), "Animation",
IF(ISNUMBER(SEARCH("documentary", R514)), "Documentary",
IF(ISNUMBER(SEARCH("drama", R514)), "Drama",
IF(ISNUMBER(SEARCH("science", R514)), "Science Ficton",
IF(ISNUMBER(SEARCH("shorts", R514)), "Shorts",
IF(ISNUMBER(SEARCH("television", R514)), "Television",
IF(ISNUMBER(SEARCH("mobile", R514)), "Mobile Games",
IF(ISNUMBER(SEARCH("video games", R514)), "Video Games",
IF(ISNUMBER(SEARCH("theater", R514)), "Plays",
IF(ISNUMBER(SEARCH("wearables", R514)), "Wearables",
IF(ISNUMBER(SEARCH("web", R514)), "Web",
IF(ISNUMBER(SEARCH("journalism", R514)), "Audio",
IF(ISNUMBER(SEARCH("photography", R514)), "Photography Books",
IF(ISNUMBER(SEARCH("publishing/fiction", R514)), "Ficton",
IF(ISNUMBER(SEARCH("nonfiction", R514)), "Nonfiction",
IF(ISNUMBER(SEARCH("podcasts", R514)), "Radio &amp; Podcasts",
IF(ISNUMBER(SEARCH("translations", R514)), "translations"))))))))))))))))))))))))</f>
        <v>Video Games</v>
      </c>
    </row>
    <row r="515" spans="1:20" x14ac:dyDescent="0.25">
      <c r="A515">
        <v>513</v>
      </c>
      <c r="B515" t="s">
        <v>1072</v>
      </c>
      <c r="C515" s="3" t="s">
        <v>1073</v>
      </c>
      <c r="D515">
        <v>8300</v>
      </c>
      <c r="E515">
        <v>3260</v>
      </c>
      <c r="F515" s="6">
        <f>E515/D515*100</f>
        <v>39.277108433734945</v>
      </c>
      <c r="G515" t="s">
        <v>74</v>
      </c>
      <c r="H515">
        <v>35</v>
      </c>
      <c r="I515" s="8">
        <f>IFERROR(E515/H515,"0")</f>
        <v>93.142857142857139</v>
      </c>
      <c r="J515" t="s">
        <v>21</v>
      </c>
      <c r="K515" t="s">
        <v>22</v>
      </c>
      <c r="L515">
        <v>1284008400</v>
      </c>
      <c r="M515" s="12">
        <f>(((L515/60)/60)/24)+DATE(1970,1,1)</f>
        <v>40430.208333333336</v>
      </c>
      <c r="N515">
        <v>1284181200</v>
      </c>
      <c r="O515" s="12">
        <f>(((N515/60)/60)/24)+DATE(1970,1,1)</f>
        <v>40432.208333333336</v>
      </c>
      <c r="P515" t="b">
        <v>0</v>
      </c>
      <c r="Q515" t="b">
        <v>0</v>
      </c>
      <c r="R515" t="s">
        <v>269</v>
      </c>
      <c r="S515" t="str">
        <f>IF(ISNUMBER(SEARCH("food", R515)), "Food", IF(ISNUMBER(SEARCH("music",R515)),"Music",IF(ISNUMBER(SEARCH("film", R515)), "Film &amp; Video", IF(ISNUMBER(SEARCH("games", R515)), "Games", IF(ISNUMBER(SEARCH("theater", R515)), "Theater",IF(ISNUMBER(SEARCH("technology", R515)), "Technology", IF(ISNUMBER(SEARCH("journalism", R515)), "Journalism", IF(ISNUMBER(SEARCH("photography", R515)), "Photography", IF(ISNUMBER(SEARCH("publishing", R515)), "Publishing")))))))))</f>
        <v>Film &amp; Video</v>
      </c>
      <c r="T515" t="str">
        <f>IF(ISNUMBER(SEARCH("food", R515)), "Food Trucks",
IF(ISNUMBER(SEARCH("electric",R515)),"Electric Music",
IF(ISNUMBER(SEARCH("indie",R515)),"Indie Rock",
IF(ISNUMBER(SEARCH("jazz",R515)),"Jazz",
IF(ISNUMBER(SEARCH("metal",R515)),"Metal",
IF(ISNUMBER(SEARCH("rock",R515)),"Rock",
IF(ISNUMBER(SEARCH("world",R515)),"World Music",
IF(ISNUMBER(SEARCH("animation", R515)), "Animation",
IF(ISNUMBER(SEARCH("documentary", R515)), "Documentary",
IF(ISNUMBER(SEARCH("drama", R515)), "Drama",
IF(ISNUMBER(SEARCH("science", R515)), "Science Ficton",
IF(ISNUMBER(SEARCH("shorts", R515)), "Shorts",
IF(ISNUMBER(SEARCH("television", R515)), "Television",
IF(ISNUMBER(SEARCH("mobile", R515)), "Mobile Games",
IF(ISNUMBER(SEARCH("video games", R515)), "Video Games",
IF(ISNUMBER(SEARCH("theater", R515)), "Plays",
IF(ISNUMBER(SEARCH("wearables", R515)), "Wearables",
IF(ISNUMBER(SEARCH("web", R515)), "Web",
IF(ISNUMBER(SEARCH("journalism", R515)), "Audio",
IF(ISNUMBER(SEARCH("photography", R515)), "Photography Books",
IF(ISNUMBER(SEARCH("publishing/fiction", R515)), "Ficton",
IF(ISNUMBER(SEARCH("nonfiction", R515)), "Nonfiction",
IF(ISNUMBER(SEARCH("podcasts", R515)), "Radio &amp; Podcasts",
IF(ISNUMBER(SEARCH("translations", R515)), "translations"))))))))))))))))))))))))</f>
        <v>Television</v>
      </c>
    </row>
    <row r="516" spans="1:20" x14ac:dyDescent="0.25">
      <c r="A516">
        <v>514</v>
      </c>
      <c r="B516" t="s">
        <v>1074</v>
      </c>
      <c r="C516" s="3" t="s">
        <v>1075</v>
      </c>
      <c r="D516">
        <v>138700</v>
      </c>
      <c r="E516">
        <v>31123</v>
      </c>
      <c r="F516" s="6">
        <f>E516/D516*100</f>
        <v>22.439077144917089</v>
      </c>
      <c r="G516" t="s">
        <v>74</v>
      </c>
      <c r="H516">
        <v>528</v>
      </c>
      <c r="I516" s="8">
        <f>IFERROR(E516/H516,"0")</f>
        <v>58.945075757575758</v>
      </c>
      <c r="J516" t="s">
        <v>98</v>
      </c>
      <c r="K516" t="s">
        <v>99</v>
      </c>
      <c r="L516">
        <v>1386309600</v>
      </c>
      <c r="M516" s="12">
        <f>(((L516/60)/60)/24)+DATE(1970,1,1)</f>
        <v>41614.25</v>
      </c>
      <c r="N516">
        <v>1386741600</v>
      </c>
      <c r="O516" s="12">
        <f>(((N516/60)/60)/24)+DATE(1970,1,1)</f>
        <v>41619.25</v>
      </c>
      <c r="P516" t="b">
        <v>0</v>
      </c>
      <c r="Q516" t="b">
        <v>1</v>
      </c>
      <c r="R516" t="s">
        <v>23</v>
      </c>
      <c r="S516" t="str">
        <f>IF(ISNUMBER(SEARCH("food", R516)), "Food", IF(ISNUMBER(SEARCH("music",R516)),"Music",IF(ISNUMBER(SEARCH("film", R516)), "Film &amp; Video", IF(ISNUMBER(SEARCH("games", R516)), "Games", IF(ISNUMBER(SEARCH("theater", R516)), "Theater",IF(ISNUMBER(SEARCH("technology", R516)), "Technology", IF(ISNUMBER(SEARCH("journalism", R516)), "Journalism", IF(ISNUMBER(SEARCH("photography", R516)), "Photography", IF(ISNUMBER(SEARCH("publishing", R516)), "Publishing")))))))))</f>
        <v>Music</v>
      </c>
      <c r="T516" t="str">
        <f>IF(ISNUMBER(SEARCH("food", R516)), "Food Trucks",
IF(ISNUMBER(SEARCH("electric",R516)),"Electric Music",
IF(ISNUMBER(SEARCH("indie",R516)),"Indie Rock",
IF(ISNUMBER(SEARCH("jazz",R516)),"Jazz",
IF(ISNUMBER(SEARCH("metal",R516)),"Metal",
IF(ISNUMBER(SEARCH("rock",R516)),"Rock",
IF(ISNUMBER(SEARCH("world",R516)),"World Music",
IF(ISNUMBER(SEARCH("animation", R516)), "Animation",
IF(ISNUMBER(SEARCH("documentary", R516)), "Documentary",
IF(ISNUMBER(SEARCH("drama", R516)), "Drama",
IF(ISNUMBER(SEARCH("science", R516)), "Science Ficton",
IF(ISNUMBER(SEARCH("shorts", R516)), "Shorts",
IF(ISNUMBER(SEARCH("television", R516)), "Television",
IF(ISNUMBER(SEARCH("mobile", R516)), "Mobile Games",
IF(ISNUMBER(SEARCH("video games", R516)), "Video Games",
IF(ISNUMBER(SEARCH("theater", R516)), "Plays",
IF(ISNUMBER(SEARCH("wearables", R516)), "Wearables",
IF(ISNUMBER(SEARCH("web", R516)), "Web",
IF(ISNUMBER(SEARCH("journalism", R516)), "Audio",
IF(ISNUMBER(SEARCH("photography", R516)), "Photography Books",
IF(ISNUMBER(SEARCH("publishing/fiction", R516)), "Ficton",
IF(ISNUMBER(SEARCH("nonfiction", R516)), "Nonfiction",
IF(ISNUMBER(SEARCH("podcasts", R516)), "Radio &amp; Podcasts",
IF(ISNUMBER(SEARCH("translations", R516)), "translations"))))))))))))))))))))))))</f>
        <v>Rock</v>
      </c>
    </row>
    <row r="517" spans="1:20" x14ac:dyDescent="0.25">
      <c r="A517">
        <v>515</v>
      </c>
      <c r="B517" t="s">
        <v>1076</v>
      </c>
      <c r="C517" s="3" t="s">
        <v>1077</v>
      </c>
      <c r="D517">
        <v>8600</v>
      </c>
      <c r="E517">
        <v>4797</v>
      </c>
      <c r="F517" s="6">
        <f>E517/D517*100</f>
        <v>55.779069767441861</v>
      </c>
      <c r="G517" t="s">
        <v>14</v>
      </c>
      <c r="H517">
        <v>133</v>
      </c>
      <c r="I517" s="8">
        <f>IFERROR(E517/H517,"0")</f>
        <v>36.067669172932334</v>
      </c>
      <c r="J517" t="s">
        <v>15</v>
      </c>
      <c r="K517" t="s">
        <v>16</v>
      </c>
      <c r="L517">
        <v>1324620000</v>
      </c>
      <c r="M517" s="12">
        <f>(((L517/60)/60)/24)+DATE(1970,1,1)</f>
        <v>40900.25</v>
      </c>
      <c r="N517">
        <v>1324792800</v>
      </c>
      <c r="O517" s="12">
        <f>(((N517/60)/60)/24)+DATE(1970,1,1)</f>
        <v>40902.25</v>
      </c>
      <c r="P517" t="b">
        <v>0</v>
      </c>
      <c r="Q517" t="b">
        <v>1</v>
      </c>
      <c r="R517" t="s">
        <v>33</v>
      </c>
      <c r="S517" t="str">
        <f>IF(ISNUMBER(SEARCH("food", R517)), "Food", IF(ISNUMBER(SEARCH("music",R517)),"Music",IF(ISNUMBER(SEARCH("film", R517)), "Film &amp; Video", IF(ISNUMBER(SEARCH("games", R517)), "Games", IF(ISNUMBER(SEARCH("theater", R517)), "Theater",IF(ISNUMBER(SEARCH("technology", R517)), "Technology", IF(ISNUMBER(SEARCH("journalism", R517)), "Journalism", IF(ISNUMBER(SEARCH("photography", R517)), "Photography", IF(ISNUMBER(SEARCH("publishing", R517)), "Publishing")))))))))</f>
        <v>Theater</v>
      </c>
      <c r="T517" t="str">
        <f>IF(ISNUMBER(SEARCH("food", R517)), "Food Trucks",
IF(ISNUMBER(SEARCH("electric",R517)),"Electric Music",
IF(ISNUMBER(SEARCH("indie",R517)),"Indie Rock",
IF(ISNUMBER(SEARCH("jazz",R517)),"Jazz",
IF(ISNUMBER(SEARCH("metal",R517)),"Metal",
IF(ISNUMBER(SEARCH("rock",R517)),"Rock",
IF(ISNUMBER(SEARCH("world",R517)),"World Music",
IF(ISNUMBER(SEARCH("animation", R517)), "Animation",
IF(ISNUMBER(SEARCH("documentary", R517)), "Documentary",
IF(ISNUMBER(SEARCH("drama", R517)), "Drama",
IF(ISNUMBER(SEARCH("science", R517)), "Science Ficton",
IF(ISNUMBER(SEARCH("shorts", R517)), "Shorts",
IF(ISNUMBER(SEARCH("television", R517)), "Television",
IF(ISNUMBER(SEARCH("mobile", R517)), "Mobile Games",
IF(ISNUMBER(SEARCH("video games", R517)), "Video Games",
IF(ISNUMBER(SEARCH("theater", R517)), "Plays",
IF(ISNUMBER(SEARCH("wearables", R517)), "Wearables",
IF(ISNUMBER(SEARCH("web", R517)), "Web",
IF(ISNUMBER(SEARCH("journalism", R517)), "Audio",
IF(ISNUMBER(SEARCH("photography", R517)), "Photography Books",
IF(ISNUMBER(SEARCH("publishing/fiction", R517)), "Ficton",
IF(ISNUMBER(SEARCH("nonfiction", R517)), "Nonfiction",
IF(ISNUMBER(SEARCH("podcasts", R517)), "Radio &amp; Podcasts",
IF(ISNUMBER(SEARCH("translations", R517)), "translations"))))))))))))))))))))))))</f>
        <v>Plays</v>
      </c>
    </row>
    <row r="518" spans="1:20" x14ac:dyDescent="0.25">
      <c r="A518">
        <v>516</v>
      </c>
      <c r="B518" t="s">
        <v>1078</v>
      </c>
      <c r="C518" s="3" t="s">
        <v>1079</v>
      </c>
      <c r="D518">
        <v>125400</v>
      </c>
      <c r="E518">
        <v>53324</v>
      </c>
      <c r="F518" s="6">
        <f>E518/D518*100</f>
        <v>42.523125996810208</v>
      </c>
      <c r="G518" t="s">
        <v>14</v>
      </c>
      <c r="H518">
        <v>846</v>
      </c>
      <c r="I518" s="8">
        <f>IFERROR(E518/H518,"0")</f>
        <v>63.030732860520096</v>
      </c>
      <c r="J518" t="s">
        <v>21</v>
      </c>
      <c r="K518" t="s">
        <v>22</v>
      </c>
      <c r="L518">
        <v>1281070800</v>
      </c>
      <c r="M518" s="12">
        <f>(((L518/60)/60)/24)+DATE(1970,1,1)</f>
        <v>40396.208333333336</v>
      </c>
      <c r="N518">
        <v>1284354000</v>
      </c>
      <c r="O518" s="12">
        <f>(((N518/60)/60)/24)+DATE(1970,1,1)</f>
        <v>40434.208333333336</v>
      </c>
      <c r="P518" t="b">
        <v>0</v>
      </c>
      <c r="Q518" t="b">
        <v>0</v>
      </c>
      <c r="R518" t="s">
        <v>68</v>
      </c>
      <c r="S518" t="str">
        <f>IF(ISNUMBER(SEARCH("food", R518)), "Food", IF(ISNUMBER(SEARCH("music",R518)),"Music",IF(ISNUMBER(SEARCH("film", R518)), "Film &amp; Video", IF(ISNUMBER(SEARCH("games", R518)), "Games", IF(ISNUMBER(SEARCH("theater", R518)), "Theater",IF(ISNUMBER(SEARCH("technology", R518)), "Technology", IF(ISNUMBER(SEARCH("journalism", R518)), "Journalism", IF(ISNUMBER(SEARCH("photography", R518)), "Photography", IF(ISNUMBER(SEARCH("publishing", R518)), "Publishing")))))))))</f>
        <v>Publishing</v>
      </c>
      <c r="T518" t="str">
        <f>IF(ISNUMBER(SEARCH("food", R518)), "Food Trucks",
IF(ISNUMBER(SEARCH("electric",R518)),"Electric Music",
IF(ISNUMBER(SEARCH("indie",R518)),"Indie Rock",
IF(ISNUMBER(SEARCH("jazz",R518)),"Jazz",
IF(ISNUMBER(SEARCH("metal",R518)),"Metal",
IF(ISNUMBER(SEARCH("rock",R518)),"Rock",
IF(ISNUMBER(SEARCH("world",R518)),"World Music",
IF(ISNUMBER(SEARCH("animation", R518)), "Animation",
IF(ISNUMBER(SEARCH("documentary", R518)), "Documentary",
IF(ISNUMBER(SEARCH("drama", R518)), "Drama",
IF(ISNUMBER(SEARCH("science", R518)), "Science Ficton",
IF(ISNUMBER(SEARCH("shorts", R518)), "Shorts",
IF(ISNUMBER(SEARCH("television", R518)), "Television",
IF(ISNUMBER(SEARCH("mobile", R518)), "Mobile Games",
IF(ISNUMBER(SEARCH("video games", R518)), "Video Games",
IF(ISNUMBER(SEARCH("theater", R518)), "Plays",
IF(ISNUMBER(SEARCH("wearables", R518)), "Wearables",
IF(ISNUMBER(SEARCH("web", R518)), "Web",
IF(ISNUMBER(SEARCH("journalism", R518)), "Audio",
IF(ISNUMBER(SEARCH("photography", R518)), "Photography Books",
IF(ISNUMBER(SEARCH("publishing/fiction", R518)), "Ficton",
IF(ISNUMBER(SEARCH("nonfiction", R518)), "Nonfiction",
IF(ISNUMBER(SEARCH("podcasts", R518)), "Radio &amp; Podcasts",
IF(ISNUMBER(SEARCH("translations", R518)), "translations"))))))))))))))))))))))))</f>
        <v>Nonfiction</v>
      </c>
    </row>
    <row r="519" spans="1:20" x14ac:dyDescent="0.25">
      <c r="A519">
        <v>517</v>
      </c>
      <c r="B519" t="s">
        <v>1080</v>
      </c>
      <c r="C519" s="3" t="s">
        <v>1081</v>
      </c>
      <c r="D519">
        <v>5900</v>
      </c>
      <c r="E519">
        <v>6608</v>
      </c>
      <c r="F519" s="6">
        <f>E519/D519*100</f>
        <v>112.00000000000001</v>
      </c>
      <c r="G519" t="s">
        <v>20</v>
      </c>
      <c r="H519">
        <v>78</v>
      </c>
      <c r="I519" s="8">
        <f>IFERROR(E519/H519,"0")</f>
        <v>84.717948717948715</v>
      </c>
      <c r="J519" t="s">
        <v>21</v>
      </c>
      <c r="K519" t="s">
        <v>22</v>
      </c>
      <c r="L519">
        <v>1493960400</v>
      </c>
      <c r="M519" s="12">
        <f>(((L519/60)/60)/24)+DATE(1970,1,1)</f>
        <v>42860.208333333328</v>
      </c>
      <c r="N519">
        <v>1494392400</v>
      </c>
      <c r="O519" s="12">
        <f>(((N519/60)/60)/24)+DATE(1970,1,1)</f>
        <v>42865.208333333328</v>
      </c>
      <c r="P519" t="b">
        <v>0</v>
      </c>
      <c r="Q519" t="b">
        <v>0</v>
      </c>
      <c r="R519" t="s">
        <v>17</v>
      </c>
      <c r="S519" t="str">
        <f>IF(ISNUMBER(SEARCH("food", R519)), "Food", IF(ISNUMBER(SEARCH("music",R519)),"Music",IF(ISNUMBER(SEARCH("film", R519)), "Film &amp; Video", IF(ISNUMBER(SEARCH("games", R519)), "Games", IF(ISNUMBER(SEARCH("theater", R519)), "Theater",IF(ISNUMBER(SEARCH("technology", R519)), "Technology", IF(ISNUMBER(SEARCH("journalism", R519)), "Journalism", IF(ISNUMBER(SEARCH("photography", R519)), "Photography", IF(ISNUMBER(SEARCH("publishing", R519)), "Publishing")))))))))</f>
        <v>Food</v>
      </c>
      <c r="T519" t="str">
        <f>IF(ISNUMBER(SEARCH("food", R519)), "Food Trucks",
IF(ISNUMBER(SEARCH("electric",R519)),"Electric Music",
IF(ISNUMBER(SEARCH("indie",R519)),"Indie Rock",
IF(ISNUMBER(SEARCH("jazz",R519)),"Jazz",
IF(ISNUMBER(SEARCH("metal",R519)),"Metal",
IF(ISNUMBER(SEARCH("rock",R519)),"Rock",
IF(ISNUMBER(SEARCH("world",R519)),"World Music",
IF(ISNUMBER(SEARCH("animation", R519)), "Animation",
IF(ISNUMBER(SEARCH("documentary", R519)), "Documentary",
IF(ISNUMBER(SEARCH("drama", R519)), "Drama",
IF(ISNUMBER(SEARCH("science", R519)), "Science Ficton",
IF(ISNUMBER(SEARCH("shorts", R519)), "Shorts",
IF(ISNUMBER(SEARCH("television", R519)), "Television",
IF(ISNUMBER(SEARCH("mobile", R519)), "Mobile Games",
IF(ISNUMBER(SEARCH("video games", R519)), "Video Games",
IF(ISNUMBER(SEARCH("theater", R519)), "Plays",
IF(ISNUMBER(SEARCH("wearables", R519)), "Wearables",
IF(ISNUMBER(SEARCH("web", R519)), "Web",
IF(ISNUMBER(SEARCH("journalism", R519)), "Audio",
IF(ISNUMBER(SEARCH("photography", R519)), "Photography Books",
IF(ISNUMBER(SEARCH("publishing/fiction", R519)), "Ficton",
IF(ISNUMBER(SEARCH("nonfiction", R519)), "Nonfiction",
IF(ISNUMBER(SEARCH("podcasts", R519)), "Radio &amp; Podcasts",
IF(ISNUMBER(SEARCH("translations", R519)), "translations"))))))))))))))))))))))))</f>
        <v>Food Trucks</v>
      </c>
    </row>
    <row r="520" spans="1:20" ht="31.5" x14ac:dyDescent="0.25">
      <c r="A520">
        <v>518</v>
      </c>
      <c r="B520" t="s">
        <v>1082</v>
      </c>
      <c r="C520" s="3" t="s">
        <v>1083</v>
      </c>
      <c r="D520">
        <v>8800</v>
      </c>
      <c r="E520">
        <v>622</v>
      </c>
      <c r="F520" s="6">
        <f>E520/D520*100</f>
        <v>7.0681818181818183</v>
      </c>
      <c r="G520" t="s">
        <v>14</v>
      </c>
      <c r="H520">
        <v>10</v>
      </c>
      <c r="I520" s="8">
        <f>IFERROR(E520/H520,"0")</f>
        <v>62.2</v>
      </c>
      <c r="J520" t="s">
        <v>21</v>
      </c>
      <c r="K520" t="s">
        <v>22</v>
      </c>
      <c r="L520">
        <v>1519365600</v>
      </c>
      <c r="M520" s="12">
        <f>(((L520/60)/60)/24)+DATE(1970,1,1)</f>
        <v>43154.25</v>
      </c>
      <c r="N520">
        <v>1519538400</v>
      </c>
      <c r="O520" s="12">
        <f>(((N520/60)/60)/24)+DATE(1970,1,1)</f>
        <v>43156.25</v>
      </c>
      <c r="P520" t="b">
        <v>0</v>
      </c>
      <c r="Q520" t="b">
        <v>1</v>
      </c>
      <c r="R520" t="s">
        <v>71</v>
      </c>
      <c r="S520" t="str">
        <f>IF(ISNUMBER(SEARCH("food", R520)), "Food", IF(ISNUMBER(SEARCH("music",R520)),"Music",IF(ISNUMBER(SEARCH("film", R520)), "Film &amp; Video", IF(ISNUMBER(SEARCH("games", R520)), "Games", IF(ISNUMBER(SEARCH("theater", R520)), "Theater",IF(ISNUMBER(SEARCH("technology", R520)), "Technology", IF(ISNUMBER(SEARCH("journalism", R520)), "Journalism", IF(ISNUMBER(SEARCH("photography", R520)), "Photography", IF(ISNUMBER(SEARCH("publishing", R520)), "Publishing")))))))))</f>
        <v>Film &amp; Video</v>
      </c>
      <c r="T520" t="str">
        <f>IF(ISNUMBER(SEARCH("food", R520)), "Food Trucks",
IF(ISNUMBER(SEARCH("electric",R520)),"Electric Music",
IF(ISNUMBER(SEARCH("indie",R520)),"Indie Rock",
IF(ISNUMBER(SEARCH("jazz",R520)),"Jazz",
IF(ISNUMBER(SEARCH("metal",R520)),"Metal",
IF(ISNUMBER(SEARCH("rock",R520)),"Rock",
IF(ISNUMBER(SEARCH("world",R520)),"World Music",
IF(ISNUMBER(SEARCH("animation", R520)), "Animation",
IF(ISNUMBER(SEARCH("documentary", R520)), "Documentary",
IF(ISNUMBER(SEARCH("drama", R520)), "Drama",
IF(ISNUMBER(SEARCH("science", R520)), "Science Ficton",
IF(ISNUMBER(SEARCH("shorts", R520)), "Shorts",
IF(ISNUMBER(SEARCH("television", R520)), "Television",
IF(ISNUMBER(SEARCH("mobile", R520)), "Mobile Games",
IF(ISNUMBER(SEARCH("video games", R520)), "Video Games",
IF(ISNUMBER(SEARCH("theater", R520)), "Plays",
IF(ISNUMBER(SEARCH("wearables", R520)), "Wearables",
IF(ISNUMBER(SEARCH("web", R520)), "Web",
IF(ISNUMBER(SEARCH("journalism", R520)), "Audio",
IF(ISNUMBER(SEARCH("photography", R520)), "Photography Books",
IF(ISNUMBER(SEARCH("publishing/fiction", R520)), "Ficton",
IF(ISNUMBER(SEARCH("nonfiction", R520)), "Nonfiction",
IF(ISNUMBER(SEARCH("podcasts", R520)), "Radio &amp; Podcasts",
IF(ISNUMBER(SEARCH("translations", R520)), "translations"))))))))))))))))))))))))</f>
        <v>Animation</v>
      </c>
    </row>
    <row r="521" spans="1:20" x14ac:dyDescent="0.25">
      <c r="A521">
        <v>519</v>
      </c>
      <c r="B521" t="s">
        <v>1084</v>
      </c>
      <c r="C521" s="3" t="s">
        <v>1085</v>
      </c>
      <c r="D521">
        <v>177700</v>
      </c>
      <c r="E521">
        <v>180802</v>
      </c>
      <c r="F521" s="6">
        <f>E521/D521*100</f>
        <v>101.74563871693867</v>
      </c>
      <c r="G521" t="s">
        <v>20</v>
      </c>
      <c r="H521">
        <v>1773</v>
      </c>
      <c r="I521" s="8">
        <f>IFERROR(E521/H521,"0")</f>
        <v>101.97518330513255</v>
      </c>
      <c r="J521" t="s">
        <v>21</v>
      </c>
      <c r="K521" t="s">
        <v>22</v>
      </c>
      <c r="L521">
        <v>1420696800</v>
      </c>
      <c r="M521" s="12">
        <f>(((L521/60)/60)/24)+DATE(1970,1,1)</f>
        <v>42012.25</v>
      </c>
      <c r="N521">
        <v>1421906400</v>
      </c>
      <c r="O521" s="12">
        <f>(((N521/60)/60)/24)+DATE(1970,1,1)</f>
        <v>42026.25</v>
      </c>
      <c r="P521" t="b">
        <v>0</v>
      </c>
      <c r="Q521" t="b">
        <v>1</v>
      </c>
      <c r="R521" t="s">
        <v>23</v>
      </c>
      <c r="S521" t="str">
        <f>IF(ISNUMBER(SEARCH("food", R521)), "Food", IF(ISNUMBER(SEARCH("music",R521)),"Music",IF(ISNUMBER(SEARCH("film", R521)), "Film &amp; Video", IF(ISNUMBER(SEARCH("games", R521)), "Games", IF(ISNUMBER(SEARCH("theater", R521)), "Theater",IF(ISNUMBER(SEARCH("technology", R521)), "Technology", IF(ISNUMBER(SEARCH("journalism", R521)), "Journalism", IF(ISNUMBER(SEARCH("photography", R521)), "Photography", IF(ISNUMBER(SEARCH("publishing", R521)), "Publishing")))))))))</f>
        <v>Music</v>
      </c>
      <c r="T521" t="str">
        <f>IF(ISNUMBER(SEARCH("food", R521)), "Food Trucks",
IF(ISNUMBER(SEARCH("electric",R521)),"Electric Music",
IF(ISNUMBER(SEARCH("indie",R521)),"Indie Rock",
IF(ISNUMBER(SEARCH("jazz",R521)),"Jazz",
IF(ISNUMBER(SEARCH("metal",R521)),"Metal",
IF(ISNUMBER(SEARCH("rock",R521)),"Rock",
IF(ISNUMBER(SEARCH("world",R521)),"World Music",
IF(ISNUMBER(SEARCH("animation", R521)), "Animation",
IF(ISNUMBER(SEARCH("documentary", R521)), "Documentary",
IF(ISNUMBER(SEARCH("drama", R521)), "Drama",
IF(ISNUMBER(SEARCH("science", R521)), "Science Ficton",
IF(ISNUMBER(SEARCH("shorts", R521)), "Shorts",
IF(ISNUMBER(SEARCH("television", R521)), "Television",
IF(ISNUMBER(SEARCH("mobile", R521)), "Mobile Games",
IF(ISNUMBER(SEARCH("video games", R521)), "Video Games",
IF(ISNUMBER(SEARCH("theater", R521)), "Plays",
IF(ISNUMBER(SEARCH("wearables", R521)), "Wearables",
IF(ISNUMBER(SEARCH("web", R521)), "Web",
IF(ISNUMBER(SEARCH("journalism", R521)), "Audio",
IF(ISNUMBER(SEARCH("photography", R521)), "Photography Books",
IF(ISNUMBER(SEARCH("publishing/fiction", R521)), "Ficton",
IF(ISNUMBER(SEARCH("nonfiction", R521)), "Nonfiction",
IF(ISNUMBER(SEARCH("podcasts", R521)), "Radio &amp; Podcasts",
IF(ISNUMBER(SEARCH("translations", R521)), "translations"))))))))))))))))))))))))</f>
        <v>Rock</v>
      </c>
    </row>
    <row r="522" spans="1:20" x14ac:dyDescent="0.25">
      <c r="A522">
        <v>520</v>
      </c>
      <c r="B522" t="s">
        <v>1086</v>
      </c>
      <c r="C522" s="3" t="s">
        <v>1087</v>
      </c>
      <c r="D522">
        <v>800</v>
      </c>
      <c r="E522">
        <v>3406</v>
      </c>
      <c r="F522" s="6">
        <f>E522/D522*100</f>
        <v>425.75</v>
      </c>
      <c r="G522" t="s">
        <v>20</v>
      </c>
      <c r="H522">
        <v>32</v>
      </c>
      <c r="I522" s="8">
        <f>IFERROR(E522/H522,"0")</f>
        <v>106.4375</v>
      </c>
      <c r="J522" t="s">
        <v>21</v>
      </c>
      <c r="K522" t="s">
        <v>22</v>
      </c>
      <c r="L522">
        <v>1555650000</v>
      </c>
      <c r="M522" s="12">
        <f>(((L522/60)/60)/24)+DATE(1970,1,1)</f>
        <v>43574.208333333328</v>
      </c>
      <c r="N522">
        <v>1555909200</v>
      </c>
      <c r="O522" s="12">
        <f>(((N522/60)/60)/24)+DATE(1970,1,1)</f>
        <v>43577.208333333328</v>
      </c>
      <c r="P522" t="b">
        <v>0</v>
      </c>
      <c r="Q522" t="b">
        <v>0</v>
      </c>
      <c r="R522" t="s">
        <v>33</v>
      </c>
      <c r="S522" t="str">
        <f>IF(ISNUMBER(SEARCH("food", R522)), "Food", IF(ISNUMBER(SEARCH("music",R522)),"Music",IF(ISNUMBER(SEARCH("film", R522)), "Film &amp; Video", IF(ISNUMBER(SEARCH("games", R522)), "Games", IF(ISNUMBER(SEARCH("theater", R522)), "Theater",IF(ISNUMBER(SEARCH("technology", R522)), "Technology", IF(ISNUMBER(SEARCH("journalism", R522)), "Journalism", IF(ISNUMBER(SEARCH("photography", R522)), "Photography", IF(ISNUMBER(SEARCH("publishing", R522)), "Publishing")))))))))</f>
        <v>Theater</v>
      </c>
      <c r="T522" t="str">
        <f>IF(ISNUMBER(SEARCH("food", R522)), "Food Trucks",
IF(ISNUMBER(SEARCH("electric",R522)),"Electric Music",
IF(ISNUMBER(SEARCH("indie",R522)),"Indie Rock",
IF(ISNUMBER(SEARCH("jazz",R522)),"Jazz",
IF(ISNUMBER(SEARCH("metal",R522)),"Metal",
IF(ISNUMBER(SEARCH("rock",R522)),"Rock",
IF(ISNUMBER(SEARCH("world",R522)),"World Music",
IF(ISNUMBER(SEARCH("animation", R522)), "Animation",
IF(ISNUMBER(SEARCH("documentary", R522)), "Documentary",
IF(ISNUMBER(SEARCH("drama", R522)), "Drama",
IF(ISNUMBER(SEARCH("science", R522)), "Science Ficton",
IF(ISNUMBER(SEARCH("shorts", R522)), "Shorts",
IF(ISNUMBER(SEARCH("television", R522)), "Television",
IF(ISNUMBER(SEARCH("mobile", R522)), "Mobile Games",
IF(ISNUMBER(SEARCH("video games", R522)), "Video Games",
IF(ISNUMBER(SEARCH("theater", R522)), "Plays",
IF(ISNUMBER(SEARCH("wearables", R522)), "Wearables",
IF(ISNUMBER(SEARCH("web", R522)), "Web",
IF(ISNUMBER(SEARCH("journalism", R522)), "Audio",
IF(ISNUMBER(SEARCH("photography", R522)), "Photography Books",
IF(ISNUMBER(SEARCH("publishing/fiction", R522)), "Ficton",
IF(ISNUMBER(SEARCH("nonfiction", R522)), "Nonfiction",
IF(ISNUMBER(SEARCH("podcasts", R522)), "Radio &amp; Podcasts",
IF(ISNUMBER(SEARCH("translations", R522)), "translations"))))))))))))))))))))))))</f>
        <v>Plays</v>
      </c>
    </row>
    <row r="523" spans="1:20" x14ac:dyDescent="0.25">
      <c r="A523">
        <v>521</v>
      </c>
      <c r="B523" t="s">
        <v>1088</v>
      </c>
      <c r="C523" s="3" t="s">
        <v>141</v>
      </c>
      <c r="D523">
        <v>7600</v>
      </c>
      <c r="E523">
        <v>11061</v>
      </c>
      <c r="F523" s="6">
        <f>E523/D523*100</f>
        <v>145.53947368421052</v>
      </c>
      <c r="G523" t="s">
        <v>20</v>
      </c>
      <c r="H523">
        <v>369</v>
      </c>
      <c r="I523" s="8">
        <f>IFERROR(E523/H523,"0")</f>
        <v>29.975609756097562</v>
      </c>
      <c r="J523" t="s">
        <v>21</v>
      </c>
      <c r="K523" t="s">
        <v>22</v>
      </c>
      <c r="L523">
        <v>1471928400</v>
      </c>
      <c r="M523" s="12">
        <f>(((L523/60)/60)/24)+DATE(1970,1,1)</f>
        <v>42605.208333333328</v>
      </c>
      <c r="N523">
        <v>1472446800</v>
      </c>
      <c r="O523" s="12">
        <f>(((N523/60)/60)/24)+DATE(1970,1,1)</f>
        <v>42611.208333333328</v>
      </c>
      <c r="P523" t="b">
        <v>0</v>
      </c>
      <c r="Q523" t="b">
        <v>1</v>
      </c>
      <c r="R523" t="s">
        <v>53</v>
      </c>
      <c r="S523" t="str">
        <f>IF(ISNUMBER(SEARCH("food", R523)), "Food", IF(ISNUMBER(SEARCH("music",R523)),"Music",IF(ISNUMBER(SEARCH("film", R523)), "Film &amp; Video", IF(ISNUMBER(SEARCH("games", R523)), "Games", IF(ISNUMBER(SEARCH("theater", R523)), "Theater",IF(ISNUMBER(SEARCH("technology", R523)), "Technology", IF(ISNUMBER(SEARCH("journalism", R523)), "Journalism", IF(ISNUMBER(SEARCH("photography", R523)), "Photography", IF(ISNUMBER(SEARCH("publishing", R523)), "Publishing")))))))))</f>
        <v>Film &amp; Video</v>
      </c>
      <c r="T523" t="str">
        <f>IF(ISNUMBER(SEARCH("food", R523)), "Food Trucks",
IF(ISNUMBER(SEARCH("electric",R523)),"Electric Music",
IF(ISNUMBER(SEARCH("indie",R523)),"Indie Rock",
IF(ISNUMBER(SEARCH("jazz",R523)),"Jazz",
IF(ISNUMBER(SEARCH("metal",R523)),"Metal",
IF(ISNUMBER(SEARCH("rock",R523)),"Rock",
IF(ISNUMBER(SEARCH("world",R523)),"World Music",
IF(ISNUMBER(SEARCH("animation", R523)), "Animation",
IF(ISNUMBER(SEARCH("documentary", R523)), "Documentary",
IF(ISNUMBER(SEARCH("drama", R523)), "Drama",
IF(ISNUMBER(SEARCH("science", R523)), "Science Ficton",
IF(ISNUMBER(SEARCH("shorts", R523)), "Shorts",
IF(ISNUMBER(SEARCH("television", R523)), "Television",
IF(ISNUMBER(SEARCH("mobile", R523)), "Mobile Games",
IF(ISNUMBER(SEARCH("video games", R523)), "Video Games",
IF(ISNUMBER(SEARCH("theater", R523)), "Plays",
IF(ISNUMBER(SEARCH("wearables", R523)), "Wearables",
IF(ISNUMBER(SEARCH("web", R523)), "Web",
IF(ISNUMBER(SEARCH("journalism", R523)), "Audio",
IF(ISNUMBER(SEARCH("photography", R523)), "Photography Books",
IF(ISNUMBER(SEARCH("publishing/fiction", R523)), "Ficton",
IF(ISNUMBER(SEARCH("nonfiction", R523)), "Nonfiction",
IF(ISNUMBER(SEARCH("podcasts", R523)), "Radio &amp; Podcasts",
IF(ISNUMBER(SEARCH("translations", R523)), "translations"))))))))))))))))))))))))</f>
        <v>Drama</v>
      </c>
    </row>
    <row r="524" spans="1:20" ht="31.5" x14ac:dyDescent="0.25">
      <c r="A524">
        <v>522</v>
      </c>
      <c r="B524" t="s">
        <v>1089</v>
      </c>
      <c r="C524" s="3" t="s">
        <v>1090</v>
      </c>
      <c r="D524">
        <v>50500</v>
      </c>
      <c r="E524">
        <v>16389</v>
      </c>
      <c r="F524" s="6">
        <f>E524/D524*100</f>
        <v>32.453465346534657</v>
      </c>
      <c r="G524" t="s">
        <v>14</v>
      </c>
      <c r="H524">
        <v>191</v>
      </c>
      <c r="I524" s="8">
        <f>IFERROR(E524/H524,"0")</f>
        <v>85.806282722513089</v>
      </c>
      <c r="J524" t="s">
        <v>21</v>
      </c>
      <c r="K524" t="s">
        <v>22</v>
      </c>
      <c r="L524">
        <v>1341291600</v>
      </c>
      <c r="M524" s="12">
        <f>(((L524/60)/60)/24)+DATE(1970,1,1)</f>
        <v>41093.208333333336</v>
      </c>
      <c r="N524">
        <v>1342328400</v>
      </c>
      <c r="O524" s="12">
        <f>(((N524/60)/60)/24)+DATE(1970,1,1)</f>
        <v>41105.208333333336</v>
      </c>
      <c r="P524" t="b">
        <v>0</v>
      </c>
      <c r="Q524" t="b">
        <v>0</v>
      </c>
      <c r="R524" t="s">
        <v>100</v>
      </c>
      <c r="S524" t="str">
        <f>IF(ISNUMBER(SEARCH("food", R524)), "Food", IF(ISNUMBER(SEARCH("music",R524)),"Music",IF(ISNUMBER(SEARCH("film", R524)), "Film &amp; Video", IF(ISNUMBER(SEARCH("games", R524)), "Games", IF(ISNUMBER(SEARCH("theater", R524)), "Theater",IF(ISNUMBER(SEARCH("technology", R524)), "Technology", IF(ISNUMBER(SEARCH("journalism", R524)), "Journalism", IF(ISNUMBER(SEARCH("photography", R524)), "Photography", IF(ISNUMBER(SEARCH("publishing", R524)), "Publishing")))))))))</f>
        <v>Film &amp; Video</v>
      </c>
      <c r="T524" t="str">
        <f>IF(ISNUMBER(SEARCH("food", R524)), "Food Trucks",
IF(ISNUMBER(SEARCH("electric",R524)),"Electric Music",
IF(ISNUMBER(SEARCH("indie",R524)),"Indie Rock",
IF(ISNUMBER(SEARCH("jazz",R524)),"Jazz",
IF(ISNUMBER(SEARCH("metal",R524)),"Metal",
IF(ISNUMBER(SEARCH("rock",R524)),"Rock",
IF(ISNUMBER(SEARCH("world",R524)),"World Music",
IF(ISNUMBER(SEARCH("animation", R524)), "Animation",
IF(ISNUMBER(SEARCH("documentary", R524)), "Documentary",
IF(ISNUMBER(SEARCH("drama", R524)), "Drama",
IF(ISNUMBER(SEARCH("science", R524)), "Science Ficton",
IF(ISNUMBER(SEARCH("shorts", R524)), "Shorts",
IF(ISNUMBER(SEARCH("television", R524)), "Television",
IF(ISNUMBER(SEARCH("mobile", R524)), "Mobile Games",
IF(ISNUMBER(SEARCH("video games", R524)), "Video Games",
IF(ISNUMBER(SEARCH("theater", R524)), "Plays",
IF(ISNUMBER(SEARCH("wearables", R524)), "Wearables",
IF(ISNUMBER(SEARCH("web", R524)), "Web",
IF(ISNUMBER(SEARCH("journalism", R524)), "Audio",
IF(ISNUMBER(SEARCH("photography", R524)), "Photography Books",
IF(ISNUMBER(SEARCH("publishing/fiction", R524)), "Ficton",
IF(ISNUMBER(SEARCH("nonfiction", R524)), "Nonfiction",
IF(ISNUMBER(SEARCH("podcasts", R524)), "Radio &amp; Podcasts",
IF(ISNUMBER(SEARCH("translations", R524)), "translations"))))))))))))))))))))))))</f>
        <v>Shorts</v>
      </c>
    </row>
    <row r="525" spans="1:20" x14ac:dyDescent="0.25">
      <c r="A525">
        <v>523</v>
      </c>
      <c r="B525" t="s">
        <v>1091</v>
      </c>
      <c r="C525" s="3" t="s">
        <v>1092</v>
      </c>
      <c r="D525">
        <v>900</v>
      </c>
      <c r="E525">
        <v>6303</v>
      </c>
      <c r="F525" s="6">
        <f>E525/D525*100</f>
        <v>700.33333333333326</v>
      </c>
      <c r="G525" t="s">
        <v>20</v>
      </c>
      <c r="H525">
        <v>89</v>
      </c>
      <c r="I525" s="8">
        <f>IFERROR(E525/H525,"0")</f>
        <v>70.82022471910112</v>
      </c>
      <c r="J525" t="s">
        <v>21</v>
      </c>
      <c r="K525" t="s">
        <v>22</v>
      </c>
      <c r="L525">
        <v>1267682400</v>
      </c>
      <c r="M525" s="12">
        <f>(((L525/60)/60)/24)+DATE(1970,1,1)</f>
        <v>40241.25</v>
      </c>
      <c r="N525">
        <v>1268114400</v>
      </c>
      <c r="O525" s="12">
        <f>(((N525/60)/60)/24)+DATE(1970,1,1)</f>
        <v>40246.25</v>
      </c>
      <c r="P525" t="b">
        <v>0</v>
      </c>
      <c r="Q525" t="b">
        <v>0</v>
      </c>
      <c r="R525" t="s">
        <v>100</v>
      </c>
      <c r="S525" t="str">
        <f>IF(ISNUMBER(SEARCH("food", R525)), "Food", IF(ISNUMBER(SEARCH("music",R525)),"Music",IF(ISNUMBER(SEARCH("film", R525)), "Film &amp; Video", IF(ISNUMBER(SEARCH("games", R525)), "Games", IF(ISNUMBER(SEARCH("theater", R525)), "Theater",IF(ISNUMBER(SEARCH("technology", R525)), "Technology", IF(ISNUMBER(SEARCH("journalism", R525)), "Journalism", IF(ISNUMBER(SEARCH("photography", R525)), "Photography", IF(ISNUMBER(SEARCH("publishing", R525)), "Publishing")))))))))</f>
        <v>Film &amp; Video</v>
      </c>
      <c r="T525" t="str">
        <f>IF(ISNUMBER(SEARCH("food", R525)), "Food Trucks",
IF(ISNUMBER(SEARCH("electric",R525)),"Electric Music",
IF(ISNUMBER(SEARCH("indie",R525)),"Indie Rock",
IF(ISNUMBER(SEARCH("jazz",R525)),"Jazz",
IF(ISNUMBER(SEARCH("metal",R525)),"Metal",
IF(ISNUMBER(SEARCH("rock",R525)),"Rock",
IF(ISNUMBER(SEARCH("world",R525)),"World Music",
IF(ISNUMBER(SEARCH("animation", R525)), "Animation",
IF(ISNUMBER(SEARCH("documentary", R525)), "Documentary",
IF(ISNUMBER(SEARCH("drama", R525)), "Drama",
IF(ISNUMBER(SEARCH("science", R525)), "Science Ficton",
IF(ISNUMBER(SEARCH("shorts", R525)), "Shorts",
IF(ISNUMBER(SEARCH("television", R525)), "Television",
IF(ISNUMBER(SEARCH("mobile", R525)), "Mobile Games",
IF(ISNUMBER(SEARCH("video games", R525)), "Video Games",
IF(ISNUMBER(SEARCH("theater", R525)), "Plays",
IF(ISNUMBER(SEARCH("wearables", R525)), "Wearables",
IF(ISNUMBER(SEARCH("web", R525)), "Web",
IF(ISNUMBER(SEARCH("journalism", R525)), "Audio",
IF(ISNUMBER(SEARCH("photography", R525)), "Photography Books",
IF(ISNUMBER(SEARCH("publishing/fiction", R525)), "Ficton",
IF(ISNUMBER(SEARCH("nonfiction", R525)), "Nonfiction",
IF(ISNUMBER(SEARCH("podcasts", R525)), "Radio &amp; Podcasts",
IF(ISNUMBER(SEARCH("translations", R525)), "translations"))))))))))))))))))))))))</f>
        <v>Shorts</v>
      </c>
    </row>
    <row r="526" spans="1:20" x14ac:dyDescent="0.25">
      <c r="A526">
        <v>524</v>
      </c>
      <c r="B526" t="s">
        <v>1093</v>
      </c>
      <c r="C526" s="3" t="s">
        <v>1094</v>
      </c>
      <c r="D526">
        <v>96700</v>
      </c>
      <c r="E526">
        <v>81136</v>
      </c>
      <c r="F526" s="6">
        <f>E526/D526*100</f>
        <v>83.904860392967933</v>
      </c>
      <c r="G526" t="s">
        <v>14</v>
      </c>
      <c r="H526">
        <v>1979</v>
      </c>
      <c r="I526" s="8">
        <f>IFERROR(E526/H526,"0")</f>
        <v>40.998484082870135</v>
      </c>
      <c r="J526" t="s">
        <v>21</v>
      </c>
      <c r="K526" t="s">
        <v>22</v>
      </c>
      <c r="L526">
        <v>1272258000</v>
      </c>
      <c r="M526" s="12">
        <f>(((L526/60)/60)/24)+DATE(1970,1,1)</f>
        <v>40294.208333333336</v>
      </c>
      <c r="N526">
        <v>1273381200</v>
      </c>
      <c r="O526" s="12">
        <f>(((N526/60)/60)/24)+DATE(1970,1,1)</f>
        <v>40307.208333333336</v>
      </c>
      <c r="P526" t="b">
        <v>0</v>
      </c>
      <c r="Q526" t="b">
        <v>0</v>
      </c>
      <c r="R526" t="s">
        <v>33</v>
      </c>
      <c r="S526" t="str">
        <f>IF(ISNUMBER(SEARCH("food", R526)), "Food", IF(ISNUMBER(SEARCH("music",R526)),"Music",IF(ISNUMBER(SEARCH("film", R526)), "Film &amp; Video", IF(ISNUMBER(SEARCH("games", R526)), "Games", IF(ISNUMBER(SEARCH("theater", R526)), "Theater",IF(ISNUMBER(SEARCH("technology", R526)), "Technology", IF(ISNUMBER(SEARCH("journalism", R526)), "Journalism", IF(ISNUMBER(SEARCH("photography", R526)), "Photography", IF(ISNUMBER(SEARCH("publishing", R526)), "Publishing")))))))))</f>
        <v>Theater</v>
      </c>
      <c r="T526" t="str">
        <f>IF(ISNUMBER(SEARCH("food", R526)), "Food Trucks",
IF(ISNUMBER(SEARCH("electric",R526)),"Electric Music",
IF(ISNUMBER(SEARCH("indie",R526)),"Indie Rock",
IF(ISNUMBER(SEARCH("jazz",R526)),"Jazz",
IF(ISNUMBER(SEARCH("metal",R526)),"Metal",
IF(ISNUMBER(SEARCH("rock",R526)),"Rock",
IF(ISNUMBER(SEARCH("world",R526)),"World Music",
IF(ISNUMBER(SEARCH("animation", R526)), "Animation",
IF(ISNUMBER(SEARCH("documentary", R526)), "Documentary",
IF(ISNUMBER(SEARCH("drama", R526)), "Drama",
IF(ISNUMBER(SEARCH("science", R526)), "Science Ficton",
IF(ISNUMBER(SEARCH("shorts", R526)), "Shorts",
IF(ISNUMBER(SEARCH("television", R526)), "Television",
IF(ISNUMBER(SEARCH("mobile", R526)), "Mobile Games",
IF(ISNUMBER(SEARCH("video games", R526)), "Video Games",
IF(ISNUMBER(SEARCH("theater", R526)), "Plays",
IF(ISNUMBER(SEARCH("wearables", R526)), "Wearables",
IF(ISNUMBER(SEARCH("web", R526)), "Web",
IF(ISNUMBER(SEARCH("journalism", R526)), "Audio",
IF(ISNUMBER(SEARCH("photography", R526)), "Photography Books",
IF(ISNUMBER(SEARCH("publishing/fiction", R526)), "Ficton",
IF(ISNUMBER(SEARCH("nonfiction", R526)), "Nonfiction",
IF(ISNUMBER(SEARCH("podcasts", R526)), "Radio &amp; Podcasts",
IF(ISNUMBER(SEARCH("translations", R526)), "translations"))))))))))))))))))))))))</f>
        <v>Plays</v>
      </c>
    </row>
    <row r="527" spans="1:20" x14ac:dyDescent="0.25">
      <c r="A527">
        <v>525</v>
      </c>
      <c r="B527" t="s">
        <v>1095</v>
      </c>
      <c r="C527" s="3" t="s">
        <v>1096</v>
      </c>
      <c r="D527">
        <v>2100</v>
      </c>
      <c r="E527">
        <v>1768</v>
      </c>
      <c r="F527" s="6">
        <f>E527/D527*100</f>
        <v>84.19047619047619</v>
      </c>
      <c r="G527" t="s">
        <v>14</v>
      </c>
      <c r="H527">
        <v>63</v>
      </c>
      <c r="I527" s="8">
        <f>IFERROR(E527/H527,"0")</f>
        <v>28.063492063492063</v>
      </c>
      <c r="J527" t="s">
        <v>21</v>
      </c>
      <c r="K527" t="s">
        <v>22</v>
      </c>
      <c r="L527">
        <v>1290492000</v>
      </c>
      <c r="M527" s="12">
        <f>(((L527/60)/60)/24)+DATE(1970,1,1)</f>
        <v>40505.25</v>
      </c>
      <c r="N527">
        <v>1290837600</v>
      </c>
      <c r="O527" s="12">
        <f>(((N527/60)/60)/24)+DATE(1970,1,1)</f>
        <v>40509.25</v>
      </c>
      <c r="P527" t="b">
        <v>0</v>
      </c>
      <c r="Q527" t="b">
        <v>0</v>
      </c>
      <c r="R527" t="s">
        <v>65</v>
      </c>
      <c r="S527" t="str">
        <f>IF(ISNUMBER(SEARCH("food", R527)), "Food", IF(ISNUMBER(SEARCH("music",R527)),"Music",IF(ISNUMBER(SEARCH("film", R527)), "Film &amp; Video", IF(ISNUMBER(SEARCH("games", R527)), "Games", IF(ISNUMBER(SEARCH("theater", R527)), "Theater",IF(ISNUMBER(SEARCH("technology", R527)), "Technology", IF(ISNUMBER(SEARCH("journalism", R527)), "Journalism", IF(ISNUMBER(SEARCH("photography", R527)), "Photography", IF(ISNUMBER(SEARCH("publishing", R527)), "Publishing")))))))))</f>
        <v>Technology</v>
      </c>
      <c r="T527" t="str">
        <f>IF(ISNUMBER(SEARCH("food", R527)), "Food Trucks",
IF(ISNUMBER(SEARCH("electric",R527)),"Electric Music",
IF(ISNUMBER(SEARCH("indie",R527)),"Indie Rock",
IF(ISNUMBER(SEARCH("jazz",R527)),"Jazz",
IF(ISNUMBER(SEARCH("metal",R527)),"Metal",
IF(ISNUMBER(SEARCH("rock",R527)),"Rock",
IF(ISNUMBER(SEARCH("world",R527)),"World Music",
IF(ISNUMBER(SEARCH("animation", R527)), "Animation",
IF(ISNUMBER(SEARCH("documentary", R527)), "Documentary",
IF(ISNUMBER(SEARCH("drama", R527)), "Drama",
IF(ISNUMBER(SEARCH("science", R527)), "Science Ficton",
IF(ISNUMBER(SEARCH("shorts", R527)), "Shorts",
IF(ISNUMBER(SEARCH("television", R527)), "Television",
IF(ISNUMBER(SEARCH("mobile", R527)), "Mobile Games",
IF(ISNUMBER(SEARCH("video games", R527)), "Video Games",
IF(ISNUMBER(SEARCH("theater", R527)), "Plays",
IF(ISNUMBER(SEARCH("wearables", R527)), "Wearables",
IF(ISNUMBER(SEARCH("web", R527)), "Web",
IF(ISNUMBER(SEARCH("journalism", R527)), "Audio",
IF(ISNUMBER(SEARCH("photography", R527)), "Photography Books",
IF(ISNUMBER(SEARCH("publishing/fiction", R527)), "Ficton",
IF(ISNUMBER(SEARCH("nonfiction", R527)), "Nonfiction",
IF(ISNUMBER(SEARCH("podcasts", R527)), "Radio &amp; Podcasts",
IF(ISNUMBER(SEARCH("translations", R527)), "translations"))))))))))))))))))))))))</f>
        <v>Wearables</v>
      </c>
    </row>
    <row r="528" spans="1:20" ht="31.5" x14ac:dyDescent="0.25">
      <c r="A528">
        <v>526</v>
      </c>
      <c r="B528" t="s">
        <v>1097</v>
      </c>
      <c r="C528" s="3" t="s">
        <v>1098</v>
      </c>
      <c r="D528">
        <v>8300</v>
      </c>
      <c r="E528">
        <v>12944</v>
      </c>
      <c r="F528" s="6">
        <f>E528/D528*100</f>
        <v>155.95180722891567</v>
      </c>
      <c r="G528" t="s">
        <v>20</v>
      </c>
      <c r="H528">
        <v>147</v>
      </c>
      <c r="I528" s="8">
        <f>IFERROR(E528/H528,"0")</f>
        <v>88.054421768707485</v>
      </c>
      <c r="J528" t="s">
        <v>21</v>
      </c>
      <c r="K528" t="s">
        <v>22</v>
      </c>
      <c r="L528">
        <v>1451109600</v>
      </c>
      <c r="M528" s="12">
        <f>(((L528/60)/60)/24)+DATE(1970,1,1)</f>
        <v>42364.25</v>
      </c>
      <c r="N528">
        <v>1454306400</v>
      </c>
      <c r="O528" s="12">
        <f>(((N528/60)/60)/24)+DATE(1970,1,1)</f>
        <v>42401.25</v>
      </c>
      <c r="P528" t="b">
        <v>0</v>
      </c>
      <c r="Q528" t="b">
        <v>1</v>
      </c>
      <c r="R528" t="s">
        <v>33</v>
      </c>
      <c r="S528" t="str">
        <f>IF(ISNUMBER(SEARCH("food", R528)), "Food", IF(ISNUMBER(SEARCH("music",R528)),"Music",IF(ISNUMBER(SEARCH("film", R528)), "Film &amp; Video", IF(ISNUMBER(SEARCH("games", R528)), "Games", IF(ISNUMBER(SEARCH("theater", R528)), "Theater",IF(ISNUMBER(SEARCH("technology", R528)), "Technology", IF(ISNUMBER(SEARCH("journalism", R528)), "Journalism", IF(ISNUMBER(SEARCH("photography", R528)), "Photography", IF(ISNUMBER(SEARCH("publishing", R528)), "Publishing")))))))))</f>
        <v>Theater</v>
      </c>
      <c r="T528" t="str">
        <f>IF(ISNUMBER(SEARCH("food", R528)), "Food Trucks",
IF(ISNUMBER(SEARCH("electric",R528)),"Electric Music",
IF(ISNUMBER(SEARCH("indie",R528)),"Indie Rock",
IF(ISNUMBER(SEARCH("jazz",R528)),"Jazz",
IF(ISNUMBER(SEARCH("metal",R528)),"Metal",
IF(ISNUMBER(SEARCH("rock",R528)),"Rock",
IF(ISNUMBER(SEARCH("world",R528)),"World Music",
IF(ISNUMBER(SEARCH("animation", R528)), "Animation",
IF(ISNUMBER(SEARCH("documentary", R528)), "Documentary",
IF(ISNUMBER(SEARCH("drama", R528)), "Drama",
IF(ISNUMBER(SEARCH("science", R528)), "Science Ficton",
IF(ISNUMBER(SEARCH("shorts", R528)), "Shorts",
IF(ISNUMBER(SEARCH("television", R528)), "Television",
IF(ISNUMBER(SEARCH("mobile", R528)), "Mobile Games",
IF(ISNUMBER(SEARCH("video games", R528)), "Video Games",
IF(ISNUMBER(SEARCH("theater", R528)), "Plays",
IF(ISNUMBER(SEARCH("wearables", R528)), "Wearables",
IF(ISNUMBER(SEARCH("web", R528)), "Web",
IF(ISNUMBER(SEARCH("journalism", R528)), "Audio",
IF(ISNUMBER(SEARCH("photography", R528)), "Photography Books",
IF(ISNUMBER(SEARCH("publishing/fiction", R528)), "Ficton",
IF(ISNUMBER(SEARCH("nonfiction", R528)), "Nonfiction",
IF(ISNUMBER(SEARCH("podcasts", R528)), "Radio &amp; Podcasts",
IF(ISNUMBER(SEARCH("translations", R528)), "translations"))))))))))))))))))))))))</f>
        <v>Plays</v>
      </c>
    </row>
    <row r="529" spans="1:20" x14ac:dyDescent="0.25">
      <c r="A529">
        <v>527</v>
      </c>
      <c r="B529" t="s">
        <v>1099</v>
      </c>
      <c r="C529" s="3" t="s">
        <v>1100</v>
      </c>
      <c r="D529">
        <v>189200</v>
      </c>
      <c r="E529">
        <v>188480</v>
      </c>
      <c r="F529" s="6">
        <f>E529/D529*100</f>
        <v>99.619450317124731</v>
      </c>
      <c r="G529" t="s">
        <v>14</v>
      </c>
      <c r="H529">
        <v>6080</v>
      </c>
      <c r="I529" s="8">
        <f>IFERROR(E529/H529,"0")</f>
        <v>31</v>
      </c>
      <c r="J529" t="s">
        <v>15</v>
      </c>
      <c r="K529" t="s">
        <v>16</v>
      </c>
      <c r="L529">
        <v>1454652000</v>
      </c>
      <c r="M529" s="12">
        <f>(((L529/60)/60)/24)+DATE(1970,1,1)</f>
        <v>42405.25</v>
      </c>
      <c r="N529">
        <v>1457762400</v>
      </c>
      <c r="O529" s="12">
        <f>(((N529/60)/60)/24)+DATE(1970,1,1)</f>
        <v>42441.25</v>
      </c>
      <c r="P529" t="b">
        <v>0</v>
      </c>
      <c r="Q529" t="b">
        <v>0</v>
      </c>
      <c r="R529" t="s">
        <v>71</v>
      </c>
      <c r="S529" t="str">
        <f>IF(ISNUMBER(SEARCH("food", R529)), "Food", IF(ISNUMBER(SEARCH("music",R529)),"Music",IF(ISNUMBER(SEARCH("film", R529)), "Film &amp; Video", IF(ISNUMBER(SEARCH("games", R529)), "Games", IF(ISNUMBER(SEARCH("theater", R529)), "Theater",IF(ISNUMBER(SEARCH("technology", R529)), "Technology", IF(ISNUMBER(SEARCH("journalism", R529)), "Journalism", IF(ISNUMBER(SEARCH("photography", R529)), "Photography", IF(ISNUMBER(SEARCH("publishing", R529)), "Publishing")))))))))</f>
        <v>Film &amp; Video</v>
      </c>
      <c r="T529" t="str">
        <f>IF(ISNUMBER(SEARCH("food", R529)), "Food Trucks",
IF(ISNUMBER(SEARCH("electric",R529)),"Electric Music",
IF(ISNUMBER(SEARCH("indie",R529)),"Indie Rock",
IF(ISNUMBER(SEARCH("jazz",R529)),"Jazz",
IF(ISNUMBER(SEARCH("metal",R529)),"Metal",
IF(ISNUMBER(SEARCH("rock",R529)),"Rock",
IF(ISNUMBER(SEARCH("world",R529)),"World Music",
IF(ISNUMBER(SEARCH("animation", R529)), "Animation",
IF(ISNUMBER(SEARCH("documentary", R529)), "Documentary",
IF(ISNUMBER(SEARCH("drama", R529)), "Drama",
IF(ISNUMBER(SEARCH("science", R529)), "Science Ficton",
IF(ISNUMBER(SEARCH("shorts", R529)), "Shorts",
IF(ISNUMBER(SEARCH("television", R529)), "Television",
IF(ISNUMBER(SEARCH("mobile", R529)), "Mobile Games",
IF(ISNUMBER(SEARCH("video games", R529)), "Video Games",
IF(ISNUMBER(SEARCH("theater", R529)), "Plays",
IF(ISNUMBER(SEARCH("wearables", R529)), "Wearables",
IF(ISNUMBER(SEARCH("web", R529)), "Web",
IF(ISNUMBER(SEARCH("journalism", R529)), "Audio",
IF(ISNUMBER(SEARCH("photography", R529)), "Photography Books",
IF(ISNUMBER(SEARCH("publishing/fiction", R529)), "Ficton",
IF(ISNUMBER(SEARCH("nonfiction", R529)), "Nonfiction",
IF(ISNUMBER(SEARCH("podcasts", R529)), "Radio &amp; Podcasts",
IF(ISNUMBER(SEARCH("translations", R529)), "translations"))))))))))))))))))))))))</f>
        <v>Animation</v>
      </c>
    </row>
    <row r="530" spans="1:20" x14ac:dyDescent="0.25">
      <c r="A530">
        <v>528</v>
      </c>
      <c r="B530" t="s">
        <v>1101</v>
      </c>
      <c r="C530" s="3" t="s">
        <v>1102</v>
      </c>
      <c r="D530">
        <v>9000</v>
      </c>
      <c r="E530">
        <v>7227</v>
      </c>
      <c r="F530" s="6">
        <f>E530/D530*100</f>
        <v>80.300000000000011</v>
      </c>
      <c r="G530" t="s">
        <v>14</v>
      </c>
      <c r="H530">
        <v>80</v>
      </c>
      <c r="I530" s="8">
        <f>IFERROR(E530/H530,"0")</f>
        <v>90.337500000000006</v>
      </c>
      <c r="J530" t="s">
        <v>40</v>
      </c>
      <c r="K530" t="s">
        <v>41</v>
      </c>
      <c r="L530">
        <v>1385186400</v>
      </c>
      <c r="M530" s="12">
        <f>(((L530/60)/60)/24)+DATE(1970,1,1)</f>
        <v>41601.25</v>
      </c>
      <c r="N530">
        <v>1389074400</v>
      </c>
      <c r="O530" s="12">
        <f>(((N530/60)/60)/24)+DATE(1970,1,1)</f>
        <v>41646.25</v>
      </c>
      <c r="P530" t="b">
        <v>0</v>
      </c>
      <c r="Q530" t="b">
        <v>0</v>
      </c>
      <c r="R530" t="s">
        <v>60</v>
      </c>
      <c r="S530" t="str">
        <f>IF(ISNUMBER(SEARCH("food", R530)), "Food", IF(ISNUMBER(SEARCH("music",R530)),"Music",IF(ISNUMBER(SEARCH("film", R530)), "Film &amp; Video", IF(ISNUMBER(SEARCH("games", R530)), "Games", IF(ISNUMBER(SEARCH("theater", R530)), "Theater",IF(ISNUMBER(SEARCH("technology", R530)), "Technology", IF(ISNUMBER(SEARCH("journalism", R530)), "Journalism", IF(ISNUMBER(SEARCH("photography", R530)), "Photography", IF(ISNUMBER(SEARCH("publishing", R530)), "Publishing")))))))))</f>
        <v>Music</v>
      </c>
      <c r="T530" t="str">
        <f>IF(ISNUMBER(SEARCH("food", R530)), "Food Trucks",
IF(ISNUMBER(SEARCH("electric",R530)),"Electric Music",
IF(ISNUMBER(SEARCH("indie",R530)),"Indie Rock",
IF(ISNUMBER(SEARCH("jazz",R530)),"Jazz",
IF(ISNUMBER(SEARCH("metal",R530)),"Metal",
IF(ISNUMBER(SEARCH("rock",R530)),"Rock",
IF(ISNUMBER(SEARCH("world",R530)),"World Music",
IF(ISNUMBER(SEARCH("animation", R530)), "Animation",
IF(ISNUMBER(SEARCH("documentary", R530)), "Documentary",
IF(ISNUMBER(SEARCH("drama", R530)), "Drama",
IF(ISNUMBER(SEARCH("science", R530)), "Science Ficton",
IF(ISNUMBER(SEARCH("shorts", R530)), "Shorts",
IF(ISNUMBER(SEARCH("television", R530)), "Television",
IF(ISNUMBER(SEARCH("mobile", R530)), "Mobile Games",
IF(ISNUMBER(SEARCH("video games", R530)), "Video Games",
IF(ISNUMBER(SEARCH("theater", R530)), "Plays",
IF(ISNUMBER(SEARCH("wearables", R530)), "Wearables",
IF(ISNUMBER(SEARCH("web", R530)), "Web",
IF(ISNUMBER(SEARCH("journalism", R530)), "Audio",
IF(ISNUMBER(SEARCH("photography", R530)), "Photography Books",
IF(ISNUMBER(SEARCH("publishing/fiction", R530)), "Ficton",
IF(ISNUMBER(SEARCH("nonfiction", R530)), "Nonfiction",
IF(ISNUMBER(SEARCH("podcasts", R530)), "Radio &amp; Podcasts",
IF(ISNUMBER(SEARCH("translations", R530)), "translations"))))))))))))))))))))))))</f>
        <v>Indie Rock</v>
      </c>
    </row>
    <row r="531" spans="1:20" x14ac:dyDescent="0.25">
      <c r="A531">
        <v>529</v>
      </c>
      <c r="B531" t="s">
        <v>1103</v>
      </c>
      <c r="C531" s="3" t="s">
        <v>1104</v>
      </c>
      <c r="D531">
        <v>5100</v>
      </c>
      <c r="E531">
        <v>574</v>
      </c>
      <c r="F531" s="6">
        <f>E531/D531*100</f>
        <v>11.254901960784313</v>
      </c>
      <c r="G531" t="s">
        <v>14</v>
      </c>
      <c r="H531">
        <v>9</v>
      </c>
      <c r="I531" s="8">
        <f>IFERROR(E531/H531,"0")</f>
        <v>63.777777777777779</v>
      </c>
      <c r="J531" t="s">
        <v>21</v>
      </c>
      <c r="K531" t="s">
        <v>22</v>
      </c>
      <c r="L531">
        <v>1399698000</v>
      </c>
      <c r="M531" s="12">
        <f>(((L531/60)/60)/24)+DATE(1970,1,1)</f>
        <v>41769.208333333336</v>
      </c>
      <c r="N531">
        <v>1402117200</v>
      </c>
      <c r="O531" s="12">
        <f>(((N531/60)/60)/24)+DATE(1970,1,1)</f>
        <v>41797.208333333336</v>
      </c>
      <c r="P531" t="b">
        <v>0</v>
      </c>
      <c r="Q531" t="b">
        <v>0</v>
      </c>
      <c r="R531" t="s">
        <v>89</v>
      </c>
      <c r="S531" t="str">
        <f>IF(ISNUMBER(SEARCH("food", R531)), "Food", IF(ISNUMBER(SEARCH("music",R531)),"Music",IF(ISNUMBER(SEARCH("film", R531)), "Film &amp; Video", IF(ISNUMBER(SEARCH("games", R531)), "Games", IF(ISNUMBER(SEARCH("theater", R531)), "Theater",IF(ISNUMBER(SEARCH("technology", R531)), "Technology", IF(ISNUMBER(SEARCH("journalism", R531)), "Journalism", IF(ISNUMBER(SEARCH("photography", R531)), "Photography", IF(ISNUMBER(SEARCH("publishing", R531)), "Publishing")))))))))</f>
        <v>Games</v>
      </c>
      <c r="T531" t="str">
        <f>IF(ISNUMBER(SEARCH("food", R531)), "Food Trucks",
IF(ISNUMBER(SEARCH("electric",R531)),"Electric Music",
IF(ISNUMBER(SEARCH("indie",R531)),"Indie Rock",
IF(ISNUMBER(SEARCH("jazz",R531)),"Jazz",
IF(ISNUMBER(SEARCH("metal",R531)),"Metal",
IF(ISNUMBER(SEARCH("rock",R531)),"Rock",
IF(ISNUMBER(SEARCH("world",R531)),"World Music",
IF(ISNUMBER(SEARCH("animation", R531)), "Animation",
IF(ISNUMBER(SEARCH("documentary", R531)), "Documentary",
IF(ISNUMBER(SEARCH("drama", R531)), "Drama",
IF(ISNUMBER(SEARCH("science", R531)), "Science Ficton",
IF(ISNUMBER(SEARCH("shorts", R531)), "Shorts",
IF(ISNUMBER(SEARCH("television", R531)), "Television",
IF(ISNUMBER(SEARCH("mobile", R531)), "Mobile Games",
IF(ISNUMBER(SEARCH("video games", R531)), "Video Games",
IF(ISNUMBER(SEARCH("theater", R531)), "Plays",
IF(ISNUMBER(SEARCH("wearables", R531)), "Wearables",
IF(ISNUMBER(SEARCH("web", R531)), "Web",
IF(ISNUMBER(SEARCH("journalism", R531)), "Audio",
IF(ISNUMBER(SEARCH("photography", R531)), "Photography Books",
IF(ISNUMBER(SEARCH("publishing/fiction", R531)), "Ficton",
IF(ISNUMBER(SEARCH("nonfiction", R531)), "Nonfiction",
IF(ISNUMBER(SEARCH("podcasts", R531)), "Radio &amp; Podcasts",
IF(ISNUMBER(SEARCH("translations", R531)), "translations"))))))))))))))))))))))))</f>
        <v>Video Games</v>
      </c>
    </row>
    <row r="532" spans="1:20" x14ac:dyDescent="0.25">
      <c r="A532">
        <v>530</v>
      </c>
      <c r="B532" t="s">
        <v>1105</v>
      </c>
      <c r="C532" s="3" t="s">
        <v>1106</v>
      </c>
      <c r="D532">
        <v>105000</v>
      </c>
      <c r="E532">
        <v>96328</v>
      </c>
      <c r="F532" s="6">
        <f>E532/D532*100</f>
        <v>91.740952380952379</v>
      </c>
      <c r="G532" t="s">
        <v>14</v>
      </c>
      <c r="H532">
        <v>1784</v>
      </c>
      <c r="I532" s="8">
        <f>IFERROR(E532/H532,"0")</f>
        <v>53.995515695067262</v>
      </c>
      <c r="J532" t="s">
        <v>21</v>
      </c>
      <c r="K532" t="s">
        <v>22</v>
      </c>
      <c r="L532">
        <v>1283230800</v>
      </c>
      <c r="M532" s="12">
        <f>(((L532/60)/60)/24)+DATE(1970,1,1)</f>
        <v>40421.208333333336</v>
      </c>
      <c r="N532">
        <v>1284440400</v>
      </c>
      <c r="O532" s="12">
        <f>(((N532/60)/60)/24)+DATE(1970,1,1)</f>
        <v>40435.208333333336</v>
      </c>
      <c r="P532" t="b">
        <v>0</v>
      </c>
      <c r="Q532" t="b">
        <v>1</v>
      </c>
      <c r="R532" t="s">
        <v>119</v>
      </c>
      <c r="S532" t="str">
        <f>IF(ISNUMBER(SEARCH("food", R532)), "Food", IF(ISNUMBER(SEARCH("music",R532)),"Music",IF(ISNUMBER(SEARCH("film", R532)), "Film &amp; Video", IF(ISNUMBER(SEARCH("games", R532)), "Games", IF(ISNUMBER(SEARCH("theater", R532)), "Theater",IF(ISNUMBER(SEARCH("technology", R532)), "Technology", IF(ISNUMBER(SEARCH("journalism", R532)), "Journalism", IF(ISNUMBER(SEARCH("photography", R532)), "Photography", IF(ISNUMBER(SEARCH("publishing", R532)), "Publishing")))))))))</f>
        <v>Publishing</v>
      </c>
      <c r="T532" t="str">
        <f>IF(ISNUMBER(SEARCH("food", R532)), "Food Trucks",
IF(ISNUMBER(SEARCH("electric",R532)),"Electric Music",
IF(ISNUMBER(SEARCH("indie",R532)),"Indie Rock",
IF(ISNUMBER(SEARCH("jazz",R532)),"Jazz",
IF(ISNUMBER(SEARCH("metal",R532)),"Metal",
IF(ISNUMBER(SEARCH("rock",R532)),"Rock",
IF(ISNUMBER(SEARCH("world",R532)),"World Music",
IF(ISNUMBER(SEARCH("animation", R532)), "Animation",
IF(ISNUMBER(SEARCH("documentary", R532)), "Documentary",
IF(ISNUMBER(SEARCH("drama", R532)), "Drama",
IF(ISNUMBER(SEARCH("science", R532)), "Science Ficton",
IF(ISNUMBER(SEARCH("shorts", R532)), "Shorts",
IF(ISNUMBER(SEARCH("television", R532)), "Television",
IF(ISNUMBER(SEARCH("mobile", R532)), "Mobile Games",
IF(ISNUMBER(SEARCH("video games", R532)), "Video Games",
IF(ISNUMBER(SEARCH("theater", R532)), "Plays",
IF(ISNUMBER(SEARCH("wearables", R532)), "Wearables",
IF(ISNUMBER(SEARCH("web", R532)), "Web",
IF(ISNUMBER(SEARCH("journalism", R532)), "Audio",
IF(ISNUMBER(SEARCH("photography", R532)), "Photography Books",
IF(ISNUMBER(SEARCH("publishing/fiction", R532)), "Ficton",
IF(ISNUMBER(SEARCH("nonfiction", R532)), "Nonfiction",
IF(ISNUMBER(SEARCH("podcasts", R532)), "Radio &amp; Podcasts",
IF(ISNUMBER(SEARCH("translations", R532)), "translations"))))))))))))))))))))))))</f>
        <v>Ficton</v>
      </c>
    </row>
    <row r="533" spans="1:20" ht="31.5" x14ac:dyDescent="0.25">
      <c r="A533">
        <v>531</v>
      </c>
      <c r="B533" t="s">
        <v>1107</v>
      </c>
      <c r="C533" s="3" t="s">
        <v>1108</v>
      </c>
      <c r="D533">
        <v>186700</v>
      </c>
      <c r="E533">
        <v>178338</v>
      </c>
      <c r="F533" s="6">
        <f>E533/D533*100</f>
        <v>95.521156936261391</v>
      </c>
      <c r="G533" t="s">
        <v>47</v>
      </c>
      <c r="H533">
        <v>3640</v>
      </c>
      <c r="I533" s="8">
        <f>IFERROR(E533/H533,"0")</f>
        <v>48.993956043956047</v>
      </c>
      <c r="J533" t="s">
        <v>98</v>
      </c>
      <c r="K533" t="s">
        <v>99</v>
      </c>
      <c r="L533">
        <v>1384149600</v>
      </c>
      <c r="M533" s="12">
        <f>(((L533/60)/60)/24)+DATE(1970,1,1)</f>
        <v>41589.25</v>
      </c>
      <c r="N533">
        <v>1388988000</v>
      </c>
      <c r="O533" s="12">
        <f>(((N533/60)/60)/24)+DATE(1970,1,1)</f>
        <v>41645.25</v>
      </c>
      <c r="P533" t="b">
        <v>0</v>
      </c>
      <c r="Q533" t="b">
        <v>0</v>
      </c>
      <c r="R533" t="s">
        <v>89</v>
      </c>
      <c r="S533" t="str">
        <f>IF(ISNUMBER(SEARCH("food", R533)), "Food", IF(ISNUMBER(SEARCH("music",R533)),"Music",IF(ISNUMBER(SEARCH("film", R533)), "Film &amp; Video", IF(ISNUMBER(SEARCH("games", R533)), "Games", IF(ISNUMBER(SEARCH("theater", R533)), "Theater",IF(ISNUMBER(SEARCH("technology", R533)), "Technology", IF(ISNUMBER(SEARCH("journalism", R533)), "Journalism", IF(ISNUMBER(SEARCH("photography", R533)), "Photography", IF(ISNUMBER(SEARCH("publishing", R533)), "Publishing")))))))))</f>
        <v>Games</v>
      </c>
      <c r="T533" t="str">
        <f>IF(ISNUMBER(SEARCH("food", R533)), "Food Trucks",
IF(ISNUMBER(SEARCH("electric",R533)),"Electric Music",
IF(ISNUMBER(SEARCH("indie",R533)),"Indie Rock",
IF(ISNUMBER(SEARCH("jazz",R533)),"Jazz",
IF(ISNUMBER(SEARCH("metal",R533)),"Metal",
IF(ISNUMBER(SEARCH("rock",R533)),"Rock",
IF(ISNUMBER(SEARCH("world",R533)),"World Music",
IF(ISNUMBER(SEARCH("animation", R533)), "Animation",
IF(ISNUMBER(SEARCH("documentary", R533)), "Documentary",
IF(ISNUMBER(SEARCH("drama", R533)), "Drama",
IF(ISNUMBER(SEARCH("science", R533)), "Science Ficton",
IF(ISNUMBER(SEARCH("shorts", R533)), "Shorts",
IF(ISNUMBER(SEARCH("television", R533)), "Television",
IF(ISNUMBER(SEARCH("mobile", R533)), "Mobile Games",
IF(ISNUMBER(SEARCH("video games", R533)), "Video Games",
IF(ISNUMBER(SEARCH("theater", R533)), "Plays",
IF(ISNUMBER(SEARCH("wearables", R533)), "Wearables",
IF(ISNUMBER(SEARCH("web", R533)), "Web",
IF(ISNUMBER(SEARCH("journalism", R533)), "Audio",
IF(ISNUMBER(SEARCH("photography", R533)), "Photography Books",
IF(ISNUMBER(SEARCH("publishing/fiction", R533)), "Ficton",
IF(ISNUMBER(SEARCH("nonfiction", R533)), "Nonfiction",
IF(ISNUMBER(SEARCH("podcasts", R533)), "Radio &amp; Podcasts",
IF(ISNUMBER(SEARCH("translations", R533)), "translations"))))))))))))))))))))))))</f>
        <v>Video Games</v>
      </c>
    </row>
    <row r="534" spans="1:20" x14ac:dyDescent="0.25">
      <c r="A534">
        <v>532</v>
      </c>
      <c r="B534" t="s">
        <v>1109</v>
      </c>
      <c r="C534" s="3" t="s">
        <v>1110</v>
      </c>
      <c r="D534">
        <v>1600</v>
      </c>
      <c r="E534">
        <v>8046</v>
      </c>
      <c r="F534" s="6">
        <f>E534/D534*100</f>
        <v>502.87499999999994</v>
      </c>
      <c r="G534" t="s">
        <v>20</v>
      </c>
      <c r="H534">
        <v>126</v>
      </c>
      <c r="I534" s="8">
        <f>IFERROR(E534/H534,"0")</f>
        <v>63.857142857142854</v>
      </c>
      <c r="J534" t="s">
        <v>15</v>
      </c>
      <c r="K534" t="s">
        <v>16</v>
      </c>
      <c r="L534">
        <v>1516860000</v>
      </c>
      <c r="M534" s="12">
        <f>(((L534/60)/60)/24)+DATE(1970,1,1)</f>
        <v>43125.25</v>
      </c>
      <c r="N534">
        <v>1516946400</v>
      </c>
      <c r="O534" s="12">
        <f>(((N534/60)/60)/24)+DATE(1970,1,1)</f>
        <v>43126.25</v>
      </c>
      <c r="P534" t="b">
        <v>0</v>
      </c>
      <c r="Q534" t="b">
        <v>0</v>
      </c>
      <c r="R534" t="s">
        <v>33</v>
      </c>
      <c r="S534" t="str">
        <f>IF(ISNUMBER(SEARCH("food", R534)), "Food", IF(ISNUMBER(SEARCH("music",R534)),"Music",IF(ISNUMBER(SEARCH("film", R534)), "Film &amp; Video", IF(ISNUMBER(SEARCH("games", R534)), "Games", IF(ISNUMBER(SEARCH("theater", R534)), "Theater",IF(ISNUMBER(SEARCH("technology", R534)), "Technology", IF(ISNUMBER(SEARCH("journalism", R534)), "Journalism", IF(ISNUMBER(SEARCH("photography", R534)), "Photography", IF(ISNUMBER(SEARCH("publishing", R534)), "Publishing")))))))))</f>
        <v>Theater</v>
      </c>
      <c r="T534" t="str">
        <f>IF(ISNUMBER(SEARCH("food", R534)), "Food Trucks",
IF(ISNUMBER(SEARCH("electric",R534)),"Electric Music",
IF(ISNUMBER(SEARCH("indie",R534)),"Indie Rock",
IF(ISNUMBER(SEARCH("jazz",R534)),"Jazz",
IF(ISNUMBER(SEARCH("metal",R534)),"Metal",
IF(ISNUMBER(SEARCH("rock",R534)),"Rock",
IF(ISNUMBER(SEARCH("world",R534)),"World Music",
IF(ISNUMBER(SEARCH("animation", R534)), "Animation",
IF(ISNUMBER(SEARCH("documentary", R534)), "Documentary",
IF(ISNUMBER(SEARCH("drama", R534)), "Drama",
IF(ISNUMBER(SEARCH("science", R534)), "Science Ficton",
IF(ISNUMBER(SEARCH("shorts", R534)), "Shorts",
IF(ISNUMBER(SEARCH("television", R534)), "Television",
IF(ISNUMBER(SEARCH("mobile", R534)), "Mobile Games",
IF(ISNUMBER(SEARCH("video games", R534)), "Video Games",
IF(ISNUMBER(SEARCH("theater", R534)), "Plays",
IF(ISNUMBER(SEARCH("wearables", R534)), "Wearables",
IF(ISNUMBER(SEARCH("web", R534)), "Web",
IF(ISNUMBER(SEARCH("journalism", R534)), "Audio",
IF(ISNUMBER(SEARCH("photography", R534)), "Photography Books",
IF(ISNUMBER(SEARCH("publishing/fiction", R534)), "Ficton",
IF(ISNUMBER(SEARCH("nonfiction", R534)), "Nonfiction",
IF(ISNUMBER(SEARCH("podcasts", R534)), "Radio &amp; Podcasts",
IF(ISNUMBER(SEARCH("translations", R534)), "translations"))))))))))))))))))))))))</f>
        <v>Plays</v>
      </c>
    </row>
    <row r="535" spans="1:20" x14ac:dyDescent="0.25">
      <c r="A535">
        <v>533</v>
      </c>
      <c r="B535" t="s">
        <v>1111</v>
      </c>
      <c r="C535" s="3" t="s">
        <v>1112</v>
      </c>
      <c r="D535">
        <v>115600</v>
      </c>
      <c r="E535">
        <v>184086</v>
      </c>
      <c r="F535" s="6">
        <f>E535/D535*100</f>
        <v>159.24394463667818</v>
      </c>
      <c r="G535" t="s">
        <v>20</v>
      </c>
      <c r="H535">
        <v>2218</v>
      </c>
      <c r="I535" s="8">
        <f>IFERROR(E535/H535,"0")</f>
        <v>82.996393146979258</v>
      </c>
      <c r="J535" t="s">
        <v>40</v>
      </c>
      <c r="K535" t="s">
        <v>41</v>
      </c>
      <c r="L535">
        <v>1374642000</v>
      </c>
      <c r="M535" s="12">
        <f>(((L535/60)/60)/24)+DATE(1970,1,1)</f>
        <v>41479.208333333336</v>
      </c>
      <c r="N535">
        <v>1377752400</v>
      </c>
      <c r="O535" s="12">
        <f>(((N535/60)/60)/24)+DATE(1970,1,1)</f>
        <v>41515.208333333336</v>
      </c>
      <c r="P535" t="b">
        <v>0</v>
      </c>
      <c r="Q535" t="b">
        <v>0</v>
      </c>
      <c r="R535" t="s">
        <v>60</v>
      </c>
      <c r="S535" t="str">
        <f>IF(ISNUMBER(SEARCH("food", R535)), "Food", IF(ISNUMBER(SEARCH("music",R535)),"Music",IF(ISNUMBER(SEARCH("film", R535)), "Film &amp; Video", IF(ISNUMBER(SEARCH("games", R535)), "Games", IF(ISNUMBER(SEARCH("theater", R535)), "Theater",IF(ISNUMBER(SEARCH("technology", R535)), "Technology", IF(ISNUMBER(SEARCH("journalism", R535)), "Journalism", IF(ISNUMBER(SEARCH("photography", R535)), "Photography", IF(ISNUMBER(SEARCH("publishing", R535)), "Publishing")))))))))</f>
        <v>Music</v>
      </c>
      <c r="T535" t="str">
        <f>IF(ISNUMBER(SEARCH("food", R535)), "Food Trucks",
IF(ISNUMBER(SEARCH("electric",R535)),"Electric Music",
IF(ISNUMBER(SEARCH("indie",R535)),"Indie Rock",
IF(ISNUMBER(SEARCH("jazz",R535)),"Jazz",
IF(ISNUMBER(SEARCH("metal",R535)),"Metal",
IF(ISNUMBER(SEARCH("rock",R535)),"Rock",
IF(ISNUMBER(SEARCH("world",R535)),"World Music",
IF(ISNUMBER(SEARCH("animation", R535)), "Animation",
IF(ISNUMBER(SEARCH("documentary", R535)), "Documentary",
IF(ISNUMBER(SEARCH("drama", R535)), "Drama",
IF(ISNUMBER(SEARCH("science", R535)), "Science Ficton",
IF(ISNUMBER(SEARCH("shorts", R535)), "Shorts",
IF(ISNUMBER(SEARCH("television", R535)), "Television",
IF(ISNUMBER(SEARCH("mobile", R535)), "Mobile Games",
IF(ISNUMBER(SEARCH("video games", R535)), "Video Games",
IF(ISNUMBER(SEARCH("theater", R535)), "Plays",
IF(ISNUMBER(SEARCH("wearables", R535)), "Wearables",
IF(ISNUMBER(SEARCH("web", R535)), "Web",
IF(ISNUMBER(SEARCH("journalism", R535)), "Audio",
IF(ISNUMBER(SEARCH("photography", R535)), "Photography Books",
IF(ISNUMBER(SEARCH("publishing/fiction", R535)), "Ficton",
IF(ISNUMBER(SEARCH("nonfiction", R535)), "Nonfiction",
IF(ISNUMBER(SEARCH("podcasts", R535)), "Radio &amp; Podcasts",
IF(ISNUMBER(SEARCH("translations", R535)), "translations"))))))))))))))))))))))))</f>
        <v>Indie Rock</v>
      </c>
    </row>
    <row r="536" spans="1:20" x14ac:dyDescent="0.25">
      <c r="A536">
        <v>534</v>
      </c>
      <c r="B536" t="s">
        <v>1113</v>
      </c>
      <c r="C536" s="3" t="s">
        <v>1114</v>
      </c>
      <c r="D536">
        <v>89100</v>
      </c>
      <c r="E536">
        <v>13385</v>
      </c>
      <c r="F536" s="6">
        <f>E536/D536*100</f>
        <v>15.022446689113355</v>
      </c>
      <c r="G536" t="s">
        <v>14</v>
      </c>
      <c r="H536">
        <v>243</v>
      </c>
      <c r="I536" s="8">
        <f>IFERROR(E536/H536,"0")</f>
        <v>55.08230452674897</v>
      </c>
      <c r="J536" t="s">
        <v>21</v>
      </c>
      <c r="K536" t="s">
        <v>22</v>
      </c>
      <c r="L536">
        <v>1534482000</v>
      </c>
      <c r="M536" s="12">
        <f>(((L536/60)/60)/24)+DATE(1970,1,1)</f>
        <v>43329.208333333328</v>
      </c>
      <c r="N536">
        <v>1534568400</v>
      </c>
      <c r="O536" s="12">
        <f>(((N536/60)/60)/24)+DATE(1970,1,1)</f>
        <v>43330.208333333328</v>
      </c>
      <c r="P536" t="b">
        <v>0</v>
      </c>
      <c r="Q536" t="b">
        <v>1</v>
      </c>
      <c r="R536" t="s">
        <v>53</v>
      </c>
      <c r="S536" t="str">
        <f>IF(ISNUMBER(SEARCH("food", R536)), "Food", IF(ISNUMBER(SEARCH("music",R536)),"Music",IF(ISNUMBER(SEARCH("film", R536)), "Film &amp; Video", IF(ISNUMBER(SEARCH("games", R536)), "Games", IF(ISNUMBER(SEARCH("theater", R536)), "Theater",IF(ISNUMBER(SEARCH("technology", R536)), "Technology", IF(ISNUMBER(SEARCH("journalism", R536)), "Journalism", IF(ISNUMBER(SEARCH("photography", R536)), "Photography", IF(ISNUMBER(SEARCH("publishing", R536)), "Publishing")))))))))</f>
        <v>Film &amp; Video</v>
      </c>
      <c r="T536" t="str">
        <f>IF(ISNUMBER(SEARCH("food", R536)), "Food Trucks",
IF(ISNUMBER(SEARCH("electric",R536)),"Electric Music",
IF(ISNUMBER(SEARCH("indie",R536)),"Indie Rock",
IF(ISNUMBER(SEARCH("jazz",R536)),"Jazz",
IF(ISNUMBER(SEARCH("metal",R536)),"Metal",
IF(ISNUMBER(SEARCH("rock",R536)),"Rock",
IF(ISNUMBER(SEARCH("world",R536)),"World Music",
IF(ISNUMBER(SEARCH("animation", R536)), "Animation",
IF(ISNUMBER(SEARCH("documentary", R536)), "Documentary",
IF(ISNUMBER(SEARCH("drama", R536)), "Drama",
IF(ISNUMBER(SEARCH("science", R536)), "Science Ficton",
IF(ISNUMBER(SEARCH("shorts", R536)), "Shorts",
IF(ISNUMBER(SEARCH("television", R536)), "Television",
IF(ISNUMBER(SEARCH("mobile", R536)), "Mobile Games",
IF(ISNUMBER(SEARCH("video games", R536)), "Video Games",
IF(ISNUMBER(SEARCH("theater", R536)), "Plays",
IF(ISNUMBER(SEARCH("wearables", R536)), "Wearables",
IF(ISNUMBER(SEARCH("web", R536)), "Web",
IF(ISNUMBER(SEARCH("journalism", R536)), "Audio",
IF(ISNUMBER(SEARCH("photography", R536)), "Photography Books",
IF(ISNUMBER(SEARCH("publishing/fiction", R536)), "Ficton",
IF(ISNUMBER(SEARCH("nonfiction", R536)), "Nonfiction",
IF(ISNUMBER(SEARCH("podcasts", R536)), "Radio &amp; Podcasts",
IF(ISNUMBER(SEARCH("translations", R536)), "translations"))))))))))))))))))))))))</f>
        <v>Drama</v>
      </c>
    </row>
    <row r="537" spans="1:20" x14ac:dyDescent="0.25">
      <c r="A537">
        <v>535</v>
      </c>
      <c r="B537" t="s">
        <v>1115</v>
      </c>
      <c r="C537" s="3" t="s">
        <v>1116</v>
      </c>
      <c r="D537">
        <v>2600</v>
      </c>
      <c r="E537">
        <v>12533</v>
      </c>
      <c r="F537" s="6">
        <f>E537/D537*100</f>
        <v>482.03846153846149</v>
      </c>
      <c r="G537" t="s">
        <v>20</v>
      </c>
      <c r="H537">
        <v>202</v>
      </c>
      <c r="I537" s="8">
        <f>IFERROR(E537/H537,"0")</f>
        <v>62.044554455445542</v>
      </c>
      <c r="J537" t="s">
        <v>107</v>
      </c>
      <c r="K537" t="s">
        <v>108</v>
      </c>
      <c r="L537">
        <v>1528434000</v>
      </c>
      <c r="M537" s="12">
        <f>(((L537/60)/60)/24)+DATE(1970,1,1)</f>
        <v>43259.208333333328</v>
      </c>
      <c r="N537">
        <v>1528606800</v>
      </c>
      <c r="O537" s="12">
        <f>(((N537/60)/60)/24)+DATE(1970,1,1)</f>
        <v>43261.208333333328</v>
      </c>
      <c r="P537" t="b">
        <v>0</v>
      </c>
      <c r="Q537" t="b">
        <v>1</v>
      </c>
      <c r="R537" t="s">
        <v>33</v>
      </c>
      <c r="S537" t="str">
        <f>IF(ISNUMBER(SEARCH("food", R537)), "Food", IF(ISNUMBER(SEARCH("music",R537)),"Music",IF(ISNUMBER(SEARCH("film", R537)), "Film &amp; Video", IF(ISNUMBER(SEARCH("games", R537)), "Games", IF(ISNUMBER(SEARCH("theater", R537)), "Theater",IF(ISNUMBER(SEARCH("technology", R537)), "Technology", IF(ISNUMBER(SEARCH("journalism", R537)), "Journalism", IF(ISNUMBER(SEARCH("photography", R537)), "Photography", IF(ISNUMBER(SEARCH("publishing", R537)), "Publishing")))))))))</f>
        <v>Theater</v>
      </c>
      <c r="T537" t="str">
        <f>IF(ISNUMBER(SEARCH("food", R537)), "Food Trucks",
IF(ISNUMBER(SEARCH("electric",R537)),"Electric Music",
IF(ISNUMBER(SEARCH("indie",R537)),"Indie Rock",
IF(ISNUMBER(SEARCH("jazz",R537)),"Jazz",
IF(ISNUMBER(SEARCH("metal",R537)),"Metal",
IF(ISNUMBER(SEARCH("rock",R537)),"Rock",
IF(ISNUMBER(SEARCH("world",R537)),"World Music",
IF(ISNUMBER(SEARCH("animation", R537)), "Animation",
IF(ISNUMBER(SEARCH("documentary", R537)), "Documentary",
IF(ISNUMBER(SEARCH("drama", R537)), "Drama",
IF(ISNUMBER(SEARCH("science", R537)), "Science Ficton",
IF(ISNUMBER(SEARCH("shorts", R537)), "Shorts",
IF(ISNUMBER(SEARCH("television", R537)), "Television",
IF(ISNUMBER(SEARCH("mobile", R537)), "Mobile Games",
IF(ISNUMBER(SEARCH("video games", R537)), "Video Games",
IF(ISNUMBER(SEARCH("theater", R537)), "Plays",
IF(ISNUMBER(SEARCH("wearables", R537)), "Wearables",
IF(ISNUMBER(SEARCH("web", R537)), "Web",
IF(ISNUMBER(SEARCH("journalism", R537)), "Audio",
IF(ISNUMBER(SEARCH("photography", R537)), "Photography Books",
IF(ISNUMBER(SEARCH("publishing/fiction", R537)), "Ficton",
IF(ISNUMBER(SEARCH("nonfiction", R537)), "Nonfiction",
IF(ISNUMBER(SEARCH("podcasts", R537)), "Radio &amp; Podcasts",
IF(ISNUMBER(SEARCH("translations", R537)), "translations"))))))))))))))))))))))))</f>
        <v>Plays</v>
      </c>
    </row>
    <row r="538" spans="1:20" x14ac:dyDescent="0.25">
      <c r="A538">
        <v>536</v>
      </c>
      <c r="B538" t="s">
        <v>1117</v>
      </c>
      <c r="C538" s="3" t="s">
        <v>1118</v>
      </c>
      <c r="D538">
        <v>9800</v>
      </c>
      <c r="E538">
        <v>14697</v>
      </c>
      <c r="F538" s="6">
        <f>E538/D538*100</f>
        <v>149.96938775510205</v>
      </c>
      <c r="G538" t="s">
        <v>20</v>
      </c>
      <c r="H538">
        <v>140</v>
      </c>
      <c r="I538" s="8">
        <f>IFERROR(E538/H538,"0")</f>
        <v>104.97857142857143</v>
      </c>
      <c r="J538" t="s">
        <v>107</v>
      </c>
      <c r="K538" t="s">
        <v>108</v>
      </c>
      <c r="L538">
        <v>1282626000</v>
      </c>
      <c r="M538" s="12">
        <f>(((L538/60)/60)/24)+DATE(1970,1,1)</f>
        <v>40414.208333333336</v>
      </c>
      <c r="N538">
        <v>1284872400</v>
      </c>
      <c r="O538" s="12">
        <f>(((N538/60)/60)/24)+DATE(1970,1,1)</f>
        <v>40440.208333333336</v>
      </c>
      <c r="P538" t="b">
        <v>0</v>
      </c>
      <c r="Q538" t="b">
        <v>0</v>
      </c>
      <c r="R538" t="s">
        <v>119</v>
      </c>
      <c r="S538" t="str">
        <f>IF(ISNUMBER(SEARCH("food", R538)), "Food", IF(ISNUMBER(SEARCH("music",R538)),"Music",IF(ISNUMBER(SEARCH("film", R538)), "Film &amp; Video", IF(ISNUMBER(SEARCH("games", R538)), "Games", IF(ISNUMBER(SEARCH("theater", R538)), "Theater",IF(ISNUMBER(SEARCH("technology", R538)), "Technology", IF(ISNUMBER(SEARCH("journalism", R538)), "Journalism", IF(ISNUMBER(SEARCH("photography", R538)), "Photography", IF(ISNUMBER(SEARCH("publishing", R538)), "Publishing")))))))))</f>
        <v>Publishing</v>
      </c>
      <c r="T538" t="str">
        <f>IF(ISNUMBER(SEARCH("food", R538)), "Food Trucks",
IF(ISNUMBER(SEARCH("electric",R538)),"Electric Music",
IF(ISNUMBER(SEARCH("indie",R538)),"Indie Rock",
IF(ISNUMBER(SEARCH("jazz",R538)),"Jazz",
IF(ISNUMBER(SEARCH("metal",R538)),"Metal",
IF(ISNUMBER(SEARCH("rock",R538)),"Rock",
IF(ISNUMBER(SEARCH("world",R538)),"World Music",
IF(ISNUMBER(SEARCH("animation", R538)), "Animation",
IF(ISNUMBER(SEARCH("documentary", R538)), "Documentary",
IF(ISNUMBER(SEARCH("drama", R538)), "Drama",
IF(ISNUMBER(SEARCH("science", R538)), "Science Ficton",
IF(ISNUMBER(SEARCH("shorts", R538)), "Shorts",
IF(ISNUMBER(SEARCH("television", R538)), "Television",
IF(ISNUMBER(SEARCH("mobile", R538)), "Mobile Games",
IF(ISNUMBER(SEARCH("video games", R538)), "Video Games",
IF(ISNUMBER(SEARCH("theater", R538)), "Plays",
IF(ISNUMBER(SEARCH("wearables", R538)), "Wearables",
IF(ISNUMBER(SEARCH("web", R538)), "Web",
IF(ISNUMBER(SEARCH("journalism", R538)), "Audio",
IF(ISNUMBER(SEARCH("photography", R538)), "Photography Books",
IF(ISNUMBER(SEARCH("publishing/fiction", R538)), "Ficton",
IF(ISNUMBER(SEARCH("nonfiction", R538)), "Nonfiction",
IF(ISNUMBER(SEARCH("podcasts", R538)), "Radio &amp; Podcasts",
IF(ISNUMBER(SEARCH("translations", R538)), "translations"))))))))))))))))))))))))</f>
        <v>Ficton</v>
      </c>
    </row>
    <row r="539" spans="1:20" x14ac:dyDescent="0.25">
      <c r="A539">
        <v>537</v>
      </c>
      <c r="B539" t="s">
        <v>1119</v>
      </c>
      <c r="C539" s="3" t="s">
        <v>1120</v>
      </c>
      <c r="D539">
        <v>84400</v>
      </c>
      <c r="E539">
        <v>98935</v>
      </c>
      <c r="F539" s="6">
        <f>E539/D539*100</f>
        <v>117.22156398104266</v>
      </c>
      <c r="G539" t="s">
        <v>20</v>
      </c>
      <c r="H539">
        <v>1052</v>
      </c>
      <c r="I539" s="8">
        <f>IFERROR(E539/H539,"0")</f>
        <v>94.044676806083643</v>
      </c>
      <c r="J539" t="s">
        <v>36</v>
      </c>
      <c r="K539" t="s">
        <v>37</v>
      </c>
      <c r="L539">
        <v>1535605200</v>
      </c>
      <c r="M539" s="12">
        <f>(((L539/60)/60)/24)+DATE(1970,1,1)</f>
        <v>43342.208333333328</v>
      </c>
      <c r="N539">
        <v>1537592400</v>
      </c>
      <c r="O539" s="12">
        <f>(((N539/60)/60)/24)+DATE(1970,1,1)</f>
        <v>43365.208333333328</v>
      </c>
      <c r="P539" t="b">
        <v>1</v>
      </c>
      <c r="Q539" t="b">
        <v>1</v>
      </c>
      <c r="R539" t="s">
        <v>42</v>
      </c>
      <c r="S539" t="str">
        <f>IF(ISNUMBER(SEARCH("food", R539)), "Food", IF(ISNUMBER(SEARCH("music",R539)),"Music",IF(ISNUMBER(SEARCH("film", R539)), "Film &amp; Video", IF(ISNUMBER(SEARCH("games", R539)), "Games", IF(ISNUMBER(SEARCH("theater", R539)), "Theater",IF(ISNUMBER(SEARCH("technology", R539)), "Technology", IF(ISNUMBER(SEARCH("journalism", R539)), "Journalism", IF(ISNUMBER(SEARCH("photography", R539)), "Photography", IF(ISNUMBER(SEARCH("publishing", R539)), "Publishing")))))))))</f>
        <v>Film &amp; Video</v>
      </c>
      <c r="T539" t="str">
        <f>IF(ISNUMBER(SEARCH("food", R539)), "Food Trucks",
IF(ISNUMBER(SEARCH("electric",R539)),"Electric Music",
IF(ISNUMBER(SEARCH("indie",R539)),"Indie Rock",
IF(ISNUMBER(SEARCH("jazz",R539)),"Jazz",
IF(ISNUMBER(SEARCH("metal",R539)),"Metal",
IF(ISNUMBER(SEARCH("rock",R539)),"Rock",
IF(ISNUMBER(SEARCH("world",R539)),"World Music",
IF(ISNUMBER(SEARCH("animation", R539)), "Animation",
IF(ISNUMBER(SEARCH("documentary", R539)), "Documentary",
IF(ISNUMBER(SEARCH("drama", R539)), "Drama",
IF(ISNUMBER(SEARCH("science", R539)), "Science Ficton",
IF(ISNUMBER(SEARCH("shorts", R539)), "Shorts",
IF(ISNUMBER(SEARCH("television", R539)), "Television",
IF(ISNUMBER(SEARCH("mobile", R539)), "Mobile Games",
IF(ISNUMBER(SEARCH("video games", R539)), "Video Games",
IF(ISNUMBER(SEARCH("theater", R539)), "Plays",
IF(ISNUMBER(SEARCH("wearables", R539)), "Wearables",
IF(ISNUMBER(SEARCH("web", R539)), "Web",
IF(ISNUMBER(SEARCH("journalism", R539)), "Audio",
IF(ISNUMBER(SEARCH("photography", R539)), "Photography Books",
IF(ISNUMBER(SEARCH("publishing/fiction", R539)), "Ficton",
IF(ISNUMBER(SEARCH("nonfiction", R539)), "Nonfiction",
IF(ISNUMBER(SEARCH("podcasts", R539)), "Radio &amp; Podcasts",
IF(ISNUMBER(SEARCH("translations", R539)), "translations"))))))))))))))))))))))))</f>
        <v>Documentary</v>
      </c>
    </row>
    <row r="540" spans="1:20" x14ac:dyDescent="0.25">
      <c r="A540">
        <v>538</v>
      </c>
      <c r="B540" t="s">
        <v>1121</v>
      </c>
      <c r="C540" s="3" t="s">
        <v>1122</v>
      </c>
      <c r="D540">
        <v>151300</v>
      </c>
      <c r="E540">
        <v>57034</v>
      </c>
      <c r="F540" s="6">
        <f>E540/D540*100</f>
        <v>37.695968274950431</v>
      </c>
      <c r="G540" t="s">
        <v>14</v>
      </c>
      <c r="H540">
        <v>1296</v>
      </c>
      <c r="I540" s="8">
        <f>IFERROR(E540/H540,"0")</f>
        <v>44.007716049382715</v>
      </c>
      <c r="J540" t="s">
        <v>21</v>
      </c>
      <c r="K540" t="s">
        <v>22</v>
      </c>
      <c r="L540">
        <v>1379826000</v>
      </c>
      <c r="M540" s="12">
        <f>(((L540/60)/60)/24)+DATE(1970,1,1)</f>
        <v>41539.208333333336</v>
      </c>
      <c r="N540">
        <v>1381208400</v>
      </c>
      <c r="O540" s="12">
        <f>(((N540/60)/60)/24)+DATE(1970,1,1)</f>
        <v>41555.208333333336</v>
      </c>
      <c r="P540" t="b">
        <v>0</v>
      </c>
      <c r="Q540" t="b">
        <v>0</v>
      </c>
      <c r="R540" t="s">
        <v>292</v>
      </c>
      <c r="S540" t="str">
        <f>IF(ISNUMBER(SEARCH("food", R540)), "Food", IF(ISNUMBER(SEARCH("music",R540)),"Music",IF(ISNUMBER(SEARCH("film", R540)), "Film &amp; Video", IF(ISNUMBER(SEARCH("games", R540)), "Games", IF(ISNUMBER(SEARCH("theater", R540)), "Theater",IF(ISNUMBER(SEARCH("technology", R540)), "Technology", IF(ISNUMBER(SEARCH("journalism", R540)), "Journalism", IF(ISNUMBER(SEARCH("photography", R540)), "Photography", IF(ISNUMBER(SEARCH("publishing", R540)), "Publishing")))))))))</f>
        <v>Games</v>
      </c>
      <c r="T540" t="str">
        <f>IF(ISNUMBER(SEARCH("food", R540)), "Food Trucks",
IF(ISNUMBER(SEARCH("electric",R540)),"Electric Music",
IF(ISNUMBER(SEARCH("indie",R540)),"Indie Rock",
IF(ISNUMBER(SEARCH("jazz",R540)),"Jazz",
IF(ISNUMBER(SEARCH("metal",R540)),"Metal",
IF(ISNUMBER(SEARCH("rock",R540)),"Rock",
IF(ISNUMBER(SEARCH("world",R540)),"World Music",
IF(ISNUMBER(SEARCH("animation", R540)), "Animation",
IF(ISNUMBER(SEARCH("documentary", R540)), "Documentary",
IF(ISNUMBER(SEARCH("drama", R540)), "Drama",
IF(ISNUMBER(SEARCH("science", R540)), "Science Ficton",
IF(ISNUMBER(SEARCH("shorts", R540)), "Shorts",
IF(ISNUMBER(SEARCH("television", R540)), "Television",
IF(ISNUMBER(SEARCH("mobile", R540)), "Mobile Games",
IF(ISNUMBER(SEARCH("video games", R540)), "Video Games",
IF(ISNUMBER(SEARCH("theater", R540)), "Plays",
IF(ISNUMBER(SEARCH("wearables", R540)), "Wearables",
IF(ISNUMBER(SEARCH("web", R540)), "Web",
IF(ISNUMBER(SEARCH("journalism", R540)), "Audio",
IF(ISNUMBER(SEARCH("photography", R540)), "Photography Books",
IF(ISNUMBER(SEARCH("publishing/fiction", R540)), "Ficton",
IF(ISNUMBER(SEARCH("nonfiction", R540)), "Nonfiction",
IF(ISNUMBER(SEARCH("podcasts", R540)), "Radio &amp; Podcasts",
IF(ISNUMBER(SEARCH("translations", R540)), "translations"))))))))))))))))))))))))</f>
        <v>Mobile Games</v>
      </c>
    </row>
    <row r="541" spans="1:20" x14ac:dyDescent="0.25">
      <c r="A541">
        <v>539</v>
      </c>
      <c r="B541" t="s">
        <v>1123</v>
      </c>
      <c r="C541" s="3" t="s">
        <v>1124</v>
      </c>
      <c r="D541">
        <v>9800</v>
      </c>
      <c r="E541">
        <v>7120</v>
      </c>
      <c r="F541" s="6">
        <f>E541/D541*100</f>
        <v>72.653061224489804</v>
      </c>
      <c r="G541" t="s">
        <v>14</v>
      </c>
      <c r="H541">
        <v>77</v>
      </c>
      <c r="I541" s="8">
        <f>IFERROR(E541/H541,"0")</f>
        <v>92.467532467532465</v>
      </c>
      <c r="J541" t="s">
        <v>21</v>
      </c>
      <c r="K541" t="s">
        <v>22</v>
      </c>
      <c r="L541">
        <v>1561957200</v>
      </c>
      <c r="M541" s="12">
        <f>(((L541/60)/60)/24)+DATE(1970,1,1)</f>
        <v>43647.208333333328</v>
      </c>
      <c r="N541">
        <v>1562475600</v>
      </c>
      <c r="O541" s="12">
        <f>(((N541/60)/60)/24)+DATE(1970,1,1)</f>
        <v>43653.208333333328</v>
      </c>
      <c r="P541" t="b">
        <v>0</v>
      </c>
      <c r="Q541" t="b">
        <v>1</v>
      </c>
      <c r="R541" t="s">
        <v>17</v>
      </c>
      <c r="S541" t="str">
        <f>IF(ISNUMBER(SEARCH("food", R541)), "Food", IF(ISNUMBER(SEARCH("music",R541)),"Music",IF(ISNUMBER(SEARCH("film", R541)), "Film &amp; Video", IF(ISNUMBER(SEARCH("games", R541)), "Games", IF(ISNUMBER(SEARCH("theater", R541)), "Theater",IF(ISNUMBER(SEARCH("technology", R541)), "Technology", IF(ISNUMBER(SEARCH("journalism", R541)), "Journalism", IF(ISNUMBER(SEARCH("photography", R541)), "Photography", IF(ISNUMBER(SEARCH("publishing", R541)), "Publishing")))))))))</f>
        <v>Food</v>
      </c>
      <c r="T541" t="str">
        <f>IF(ISNUMBER(SEARCH("food", R541)), "Food Trucks",
IF(ISNUMBER(SEARCH("electric",R541)),"Electric Music",
IF(ISNUMBER(SEARCH("indie",R541)),"Indie Rock",
IF(ISNUMBER(SEARCH("jazz",R541)),"Jazz",
IF(ISNUMBER(SEARCH("metal",R541)),"Metal",
IF(ISNUMBER(SEARCH("rock",R541)),"Rock",
IF(ISNUMBER(SEARCH("world",R541)),"World Music",
IF(ISNUMBER(SEARCH("animation", R541)), "Animation",
IF(ISNUMBER(SEARCH("documentary", R541)), "Documentary",
IF(ISNUMBER(SEARCH("drama", R541)), "Drama",
IF(ISNUMBER(SEARCH("science", R541)), "Science Ficton",
IF(ISNUMBER(SEARCH("shorts", R541)), "Shorts",
IF(ISNUMBER(SEARCH("television", R541)), "Television",
IF(ISNUMBER(SEARCH("mobile", R541)), "Mobile Games",
IF(ISNUMBER(SEARCH("video games", R541)), "Video Games",
IF(ISNUMBER(SEARCH("theater", R541)), "Plays",
IF(ISNUMBER(SEARCH("wearables", R541)), "Wearables",
IF(ISNUMBER(SEARCH("web", R541)), "Web",
IF(ISNUMBER(SEARCH("journalism", R541)), "Audio",
IF(ISNUMBER(SEARCH("photography", R541)), "Photography Books",
IF(ISNUMBER(SEARCH("publishing/fiction", R541)), "Ficton",
IF(ISNUMBER(SEARCH("nonfiction", R541)), "Nonfiction",
IF(ISNUMBER(SEARCH("podcasts", R541)), "Radio &amp; Podcasts",
IF(ISNUMBER(SEARCH("translations", R541)), "translations"))))))))))))))))))))))))</f>
        <v>Food Trucks</v>
      </c>
    </row>
    <row r="542" spans="1:20" x14ac:dyDescent="0.25">
      <c r="A542">
        <v>540</v>
      </c>
      <c r="B542" t="s">
        <v>1125</v>
      </c>
      <c r="C542" s="3" t="s">
        <v>1126</v>
      </c>
      <c r="D542">
        <v>5300</v>
      </c>
      <c r="E542">
        <v>14097</v>
      </c>
      <c r="F542" s="6">
        <f>E542/D542*100</f>
        <v>265.98113207547169</v>
      </c>
      <c r="G542" t="s">
        <v>20</v>
      </c>
      <c r="H542">
        <v>247</v>
      </c>
      <c r="I542" s="8">
        <f>IFERROR(E542/H542,"0")</f>
        <v>57.072874493927124</v>
      </c>
      <c r="J542" t="s">
        <v>21</v>
      </c>
      <c r="K542" t="s">
        <v>22</v>
      </c>
      <c r="L542">
        <v>1525496400</v>
      </c>
      <c r="M542" s="12">
        <f>(((L542/60)/60)/24)+DATE(1970,1,1)</f>
        <v>43225.208333333328</v>
      </c>
      <c r="N542">
        <v>1527397200</v>
      </c>
      <c r="O542" s="12">
        <f>(((N542/60)/60)/24)+DATE(1970,1,1)</f>
        <v>43247.208333333328</v>
      </c>
      <c r="P542" t="b">
        <v>0</v>
      </c>
      <c r="Q542" t="b">
        <v>0</v>
      </c>
      <c r="R542" t="s">
        <v>122</v>
      </c>
      <c r="S542" t="str">
        <f>IF(ISNUMBER(SEARCH("food", R542)), "Food", IF(ISNUMBER(SEARCH("music",R542)),"Music",IF(ISNUMBER(SEARCH("film", R542)), "Film &amp; Video", IF(ISNUMBER(SEARCH("games", R542)), "Games", IF(ISNUMBER(SEARCH("theater", R542)), "Theater",IF(ISNUMBER(SEARCH("technology", R542)), "Technology", IF(ISNUMBER(SEARCH("journalism", R542)), "Journalism", IF(ISNUMBER(SEARCH("photography", R542)), "Photography", IF(ISNUMBER(SEARCH("publishing", R542)), "Publishing")))))))))</f>
        <v>Photography</v>
      </c>
      <c r="T542" t="str">
        <f>IF(ISNUMBER(SEARCH("food", R542)), "Food Trucks",
IF(ISNUMBER(SEARCH("electric",R542)),"Electric Music",
IF(ISNUMBER(SEARCH("indie",R542)),"Indie Rock",
IF(ISNUMBER(SEARCH("jazz",R542)),"Jazz",
IF(ISNUMBER(SEARCH("metal",R542)),"Metal",
IF(ISNUMBER(SEARCH("rock",R542)),"Rock",
IF(ISNUMBER(SEARCH("world",R542)),"World Music",
IF(ISNUMBER(SEARCH("animation", R542)), "Animation",
IF(ISNUMBER(SEARCH("documentary", R542)), "Documentary",
IF(ISNUMBER(SEARCH("drama", R542)), "Drama",
IF(ISNUMBER(SEARCH("science", R542)), "Science Ficton",
IF(ISNUMBER(SEARCH("shorts", R542)), "Shorts",
IF(ISNUMBER(SEARCH("television", R542)), "Television",
IF(ISNUMBER(SEARCH("mobile", R542)), "Mobile Games",
IF(ISNUMBER(SEARCH("video games", R542)), "Video Games",
IF(ISNUMBER(SEARCH("theater", R542)), "Plays",
IF(ISNUMBER(SEARCH("wearables", R542)), "Wearables",
IF(ISNUMBER(SEARCH("web", R542)), "Web",
IF(ISNUMBER(SEARCH("journalism", R542)), "Audio",
IF(ISNUMBER(SEARCH("photography", R542)), "Photography Books",
IF(ISNUMBER(SEARCH("publishing/fiction", R542)), "Ficton",
IF(ISNUMBER(SEARCH("nonfiction", R542)), "Nonfiction",
IF(ISNUMBER(SEARCH("podcasts", R542)), "Radio &amp; Podcasts",
IF(ISNUMBER(SEARCH("translations", R542)), "translations"))))))))))))))))))))))))</f>
        <v>Photography Books</v>
      </c>
    </row>
    <row r="543" spans="1:20" x14ac:dyDescent="0.25">
      <c r="A543">
        <v>541</v>
      </c>
      <c r="B543" t="s">
        <v>1127</v>
      </c>
      <c r="C543" s="3" t="s">
        <v>1128</v>
      </c>
      <c r="D543">
        <v>178000</v>
      </c>
      <c r="E543">
        <v>43086</v>
      </c>
      <c r="F543" s="6">
        <f>E543/D543*100</f>
        <v>24.205617977528089</v>
      </c>
      <c r="G543" t="s">
        <v>14</v>
      </c>
      <c r="H543">
        <v>395</v>
      </c>
      <c r="I543" s="8">
        <f>IFERROR(E543/H543,"0")</f>
        <v>109.07848101265823</v>
      </c>
      <c r="J543" t="s">
        <v>107</v>
      </c>
      <c r="K543" t="s">
        <v>108</v>
      </c>
      <c r="L543">
        <v>1433912400</v>
      </c>
      <c r="M543" s="12">
        <f>(((L543/60)/60)/24)+DATE(1970,1,1)</f>
        <v>42165.208333333328</v>
      </c>
      <c r="N543">
        <v>1436158800</v>
      </c>
      <c r="O543" s="12">
        <f>(((N543/60)/60)/24)+DATE(1970,1,1)</f>
        <v>42191.208333333328</v>
      </c>
      <c r="P543" t="b">
        <v>0</v>
      </c>
      <c r="Q543" t="b">
        <v>0</v>
      </c>
      <c r="R543" t="s">
        <v>292</v>
      </c>
      <c r="S543" t="str">
        <f>IF(ISNUMBER(SEARCH("food", R543)), "Food", IF(ISNUMBER(SEARCH("music",R543)),"Music",IF(ISNUMBER(SEARCH("film", R543)), "Film &amp; Video", IF(ISNUMBER(SEARCH("games", R543)), "Games", IF(ISNUMBER(SEARCH("theater", R543)), "Theater",IF(ISNUMBER(SEARCH("technology", R543)), "Technology", IF(ISNUMBER(SEARCH("journalism", R543)), "Journalism", IF(ISNUMBER(SEARCH("photography", R543)), "Photography", IF(ISNUMBER(SEARCH("publishing", R543)), "Publishing")))))))))</f>
        <v>Games</v>
      </c>
      <c r="T543" t="str">
        <f>IF(ISNUMBER(SEARCH("food", R543)), "Food Trucks",
IF(ISNUMBER(SEARCH("electric",R543)),"Electric Music",
IF(ISNUMBER(SEARCH("indie",R543)),"Indie Rock",
IF(ISNUMBER(SEARCH("jazz",R543)),"Jazz",
IF(ISNUMBER(SEARCH("metal",R543)),"Metal",
IF(ISNUMBER(SEARCH("rock",R543)),"Rock",
IF(ISNUMBER(SEARCH("world",R543)),"World Music",
IF(ISNUMBER(SEARCH("animation", R543)), "Animation",
IF(ISNUMBER(SEARCH("documentary", R543)), "Documentary",
IF(ISNUMBER(SEARCH("drama", R543)), "Drama",
IF(ISNUMBER(SEARCH("science", R543)), "Science Ficton",
IF(ISNUMBER(SEARCH("shorts", R543)), "Shorts",
IF(ISNUMBER(SEARCH("television", R543)), "Television",
IF(ISNUMBER(SEARCH("mobile", R543)), "Mobile Games",
IF(ISNUMBER(SEARCH("video games", R543)), "Video Games",
IF(ISNUMBER(SEARCH("theater", R543)), "Plays",
IF(ISNUMBER(SEARCH("wearables", R543)), "Wearables",
IF(ISNUMBER(SEARCH("web", R543)), "Web",
IF(ISNUMBER(SEARCH("journalism", R543)), "Audio",
IF(ISNUMBER(SEARCH("photography", R543)), "Photography Books",
IF(ISNUMBER(SEARCH("publishing/fiction", R543)), "Ficton",
IF(ISNUMBER(SEARCH("nonfiction", R543)), "Nonfiction",
IF(ISNUMBER(SEARCH("podcasts", R543)), "Radio &amp; Podcasts",
IF(ISNUMBER(SEARCH("translations", R543)), "translations"))))))))))))))))))))))))</f>
        <v>Mobile Games</v>
      </c>
    </row>
    <row r="544" spans="1:20" x14ac:dyDescent="0.25">
      <c r="A544">
        <v>542</v>
      </c>
      <c r="B544" t="s">
        <v>1129</v>
      </c>
      <c r="C544" s="3" t="s">
        <v>1130</v>
      </c>
      <c r="D544">
        <v>77000</v>
      </c>
      <c r="E544">
        <v>1930</v>
      </c>
      <c r="F544" s="6">
        <f>E544/D544*100</f>
        <v>2.5064935064935066</v>
      </c>
      <c r="G544" t="s">
        <v>14</v>
      </c>
      <c r="H544">
        <v>49</v>
      </c>
      <c r="I544" s="8">
        <f>IFERROR(E544/H544,"0")</f>
        <v>39.387755102040813</v>
      </c>
      <c r="J544" t="s">
        <v>40</v>
      </c>
      <c r="K544" t="s">
        <v>41</v>
      </c>
      <c r="L544">
        <v>1453442400</v>
      </c>
      <c r="M544" s="12">
        <f>(((L544/60)/60)/24)+DATE(1970,1,1)</f>
        <v>42391.25</v>
      </c>
      <c r="N544">
        <v>1456034400</v>
      </c>
      <c r="O544" s="12">
        <f>(((N544/60)/60)/24)+DATE(1970,1,1)</f>
        <v>42421.25</v>
      </c>
      <c r="P544" t="b">
        <v>0</v>
      </c>
      <c r="Q544" t="b">
        <v>0</v>
      </c>
      <c r="R544" t="s">
        <v>60</v>
      </c>
      <c r="S544" t="str">
        <f>IF(ISNUMBER(SEARCH("food", R544)), "Food", IF(ISNUMBER(SEARCH("music",R544)),"Music",IF(ISNUMBER(SEARCH("film", R544)), "Film &amp; Video", IF(ISNUMBER(SEARCH("games", R544)), "Games", IF(ISNUMBER(SEARCH("theater", R544)), "Theater",IF(ISNUMBER(SEARCH("technology", R544)), "Technology", IF(ISNUMBER(SEARCH("journalism", R544)), "Journalism", IF(ISNUMBER(SEARCH("photography", R544)), "Photography", IF(ISNUMBER(SEARCH("publishing", R544)), "Publishing")))))))))</f>
        <v>Music</v>
      </c>
      <c r="T544" t="str">
        <f>IF(ISNUMBER(SEARCH("food", R544)), "Food Trucks",
IF(ISNUMBER(SEARCH("electric",R544)),"Electric Music",
IF(ISNUMBER(SEARCH("indie",R544)),"Indie Rock",
IF(ISNUMBER(SEARCH("jazz",R544)),"Jazz",
IF(ISNUMBER(SEARCH("metal",R544)),"Metal",
IF(ISNUMBER(SEARCH("rock",R544)),"Rock",
IF(ISNUMBER(SEARCH("world",R544)),"World Music",
IF(ISNUMBER(SEARCH("animation", R544)), "Animation",
IF(ISNUMBER(SEARCH("documentary", R544)), "Documentary",
IF(ISNUMBER(SEARCH("drama", R544)), "Drama",
IF(ISNUMBER(SEARCH("science", R544)), "Science Ficton",
IF(ISNUMBER(SEARCH("shorts", R544)), "Shorts",
IF(ISNUMBER(SEARCH("television", R544)), "Television",
IF(ISNUMBER(SEARCH("mobile", R544)), "Mobile Games",
IF(ISNUMBER(SEARCH("video games", R544)), "Video Games",
IF(ISNUMBER(SEARCH("theater", R544)), "Plays",
IF(ISNUMBER(SEARCH("wearables", R544)), "Wearables",
IF(ISNUMBER(SEARCH("web", R544)), "Web",
IF(ISNUMBER(SEARCH("journalism", R544)), "Audio",
IF(ISNUMBER(SEARCH("photography", R544)), "Photography Books",
IF(ISNUMBER(SEARCH("publishing/fiction", R544)), "Ficton",
IF(ISNUMBER(SEARCH("nonfiction", R544)), "Nonfiction",
IF(ISNUMBER(SEARCH("podcasts", R544)), "Radio &amp; Podcasts",
IF(ISNUMBER(SEARCH("translations", R544)), "translations"))))))))))))))))))))))))</f>
        <v>Indie Rock</v>
      </c>
    </row>
    <row r="545" spans="1:20" x14ac:dyDescent="0.25">
      <c r="A545">
        <v>543</v>
      </c>
      <c r="B545" t="s">
        <v>1131</v>
      </c>
      <c r="C545" s="3" t="s">
        <v>1132</v>
      </c>
      <c r="D545">
        <v>84900</v>
      </c>
      <c r="E545">
        <v>13864</v>
      </c>
      <c r="F545" s="6">
        <f>E545/D545*100</f>
        <v>16.329799764428738</v>
      </c>
      <c r="G545" t="s">
        <v>14</v>
      </c>
      <c r="H545">
        <v>180</v>
      </c>
      <c r="I545" s="8">
        <f>IFERROR(E545/H545,"0")</f>
        <v>77.022222222222226</v>
      </c>
      <c r="J545" t="s">
        <v>21</v>
      </c>
      <c r="K545" t="s">
        <v>22</v>
      </c>
      <c r="L545">
        <v>1378875600</v>
      </c>
      <c r="M545" s="12">
        <f>(((L545/60)/60)/24)+DATE(1970,1,1)</f>
        <v>41528.208333333336</v>
      </c>
      <c r="N545">
        <v>1380171600</v>
      </c>
      <c r="O545" s="12">
        <f>(((N545/60)/60)/24)+DATE(1970,1,1)</f>
        <v>41543.208333333336</v>
      </c>
      <c r="P545" t="b">
        <v>0</v>
      </c>
      <c r="Q545" t="b">
        <v>0</v>
      </c>
      <c r="R545" t="s">
        <v>89</v>
      </c>
      <c r="S545" t="str">
        <f>IF(ISNUMBER(SEARCH("food", R545)), "Food", IF(ISNUMBER(SEARCH("music",R545)),"Music",IF(ISNUMBER(SEARCH("film", R545)), "Film &amp; Video", IF(ISNUMBER(SEARCH("games", R545)), "Games", IF(ISNUMBER(SEARCH("theater", R545)), "Theater",IF(ISNUMBER(SEARCH("technology", R545)), "Technology", IF(ISNUMBER(SEARCH("journalism", R545)), "Journalism", IF(ISNUMBER(SEARCH("photography", R545)), "Photography", IF(ISNUMBER(SEARCH("publishing", R545)), "Publishing")))))))))</f>
        <v>Games</v>
      </c>
      <c r="T545" t="str">
        <f>IF(ISNUMBER(SEARCH("food", R545)), "Food Trucks",
IF(ISNUMBER(SEARCH("electric",R545)),"Electric Music",
IF(ISNUMBER(SEARCH("indie",R545)),"Indie Rock",
IF(ISNUMBER(SEARCH("jazz",R545)),"Jazz",
IF(ISNUMBER(SEARCH("metal",R545)),"Metal",
IF(ISNUMBER(SEARCH("rock",R545)),"Rock",
IF(ISNUMBER(SEARCH("world",R545)),"World Music",
IF(ISNUMBER(SEARCH("animation", R545)), "Animation",
IF(ISNUMBER(SEARCH("documentary", R545)), "Documentary",
IF(ISNUMBER(SEARCH("drama", R545)), "Drama",
IF(ISNUMBER(SEARCH("science", R545)), "Science Ficton",
IF(ISNUMBER(SEARCH("shorts", R545)), "Shorts",
IF(ISNUMBER(SEARCH("television", R545)), "Television",
IF(ISNUMBER(SEARCH("mobile", R545)), "Mobile Games",
IF(ISNUMBER(SEARCH("video games", R545)), "Video Games",
IF(ISNUMBER(SEARCH("theater", R545)), "Plays",
IF(ISNUMBER(SEARCH("wearables", R545)), "Wearables",
IF(ISNUMBER(SEARCH("web", R545)), "Web",
IF(ISNUMBER(SEARCH("journalism", R545)), "Audio",
IF(ISNUMBER(SEARCH("photography", R545)), "Photography Books",
IF(ISNUMBER(SEARCH("publishing/fiction", R545)), "Ficton",
IF(ISNUMBER(SEARCH("nonfiction", R545)), "Nonfiction",
IF(ISNUMBER(SEARCH("podcasts", R545)), "Radio &amp; Podcasts",
IF(ISNUMBER(SEARCH("translations", R545)), "translations"))))))))))))))))))))))))</f>
        <v>Video Games</v>
      </c>
    </row>
    <row r="546" spans="1:20" ht="31.5" x14ac:dyDescent="0.25">
      <c r="A546">
        <v>544</v>
      </c>
      <c r="B546" t="s">
        <v>1133</v>
      </c>
      <c r="C546" s="3" t="s">
        <v>1134</v>
      </c>
      <c r="D546">
        <v>2800</v>
      </c>
      <c r="E546">
        <v>7742</v>
      </c>
      <c r="F546" s="6">
        <f>E546/D546*100</f>
        <v>276.5</v>
      </c>
      <c r="G546" t="s">
        <v>20</v>
      </c>
      <c r="H546">
        <v>84</v>
      </c>
      <c r="I546" s="8">
        <f>IFERROR(E546/H546,"0")</f>
        <v>92.166666666666671</v>
      </c>
      <c r="J546" t="s">
        <v>21</v>
      </c>
      <c r="K546" t="s">
        <v>22</v>
      </c>
      <c r="L546">
        <v>1452232800</v>
      </c>
      <c r="M546" s="12">
        <f>(((L546/60)/60)/24)+DATE(1970,1,1)</f>
        <v>42377.25</v>
      </c>
      <c r="N546">
        <v>1453356000</v>
      </c>
      <c r="O546" s="12">
        <f>(((N546/60)/60)/24)+DATE(1970,1,1)</f>
        <v>42390.25</v>
      </c>
      <c r="P546" t="b">
        <v>0</v>
      </c>
      <c r="Q546" t="b">
        <v>0</v>
      </c>
      <c r="R546" t="s">
        <v>23</v>
      </c>
      <c r="S546" t="str">
        <f>IF(ISNUMBER(SEARCH("food", R546)), "Food", IF(ISNUMBER(SEARCH("music",R546)),"Music",IF(ISNUMBER(SEARCH("film", R546)), "Film &amp; Video", IF(ISNUMBER(SEARCH("games", R546)), "Games", IF(ISNUMBER(SEARCH("theater", R546)), "Theater",IF(ISNUMBER(SEARCH("technology", R546)), "Technology", IF(ISNUMBER(SEARCH("journalism", R546)), "Journalism", IF(ISNUMBER(SEARCH("photography", R546)), "Photography", IF(ISNUMBER(SEARCH("publishing", R546)), "Publishing")))))))))</f>
        <v>Music</v>
      </c>
      <c r="T546" t="str">
        <f>IF(ISNUMBER(SEARCH("food", R546)), "Food Trucks",
IF(ISNUMBER(SEARCH("electric",R546)),"Electric Music",
IF(ISNUMBER(SEARCH("indie",R546)),"Indie Rock",
IF(ISNUMBER(SEARCH("jazz",R546)),"Jazz",
IF(ISNUMBER(SEARCH("metal",R546)),"Metal",
IF(ISNUMBER(SEARCH("rock",R546)),"Rock",
IF(ISNUMBER(SEARCH("world",R546)),"World Music",
IF(ISNUMBER(SEARCH("animation", R546)), "Animation",
IF(ISNUMBER(SEARCH("documentary", R546)), "Documentary",
IF(ISNUMBER(SEARCH("drama", R546)), "Drama",
IF(ISNUMBER(SEARCH("science", R546)), "Science Ficton",
IF(ISNUMBER(SEARCH("shorts", R546)), "Shorts",
IF(ISNUMBER(SEARCH("television", R546)), "Television",
IF(ISNUMBER(SEARCH("mobile", R546)), "Mobile Games",
IF(ISNUMBER(SEARCH("video games", R546)), "Video Games",
IF(ISNUMBER(SEARCH("theater", R546)), "Plays",
IF(ISNUMBER(SEARCH("wearables", R546)), "Wearables",
IF(ISNUMBER(SEARCH("web", R546)), "Web",
IF(ISNUMBER(SEARCH("journalism", R546)), "Audio",
IF(ISNUMBER(SEARCH("photography", R546)), "Photography Books",
IF(ISNUMBER(SEARCH("publishing/fiction", R546)), "Ficton",
IF(ISNUMBER(SEARCH("nonfiction", R546)), "Nonfiction",
IF(ISNUMBER(SEARCH("podcasts", R546)), "Radio &amp; Podcasts",
IF(ISNUMBER(SEARCH("translations", R546)), "translations"))))))))))))))))))))))))</f>
        <v>Rock</v>
      </c>
    </row>
    <row r="547" spans="1:20" x14ac:dyDescent="0.25">
      <c r="A547">
        <v>545</v>
      </c>
      <c r="B547" t="s">
        <v>1135</v>
      </c>
      <c r="C547" s="3" t="s">
        <v>1136</v>
      </c>
      <c r="D547">
        <v>184800</v>
      </c>
      <c r="E547">
        <v>164109</v>
      </c>
      <c r="F547" s="6">
        <f>E547/D547*100</f>
        <v>88.803571428571431</v>
      </c>
      <c r="G547" t="s">
        <v>14</v>
      </c>
      <c r="H547">
        <v>2690</v>
      </c>
      <c r="I547" s="8">
        <f>IFERROR(E547/H547,"0")</f>
        <v>61.007063197026021</v>
      </c>
      <c r="J547" t="s">
        <v>21</v>
      </c>
      <c r="K547" t="s">
        <v>22</v>
      </c>
      <c r="L547">
        <v>1577253600</v>
      </c>
      <c r="M547" s="12">
        <f>(((L547/60)/60)/24)+DATE(1970,1,1)</f>
        <v>43824.25</v>
      </c>
      <c r="N547">
        <v>1578981600</v>
      </c>
      <c r="O547" s="12">
        <f>(((N547/60)/60)/24)+DATE(1970,1,1)</f>
        <v>43844.25</v>
      </c>
      <c r="P547" t="b">
        <v>0</v>
      </c>
      <c r="Q547" t="b">
        <v>0</v>
      </c>
      <c r="R547" t="s">
        <v>33</v>
      </c>
      <c r="S547" t="str">
        <f>IF(ISNUMBER(SEARCH("food", R547)), "Food", IF(ISNUMBER(SEARCH("music",R547)),"Music",IF(ISNUMBER(SEARCH("film", R547)), "Film &amp; Video", IF(ISNUMBER(SEARCH("games", R547)), "Games", IF(ISNUMBER(SEARCH("theater", R547)), "Theater",IF(ISNUMBER(SEARCH("technology", R547)), "Technology", IF(ISNUMBER(SEARCH("journalism", R547)), "Journalism", IF(ISNUMBER(SEARCH("photography", R547)), "Photography", IF(ISNUMBER(SEARCH("publishing", R547)), "Publishing")))))))))</f>
        <v>Theater</v>
      </c>
      <c r="T547" t="str">
        <f>IF(ISNUMBER(SEARCH("food", R547)), "Food Trucks",
IF(ISNUMBER(SEARCH("electric",R547)),"Electric Music",
IF(ISNUMBER(SEARCH("indie",R547)),"Indie Rock",
IF(ISNUMBER(SEARCH("jazz",R547)),"Jazz",
IF(ISNUMBER(SEARCH("metal",R547)),"Metal",
IF(ISNUMBER(SEARCH("rock",R547)),"Rock",
IF(ISNUMBER(SEARCH("world",R547)),"World Music",
IF(ISNUMBER(SEARCH("animation", R547)), "Animation",
IF(ISNUMBER(SEARCH("documentary", R547)), "Documentary",
IF(ISNUMBER(SEARCH("drama", R547)), "Drama",
IF(ISNUMBER(SEARCH("science", R547)), "Science Ficton",
IF(ISNUMBER(SEARCH("shorts", R547)), "Shorts",
IF(ISNUMBER(SEARCH("television", R547)), "Television",
IF(ISNUMBER(SEARCH("mobile", R547)), "Mobile Games",
IF(ISNUMBER(SEARCH("video games", R547)), "Video Games",
IF(ISNUMBER(SEARCH("theater", R547)), "Plays",
IF(ISNUMBER(SEARCH("wearables", R547)), "Wearables",
IF(ISNUMBER(SEARCH("web", R547)), "Web",
IF(ISNUMBER(SEARCH("journalism", R547)), "Audio",
IF(ISNUMBER(SEARCH("photography", R547)), "Photography Books",
IF(ISNUMBER(SEARCH("publishing/fiction", R547)), "Ficton",
IF(ISNUMBER(SEARCH("nonfiction", R547)), "Nonfiction",
IF(ISNUMBER(SEARCH("podcasts", R547)), "Radio &amp; Podcasts",
IF(ISNUMBER(SEARCH("translations", R547)), "translations"))))))))))))))))))))))))</f>
        <v>Plays</v>
      </c>
    </row>
    <row r="548" spans="1:20" x14ac:dyDescent="0.25">
      <c r="A548">
        <v>546</v>
      </c>
      <c r="B548" t="s">
        <v>1137</v>
      </c>
      <c r="C548" s="3" t="s">
        <v>1138</v>
      </c>
      <c r="D548">
        <v>4200</v>
      </c>
      <c r="E548">
        <v>6870</v>
      </c>
      <c r="F548" s="6">
        <f>E548/D548*100</f>
        <v>163.57142857142856</v>
      </c>
      <c r="G548" t="s">
        <v>20</v>
      </c>
      <c r="H548">
        <v>88</v>
      </c>
      <c r="I548" s="8">
        <f>IFERROR(E548/H548,"0")</f>
        <v>78.068181818181813</v>
      </c>
      <c r="J548" t="s">
        <v>21</v>
      </c>
      <c r="K548" t="s">
        <v>22</v>
      </c>
      <c r="L548">
        <v>1537160400</v>
      </c>
      <c r="M548" s="12">
        <f>(((L548/60)/60)/24)+DATE(1970,1,1)</f>
        <v>43360.208333333328</v>
      </c>
      <c r="N548">
        <v>1537419600</v>
      </c>
      <c r="O548" s="12">
        <f>(((N548/60)/60)/24)+DATE(1970,1,1)</f>
        <v>43363.208333333328</v>
      </c>
      <c r="P548" t="b">
        <v>0</v>
      </c>
      <c r="Q548" t="b">
        <v>1</v>
      </c>
      <c r="R548" t="s">
        <v>33</v>
      </c>
      <c r="S548" t="str">
        <f>IF(ISNUMBER(SEARCH("food", R548)), "Food", IF(ISNUMBER(SEARCH("music",R548)),"Music",IF(ISNUMBER(SEARCH("film", R548)), "Film &amp; Video", IF(ISNUMBER(SEARCH("games", R548)), "Games", IF(ISNUMBER(SEARCH("theater", R548)), "Theater",IF(ISNUMBER(SEARCH("technology", R548)), "Technology", IF(ISNUMBER(SEARCH("journalism", R548)), "Journalism", IF(ISNUMBER(SEARCH("photography", R548)), "Photography", IF(ISNUMBER(SEARCH("publishing", R548)), "Publishing")))))))))</f>
        <v>Theater</v>
      </c>
      <c r="T548" t="str">
        <f>IF(ISNUMBER(SEARCH("food", R548)), "Food Trucks",
IF(ISNUMBER(SEARCH("electric",R548)),"Electric Music",
IF(ISNUMBER(SEARCH("indie",R548)),"Indie Rock",
IF(ISNUMBER(SEARCH("jazz",R548)),"Jazz",
IF(ISNUMBER(SEARCH("metal",R548)),"Metal",
IF(ISNUMBER(SEARCH("rock",R548)),"Rock",
IF(ISNUMBER(SEARCH("world",R548)),"World Music",
IF(ISNUMBER(SEARCH("animation", R548)), "Animation",
IF(ISNUMBER(SEARCH("documentary", R548)), "Documentary",
IF(ISNUMBER(SEARCH("drama", R548)), "Drama",
IF(ISNUMBER(SEARCH("science", R548)), "Science Ficton",
IF(ISNUMBER(SEARCH("shorts", R548)), "Shorts",
IF(ISNUMBER(SEARCH("television", R548)), "Television",
IF(ISNUMBER(SEARCH("mobile", R548)), "Mobile Games",
IF(ISNUMBER(SEARCH("video games", R548)), "Video Games",
IF(ISNUMBER(SEARCH("theater", R548)), "Plays",
IF(ISNUMBER(SEARCH("wearables", R548)), "Wearables",
IF(ISNUMBER(SEARCH("web", R548)), "Web",
IF(ISNUMBER(SEARCH("journalism", R548)), "Audio",
IF(ISNUMBER(SEARCH("photography", R548)), "Photography Books",
IF(ISNUMBER(SEARCH("publishing/fiction", R548)), "Ficton",
IF(ISNUMBER(SEARCH("nonfiction", R548)), "Nonfiction",
IF(ISNUMBER(SEARCH("podcasts", R548)), "Radio &amp; Podcasts",
IF(ISNUMBER(SEARCH("translations", R548)), "translations"))))))))))))))))))))))))</f>
        <v>Plays</v>
      </c>
    </row>
    <row r="549" spans="1:20" x14ac:dyDescent="0.25">
      <c r="A549">
        <v>547</v>
      </c>
      <c r="B549" t="s">
        <v>1139</v>
      </c>
      <c r="C549" s="3" t="s">
        <v>1140</v>
      </c>
      <c r="D549">
        <v>1300</v>
      </c>
      <c r="E549">
        <v>12597</v>
      </c>
      <c r="F549" s="6">
        <f>E549/D549*100</f>
        <v>969</v>
      </c>
      <c r="G549" t="s">
        <v>20</v>
      </c>
      <c r="H549">
        <v>156</v>
      </c>
      <c r="I549" s="8">
        <f>IFERROR(E549/H549,"0")</f>
        <v>80.75</v>
      </c>
      <c r="J549" t="s">
        <v>21</v>
      </c>
      <c r="K549" t="s">
        <v>22</v>
      </c>
      <c r="L549">
        <v>1422165600</v>
      </c>
      <c r="M549" s="12">
        <f>(((L549/60)/60)/24)+DATE(1970,1,1)</f>
        <v>42029.25</v>
      </c>
      <c r="N549">
        <v>1423202400</v>
      </c>
      <c r="O549" s="12">
        <f>(((N549/60)/60)/24)+DATE(1970,1,1)</f>
        <v>42041.25</v>
      </c>
      <c r="P549" t="b">
        <v>0</v>
      </c>
      <c r="Q549" t="b">
        <v>0</v>
      </c>
      <c r="R549" t="s">
        <v>53</v>
      </c>
      <c r="S549" t="str">
        <f>IF(ISNUMBER(SEARCH("food", R549)), "Food", IF(ISNUMBER(SEARCH("music",R549)),"Music",IF(ISNUMBER(SEARCH("film", R549)), "Film &amp; Video", IF(ISNUMBER(SEARCH("games", R549)), "Games", IF(ISNUMBER(SEARCH("theater", R549)), "Theater",IF(ISNUMBER(SEARCH("technology", R549)), "Technology", IF(ISNUMBER(SEARCH("journalism", R549)), "Journalism", IF(ISNUMBER(SEARCH("photography", R549)), "Photography", IF(ISNUMBER(SEARCH("publishing", R549)), "Publishing")))))))))</f>
        <v>Film &amp; Video</v>
      </c>
      <c r="T549" t="str">
        <f>IF(ISNUMBER(SEARCH("food", R549)), "Food Trucks",
IF(ISNUMBER(SEARCH("electric",R549)),"Electric Music",
IF(ISNUMBER(SEARCH("indie",R549)),"Indie Rock",
IF(ISNUMBER(SEARCH("jazz",R549)),"Jazz",
IF(ISNUMBER(SEARCH("metal",R549)),"Metal",
IF(ISNUMBER(SEARCH("rock",R549)),"Rock",
IF(ISNUMBER(SEARCH("world",R549)),"World Music",
IF(ISNUMBER(SEARCH("animation", R549)), "Animation",
IF(ISNUMBER(SEARCH("documentary", R549)), "Documentary",
IF(ISNUMBER(SEARCH("drama", R549)), "Drama",
IF(ISNUMBER(SEARCH("science", R549)), "Science Ficton",
IF(ISNUMBER(SEARCH("shorts", R549)), "Shorts",
IF(ISNUMBER(SEARCH("television", R549)), "Television",
IF(ISNUMBER(SEARCH("mobile", R549)), "Mobile Games",
IF(ISNUMBER(SEARCH("video games", R549)), "Video Games",
IF(ISNUMBER(SEARCH("theater", R549)), "Plays",
IF(ISNUMBER(SEARCH("wearables", R549)), "Wearables",
IF(ISNUMBER(SEARCH("web", R549)), "Web",
IF(ISNUMBER(SEARCH("journalism", R549)), "Audio",
IF(ISNUMBER(SEARCH("photography", R549)), "Photography Books",
IF(ISNUMBER(SEARCH("publishing/fiction", R549)), "Ficton",
IF(ISNUMBER(SEARCH("nonfiction", R549)), "Nonfiction",
IF(ISNUMBER(SEARCH("podcasts", R549)), "Radio &amp; Podcasts",
IF(ISNUMBER(SEARCH("translations", R549)), "translations"))))))))))))))))))))))))</f>
        <v>Drama</v>
      </c>
    </row>
    <row r="550" spans="1:20" x14ac:dyDescent="0.25">
      <c r="A550">
        <v>548</v>
      </c>
      <c r="B550" t="s">
        <v>1141</v>
      </c>
      <c r="C550" s="3" t="s">
        <v>1142</v>
      </c>
      <c r="D550">
        <v>66100</v>
      </c>
      <c r="E550">
        <v>179074</v>
      </c>
      <c r="F550" s="6">
        <f>E550/D550*100</f>
        <v>270.91376701966715</v>
      </c>
      <c r="G550" t="s">
        <v>20</v>
      </c>
      <c r="H550">
        <v>2985</v>
      </c>
      <c r="I550" s="8">
        <f>IFERROR(E550/H550,"0")</f>
        <v>59.991289782244557</v>
      </c>
      <c r="J550" t="s">
        <v>21</v>
      </c>
      <c r="K550" t="s">
        <v>22</v>
      </c>
      <c r="L550">
        <v>1459486800</v>
      </c>
      <c r="M550" s="12">
        <f>(((L550/60)/60)/24)+DATE(1970,1,1)</f>
        <v>42461.208333333328</v>
      </c>
      <c r="N550">
        <v>1460610000</v>
      </c>
      <c r="O550" s="12">
        <f>(((N550/60)/60)/24)+DATE(1970,1,1)</f>
        <v>42474.208333333328</v>
      </c>
      <c r="P550" t="b">
        <v>0</v>
      </c>
      <c r="Q550" t="b">
        <v>0</v>
      </c>
      <c r="R550" t="s">
        <v>33</v>
      </c>
      <c r="S550" t="str">
        <f>IF(ISNUMBER(SEARCH("food", R550)), "Food", IF(ISNUMBER(SEARCH("music",R550)),"Music",IF(ISNUMBER(SEARCH("film", R550)), "Film &amp; Video", IF(ISNUMBER(SEARCH("games", R550)), "Games", IF(ISNUMBER(SEARCH("theater", R550)), "Theater",IF(ISNUMBER(SEARCH("technology", R550)), "Technology", IF(ISNUMBER(SEARCH("journalism", R550)), "Journalism", IF(ISNUMBER(SEARCH("photography", R550)), "Photography", IF(ISNUMBER(SEARCH("publishing", R550)), "Publishing")))))))))</f>
        <v>Theater</v>
      </c>
      <c r="T550" t="str">
        <f>IF(ISNUMBER(SEARCH("food", R550)), "Food Trucks",
IF(ISNUMBER(SEARCH("electric",R550)),"Electric Music",
IF(ISNUMBER(SEARCH("indie",R550)),"Indie Rock",
IF(ISNUMBER(SEARCH("jazz",R550)),"Jazz",
IF(ISNUMBER(SEARCH("metal",R550)),"Metal",
IF(ISNUMBER(SEARCH("rock",R550)),"Rock",
IF(ISNUMBER(SEARCH("world",R550)),"World Music",
IF(ISNUMBER(SEARCH("animation", R550)), "Animation",
IF(ISNUMBER(SEARCH("documentary", R550)), "Documentary",
IF(ISNUMBER(SEARCH("drama", R550)), "Drama",
IF(ISNUMBER(SEARCH("science", R550)), "Science Ficton",
IF(ISNUMBER(SEARCH("shorts", R550)), "Shorts",
IF(ISNUMBER(SEARCH("television", R550)), "Television",
IF(ISNUMBER(SEARCH("mobile", R550)), "Mobile Games",
IF(ISNUMBER(SEARCH("video games", R550)), "Video Games",
IF(ISNUMBER(SEARCH("theater", R550)), "Plays",
IF(ISNUMBER(SEARCH("wearables", R550)), "Wearables",
IF(ISNUMBER(SEARCH("web", R550)), "Web",
IF(ISNUMBER(SEARCH("journalism", R550)), "Audio",
IF(ISNUMBER(SEARCH("photography", R550)), "Photography Books",
IF(ISNUMBER(SEARCH("publishing/fiction", R550)), "Ficton",
IF(ISNUMBER(SEARCH("nonfiction", R550)), "Nonfiction",
IF(ISNUMBER(SEARCH("podcasts", R550)), "Radio &amp; Podcasts",
IF(ISNUMBER(SEARCH("translations", R550)), "translations"))))))))))))))))))))))))</f>
        <v>Plays</v>
      </c>
    </row>
    <row r="551" spans="1:20" ht="31.5" x14ac:dyDescent="0.25">
      <c r="A551">
        <v>549</v>
      </c>
      <c r="B551" t="s">
        <v>1143</v>
      </c>
      <c r="C551" s="3" t="s">
        <v>1144</v>
      </c>
      <c r="D551">
        <v>29500</v>
      </c>
      <c r="E551">
        <v>83843</v>
      </c>
      <c r="F551" s="6">
        <f>E551/D551*100</f>
        <v>284.21355932203392</v>
      </c>
      <c r="G551" t="s">
        <v>20</v>
      </c>
      <c r="H551">
        <v>762</v>
      </c>
      <c r="I551" s="8">
        <f>IFERROR(E551/H551,"0")</f>
        <v>110.03018372703411</v>
      </c>
      <c r="J551" t="s">
        <v>21</v>
      </c>
      <c r="K551" t="s">
        <v>22</v>
      </c>
      <c r="L551">
        <v>1369717200</v>
      </c>
      <c r="M551" s="12">
        <f>(((L551/60)/60)/24)+DATE(1970,1,1)</f>
        <v>41422.208333333336</v>
      </c>
      <c r="N551">
        <v>1370494800</v>
      </c>
      <c r="O551" s="12">
        <f>(((N551/60)/60)/24)+DATE(1970,1,1)</f>
        <v>41431.208333333336</v>
      </c>
      <c r="P551" t="b">
        <v>0</v>
      </c>
      <c r="Q551" t="b">
        <v>0</v>
      </c>
      <c r="R551" t="s">
        <v>65</v>
      </c>
      <c r="S551" t="str">
        <f>IF(ISNUMBER(SEARCH("food", R551)), "Food", IF(ISNUMBER(SEARCH("music",R551)),"Music",IF(ISNUMBER(SEARCH("film", R551)), "Film &amp; Video", IF(ISNUMBER(SEARCH("games", R551)), "Games", IF(ISNUMBER(SEARCH("theater", R551)), "Theater",IF(ISNUMBER(SEARCH("technology", R551)), "Technology", IF(ISNUMBER(SEARCH("journalism", R551)), "Journalism", IF(ISNUMBER(SEARCH("photography", R551)), "Photography", IF(ISNUMBER(SEARCH("publishing", R551)), "Publishing")))))))))</f>
        <v>Technology</v>
      </c>
      <c r="T551" t="str">
        <f>IF(ISNUMBER(SEARCH("food", R551)), "Food Trucks",
IF(ISNUMBER(SEARCH("electric",R551)),"Electric Music",
IF(ISNUMBER(SEARCH("indie",R551)),"Indie Rock",
IF(ISNUMBER(SEARCH("jazz",R551)),"Jazz",
IF(ISNUMBER(SEARCH("metal",R551)),"Metal",
IF(ISNUMBER(SEARCH("rock",R551)),"Rock",
IF(ISNUMBER(SEARCH("world",R551)),"World Music",
IF(ISNUMBER(SEARCH("animation", R551)), "Animation",
IF(ISNUMBER(SEARCH("documentary", R551)), "Documentary",
IF(ISNUMBER(SEARCH("drama", R551)), "Drama",
IF(ISNUMBER(SEARCH("science", R551)), "Science Ficton",
IF(ISNUMBER(SEARCH("shorts", R551)), "Shorts",
IF(ISNUMBER(SEARCH("television", R551)), "Television",
IF(ISNUMBER(SEARCH("mobile", R551)), "Mobile Games",
IF(ISNUMBER(SEARCH("video games", R551)), "Video Games",
IF(ISNUMBER(SEARCH("theater", R551)), "Plays",
IF(ISNUMBER(SEARCH("wearables", R551)), "Wearables",
IF(ISNUMBER(SEARCH("web", R551)), "Web",
IF(ISNUMBER(SEARCH("journalism", R551)), "Audio",
IF(ISNUMBER(SEARCH("photography", R551)), "Photography Books",
IF(ISNUMBER(SEARCH("publishing/fiction", R551)), "Ficton",
IF(ISNUMBER(SEARCH("nonfiction", R551)), "Nonfiction",
IF(ISNUMBER(SEARCH("podcasts", R551)), "Radio &amp; Podcasts",
IF(ISNUMBER(SEARCH("translations", R551)), "translations"))))))))))))))))))))))))</f>
        <v>Wearables</v>
      </c>
    </row>
    <row r="552" spans="1:20" ht="31.5" x14ac:dyDescent="0.25">
      <c r="A552">
        <v>550</v>
      </c>
      <c r="B552" t="s">
        <v>1145</v>
      </c>
      <c r="C552" s="3" t="s">
        <v>1146</v>
      </c>
      <c r="D552">
        <v>100</v>
      </c>
      <c r="E552">
        <v>4</v>
      </c>
      <c r="F552" s="6">
        <f>E552/D552*100</f>
        <v>4</v>
      </c>
      <c r="G552" t="s">
        <v>74</v>
      </c>
      <c r="H552">
        <v>1</v>
      </c>
      <c r="I552" s="8">
        <f>IFERROR(E552/H552,"0")</f>
        <v>4</v>
      </c>
      <c r="J552" t="s">
        <v>98</v>
      </c>
      <c r="K552" t="s">
        <v>99</v>
      </c>
      <c r="L552">
        <v>1330495200</v>
      </c>
      <c r="M552" s="12">
        <f>(((L552/60)/60)/24)+DATE(1970,1,1)</f>
        <v>40968.25</v>
      </c>
      <c r="N552">
        <v>1332306000</v>
      </c>
      <c r="O552" s="12">
        <f>(((N552/60)/60)/24)+DATE(1970,1,1)</f>
        <v>40989.208333333336</v>
      </c>
      <c r="P552" t="b">
        <v>0</v>
      </c>
      <c r="Q552" t="b">
        <v>0</v>
      </c>
      <c r="R552" t="s">
        <v>60</v>
      </c>
      <c r="S552" t="str">
        <f>IF(ISNUMBER(SEARCH("food", R552)), "Food", IF(ISNUMBER(SEARCH("music",R552)),"Music",IF(ISNUMBER(SEARCH("film", R552)), "Film &amp; Video", IF(ISNUMBER(SEARCH("games", R552)), "Games", IF(ISNUMBER(SEARCH("theater", R552)), "Theater",IF(ISNUMBER(SEARCH("technology", R552)), "Technology", IF(ISNUMBER(SEARCH("journalism", R552)), "Journalism", IF(ISNUMBER(SEARCH("photography", R552)), "Photography", IF(ISNUMBER(SEARCH("publishing", R552)), "Publishing")))))))))</f>
        <v>Music</v>
      </c>
      <c r="T552" t="str">
        <f>IF(ISNUMBER(SEARCH("food", R552)), "Food Trucks",
IF(ISNUMBER(SEARCH("electric",R552)),"Electric Music",
IF(ISNUMBER(SEARCH("indie",R552)),"Indie Rock",
IF(ISNUMBER(SEARCH("jazz",R552)),"Jazz",
IF(ISNUMBER(SEARCH("metal",R552)),"Metal",
IF(ISNUMBER(SEARCH("rock",R552)),"Rock",
IF(ISNUMBER(SEARCH("world",R552)),"World Music",
IF(ISNUMBER(SEARCH("animation", R552)), "Animation",
IF(ISNUMBER(SEARCH("documentary", R552)), "Documentary",
IF(ISNUMBER(SEARCH("drama", R552)), "Drama",
IF(ISNUMBER(SEARCH("science", R552)), "Science Ficton",
IF(ISNUMBER(SEARCH("shorts", R552)), "Shorts",
IF(ISNUMBER(SEARCH("television", R552)), "Television",
IF(ISNUMBER(SEARCH("mobile", R552)), "Mobile Games",
IF(ISNUMBER(SEARCH("video games", R552)), "Video Games",
IF(ISNUMBER(SEARCH("theater", R552)), "Plays",
IF(ISNUMBER(SEARCH("wearables", R552)), "Wearables",
IF(ISNUMBER(SEARCH("web", R552)), "Web",
IF(ISNUMBER(SEARCH("journalism", R552)), "Audio",
IF(ISNUMBER(SEARCH("photography", R552)), "Photography Books",
IF(ISNUMBER(SEARCH("publishing/fiction", R552)), "Ficton",
IF(ISNUMBER(SEARCH("nonfiction", R552)), "Nonfiction",
IF(ISNUMBER(SEARCH("podcasts", R552)), "Radio &amp; Podcasts",
IF(ISNUMBER(SEARCH("translations", R552)), "translations"))))))))))))))))))))))))</f>
        <v>Indie Rock</v>
      </c>
    </row>
    <row r="553" spans="1:20" x14ac:dyDescent="0.25">
      <c r="A553">
        <v>551</v>
      </c>
      <c r="B553" t="s">
        <v>1147</v>
      </c>
      <c r="C553" s="3" t="s">
        <v>1148</v>
      </c>
      <c r="D553">
        <v>180100</v>
      </c>
      <c r="E553">
        <v>105598</v>
      </c>
      <c r="F553" s="6">
        <f>E553/D553*100</f>
        <v>58.6329816768462</v>
      </c>
      <c r="G553" t="s">
        <v>14</v>
      </c>
      <c r="H553">
        <v>2779</v>
      </c>
      <c r="I553" s="8">
        <f>IFERROR(E553/H553,"0")</f>
        <v>37.99856063332134</v>
      </c>
      <c r="J553" t="s">
        <v>26</v>
      </c>
      <c r="K553" t="s">
        <v>27</v>
      </c>
      <c r="L553">
        <v>1419055200</v>
      </c>
      <c r="M553" s="12">
        <f>(((L553/60)/60)/24)+DATE(1970,1,1)</f>
        <v>41993.25</v>
      </c>
      <c r="N553">
        <v>1422511200</v>
      </c>
      <c r="O553" s="12">
        <f>(((N553/60)/60)/24)+DATE(1970,1,1)</f>
        <v>42033.25</v>
      </c>
      <c r="P553" t="b">
        <v>0</v>
      </c>
      <c r="Q553" t="b">
        <v>1</v>
      </c>
      <c r="R553" t="s">
        <v>28</v>
      </c>
      <c r="S553" t="str">
        <f>IF(ISNUMBER(SEARCH("food", R553)), "Food", IF(ISNUMBER(SEARCH("music",R553)),"Music",IF(ISNUMBER(SEARCH("film", R553)), "Film &amp; Video", IF(ISNUMBER(SEARCH("games", R553)), "Games", IF(ISNUMBER(SEARCH("theater", R553)), "Theater",IF(ISNUMBER(SEARCH("technology", R553)), "Technology", IF(ISNUMBER(SEARCH("journalism", R553)), "Journalism", IF(ISNUMBER(SEARCH("photography", R553)), "Photography", IF(ISNUMBER(SEARCH("publishing", R553)), "Publishing")))))))))</f>
        <v>Technology</v>
      </c>
      <c r="T553" t="str">
        <f>IF(ISNUMBER(SEARCH("food", R553)), "Food Trucks",
IF(ISNUMBER(SEARCH("electric",R553)),"Electric Music",
IF(ISNUMBER(SEARCH("indie",R553)),"Indie Rock",
IF(ISNUMBER(SEARCH("jazz",R553)),"Jazz",
IF(ISNUMBER(SEARCH("metal",R553)),"Metal",
IF(ISNUMBER(SEARCH("rock",R553)),"Rock",
IF(ISNUMBER(SEARCH("world",R553)),"World Music",
IF(ISNUMBER(SEARCH("animation", R553)), "Animation",
IF(ISNUMBER(SEARCH("documentary", R553)), "Documentary",
IF(ISNUMBER(SEARCH("drama", R553)), "Drama",
IF(ISNUMBER(SEARCH("science", R553)), "Science Ficton",
IF(ISNUMBER(SEARCH("shorts", R553)), "Shorts",
IF(ISNUMBER(SEARCH("television", R553)), "Television",
IF(ISNUMBER(SEARCH("mobile", R553)), "Mobile Games",
IF(ISNUMBER(SEARCH("video games", R553)), "Video Games",
IF(ISNUMBER(SEARCH("theater", R553)), "Plays",
IF(ISNUMBER(SEARCH("wearables", R553)), "Wearables",
IF(ISNUMBER(SEARCH("web", R553)), "Web",
IF(ISNUMBER(SEARCH("journalism", R553)), "Audio",
IF(ISNUMBER(SEARCH("photography", R553)), "Photography Books",
IF(ISNUMBER(SEARCH("publishing/fiction", R553)), "Ficton",
IF(ISNUMBER(SEARCH("nonfiction", R553)), "Nonfiction",
IF(ISNUMBER(SEARCH("podcasts", R553)), "Radio &amp; Podcasts",
IF(ISNUMBER(SEARCH("translations", R553)), "translations"))))))))))))))))))))))))</f>
        <v>Web</v>
      </c>
    </row>
    <row r="554" spans="1:20" x14ac:dyDescent="0.25">
      <c r="A554">
        <v>552</v>
      </c>
      <c r="B554" t="s">
        <v>1149</v>
      </c>
      <c r="C554" s="3" t="s">
        <v>1150</v>
      </c>
      <c r="D554">
        <v>9000</v>
      </c>
      <c r="E554">
        <v>8866</v>
      </c>
      <c r="F554" s="6">
        <f>E554/D554*100</f>
        <v>98.51111111111112</v>
      </c>
      <c r="G554" t="s">
        <v>14</v>
      </c>
      <c r="H554">
        <v>92</v>
      </c>
      <c r="I554" s="8">
        <f>IFERROR(E554/H554,"0")</f>
        <v>96.369565217391298</v>
      </c>
      <c r="J554" t="s">
        <v>21</v>
      </c>
      <c r="K554" t="s">
        <v>22</v>
      </c>
      <c r="L554">
        <v>1480140000</v>
      </c>
      <c r="M554" s="12">
        <f>(((L554/60)/60)/24)+DATE(1970,1,1)</f>
        <v>42700.25</v>
      </c>
      <c r="N554">
        <v>1480312800</v>
      </c>
      <c r="O554" s="12">
        <f>(((N554/60)/60)/24)+DATE(1970,1,1)</f>
        <v>42702.25</v>
      </c>
      <c r="P554" t="b">
        <v>0</v>
      </c>
      <c r="Q554" t="b">
        <v>0</v>
      </c>
      <c r="R554" t="s">
        <v>33</v>
      </c>
      <c r="S554" t="str">
        <f>IF(ISNUMBER(SEARCH("food", R554)), "Food", IF(ISNUMBER(SEARCH("music",R554)),"Music",IF(ISNUMBER(SEARCH("film", R554)), "Film &amp; Video", IF(ISNUMBER(SEARCH("games", R554)), "Games", IF(ISNUMBER(SEARCH("theater", R554)), "Theater",IF(ISNUMBER(SEARCH("technology", R554)), "Technology", IF(ISNUMBER(SEARCH("journalism", R554)), "Journalism", IF(ISNUMBER(SEARCH("photography", R554)), "Photography", IF(ISNUMBER(SEARCH("publishing", R554)), "Publishing")))))))))</f>
        <v>Theater</v>
      </c>
      <c r="T554" t="str">
        <f>IF(ISNUMBER(SEARCH("food", R554)), "Food Trucks",
IF(ISNUMBER(SEARCH("electric",R554)),"Electric Music",
IF(ISNUMBER(SEARCH("indie",R554)),"Indie Rock",
IF(ISNUMBER(SEARCH("jazz",R554)),"Jazz",
IF(ISNUMBER(SEARCH("metal",R554)),"Metal",
IF(ISNUMBER(SEARCH("rock",R554)),"Rock",
IF(ISNUMBER(SEARCH("world",R554)),"World Music",
IF(ISNUMBER(SEARCH("animation", R554)), "Animation",
IF(ISNUMBER(SEARCH("documentary", R554)), "Documentary",
IF(ISNUMBER(SEARCH("drama", R554)), "Drama",
IF(ISNUMBER(SEARCH("science", R554)), "Science Ficton",
IF(ISNUMBER(SEARCH("shorts", R554)), "Shorts",
IF(ISNUMBER(SEARCH("television", R554)), "Television",
IF(ISNUMBER(SEARCH("mobile", R554)), "Mobile Games",
IF(ISNUMBER(SEARCH("video games", R554)), "Video Games",
IF(ISNUMBER(SEARCH("theater", R554)), "Plays",
IF(ISNUMBER(SEARCH("wearables", R554)), "Wearables",
IF(ISNUMBER(SEARCH("web", R554)), "Web",
IF(ISNUMBER(SEARCH("journalism", R554)), "Audio",
IF(ISNUMBER(SEARCH("photography", R554)), "Photography Books",
IF(ISNUMBER(SEARCH("publishing/fiction", R554)), "Ficton",
IF(ISNUMBER(SEARCH("nonfiction", R554)), "Nonfiction",
IF(ISNUMBER(SEARCH("podcasts", R554)), "Radio &amp; Podcasts",
IF(ISNUMBER(SEARCH("translations", R554)), "translations"))))))))))))))))))))))))</f>
        <v>Plays</v>
      </c>
    </row>
    <row r="555" spans="1:20" ht="31.5" x14ac:dyDescent="0.25">
      <c r="A555">
        <v>553</v>
      </c>
      <c r="B555" t="s">
        <v>1151</v>
      </c>
      <c r="C555" s="3" t="s">
        <v>1152</v>
      </c>
      <c r="D555">
        <v>170600</v>
      </c>
      <c r="E555">
        <v>75022</v>
      </c>
      <c r="F555" s="6">
        <f>E555/D555*100</f>
        <v>43.975381008206334</v>
      </c>
      <c r="G555" t="s">
        <v>14</v>
      </c>
      <c r="H555">
        <v>1028</v>
      </c>
      <c r="I555" s="8">
        <f>IFERROR(E555/H555,"0")</f>
        <v>72.978599221789878</v>
      </c>
      <c r="J555" t="s">
        <v>21</v>
      </c>
      <c r="K555" t="s">
        <v>22</v>
      </c>
      <c r="L555">
        <v>1293948000</v>
      </c>
      <c r="M555" s="12">
        <f>(((L555/60)/60)/24)+DATE(1970,1,1)</f>
        <v>40545.25</v>
      </c>
      <c r="N555">
        <v>1294034400</v>
      </c>
      <c r="O555" s="12">
        <f>(((N555/60)/60)/24)+DATE(1970,1,1)</f>
        <v>40546.25</v>
      </c>
      <c r="P555" t="b">
        <v>0</v>
      </c>
      <c r="Q555" t="b">
        <v>0</v>
      </c>
      <c r="R555" t="s">
        <v>23</v>
      </c>
      <c r="S555" t="str">
        <f>IF(ISNUMBER(SEARCH("food", R555)), "Food", IF(ISNUMBER(SEARCH("music",R555)),"Music",IF(ISNUMBER(SEARCH("film", R555)), "Film &amp; Video", IF(ISNUMBER(SEARCH("games", R555)), "Games", IF(ISNUMBER(SEARCH("theater", R555)), "Theater",IF(ISNUMBER(SEARCH("technology", R555)), "Technology", IF(ISNUMBER(SEARCH("journalism", R555)), "Journalism", IF(ISNUMBER(SEARCH("photography", R555)), "Photography", IF(ISNUMBER(SEARCH("publishing", R555)), "Publishing")))))))))</f>
        <v>Music</v>
      </c>
      <c r="T555" t="str">
        <f>IF(ISNUMBER(SEARCH("food", R555)), "Food Trucks",
IF(ISNUMBER(SEARCH("electric",R555)),"Electric Music",
IF(ISNUMBER(SEARCH("indie",R555)),"Indie Rock",
IF(ISNUMBER(SEARCH("jazz",R555)),"Jazz",
IF(ISNUMBER(SEARCH("metal",R555)),"Metal",
IF(ISNUMBER(SEARCH("rock",R555)),"Rock",
IF(ISNUMBER(SEARCH("world",R555)),"World Music",
IF(ISNUMBER(SEARCH("animation", R555)), "Animation",
IF(ISNUMBER(SEARCH("documentary", R555)), "Documentary",
IF(ISNUMBER(SEARCH("drama", R555)), "Drama",
IF(ISNUMBER(SEARCH("science", R555)), "Science Ficton",
IF(ISNUMBER(SEARCH("shorts", R555)), "Shorts",
IF(ISNUMBER(SEARCH("television", R555)), "Television",
IF(ISNUMBER(SEARCH("mobile", R555)), "Mobile Games",
IF(ISNUMBER(SEARCH("video games", R555)), "Video Games",
IF(ISNUMBER(SEARCH("theater", R555)), "Plays",
IF(ISNUMBER(SEARCH("wearables", R555)), "Wearables",
IF(ISNUMBER(SEARCH("web", R555)), "Web",
IF(ISNUMBER(SEARCH("journalism", R555)), "Audio",
IF(ISNUMBER(SEARCH("photography", R555)), "Photography Books",
IF(ISNUMBER(SEARCH("publishing/fiction", R555)), "Ficton",
IF(ISNUMBER(SEARCH("nonfiction", R555)), "Nonfiction",
IF(ISNUMBER(SEARCH("podcasts", R555)), "Radio &amp; Podcasts",
IF(ISNUMBER(SEARCH("translations", R555)), "translations"))))))))))))))))))))))))</f>
        <v>Rock</v>
      </c>
    </row>
    <row r="556" spans="1:20" ht="31.5" x14ac:dyDescent="0.25">
      <c r="A556">
        <v>554</v>
      </c>
      <c r="B556" t="s">
        <v>1153</v>
      </c>
      <c r="C556" s="3" t="s">
        <v>1154</v>
      </c>
      <c r="D556">
        <v>9500</v>
      </c>
      <c r="E556">
        <v>14408</v>
      </c>
      <c r="F556" s="6">
        <f>E556/D556*100</f>
        <v>151.66315789473683</v>
      </c>
      <c r="G556" t="s">
        <v>20</v>
      </c>
      <c r="H556">
        <v>554</v>
      </c>
      <c r="I556" s="8">
        <f>IFERROR(E556/H556,"0")</f>
        <v>26.007220216606498</v>
      </c>
      <c r="J556" t="s">
        <v>15</v>
      </c>
      <c r="K556" t="s">
        <v>16</v>
      </c>
      <c r="L556">
        <v>1482127200</v>
      </c>
      <c r="M556" s="12">
        <f>(((L556/60)/60)/24)+DATE(1970,1,1)</f>
        <v>42723.25</v>
      </c>
      <c r="N556">
        <v>1482645600</v>
      </c>
      <c r="O556" s="12">
        <f>(((N556/60)/60)/24)+DATE(1970,1,1)</f>
        <v>42729.25</v>
      </c>
      <c r="P556" t="b">
        <v>0</v>
      </c>
      <c r="Q556" t="b">
        <v>0</v>
      </c>
      <c r="R556" t="s">
        <v>60</v>
      </c>
      <c r="S556" t="str">
        <f>IF(ISNUMBER(SEARCH("food", R556)), "Food", IF(ISNUMBER(SEARCH("music",R556)),"Music",IF(ISNUMBER(SEARCH("film", R556)), "Film &amp; Video", IF(ISNUMBER(SEARCH("games", R556)), "Games", IF(ISNUMBER(SEARCH("theater", R556)), "Theater",IF(ISNUMBER(SEARCH("technology", R556)), "Technology", IF(ISNUMBER(SEARCH("journalism", R556)), "Journalism", IF(ISNUMBER(SEARCH("photography", R556)), "Photography", IF(ISNUMBER(SEARCH("publishing", R556)), "Publishing")))))))))</f>
        <v>Music</v>
      </c>
      <c r="T556" t="str">
        <f>IF(ISNUMBER(SEARCH("food", R556)), "Food Trucks",
IF(ISNUMBER(SEARCH("electric",R556)),"Electric Music",
IF(ISNUMBER(SEARCH("indie",R556)),"Indie Rock",
IF(ISNUMBER(SEARCH("jazz",R556)),"Jazz",
IF(ISNUMBER(SEARCH("metal",R556)),"Metal",
IF(ISNUMBER(SEARCH("rock",R556)),"Rock",
IF(ISNUMBER(SEARCH("world",R556)),"World Music",
IF(ISNUMBER(SEARCH("animation", R556)), "Animation",
IF(ISNUMBER(SEARCH("documentary", R556)), "Documentary",
IF(ISNUMBER(SEARCH("drama", R556)), "Drama",
IF(ISNUMBER(SEARCH("science", R556)), "Science Ficton",
IF(ISNUMBER(SEARCH("shorts", R556)), "Shorts",
IF(ISNUMBER(SEARCH("television", R556)), "Television",
IF(ISNUMBER(SEARCH("mobile", R556)), "Mobile Games",
IF(ISNUMBER(SEARCH("video games", R556)), "Video Games",
IF(ISNUMBER(SEARCH("theater", R556)), "Plays",
IF(ISNUMBER(SEARCH("wearables", R556)), "Wearables",
IF(ISNUMBER(SEARCH("web", R556)), "Web",
IF(ISNUMBER(SEARCH("journalism", R556)), "Audio",
IF(ISNUMBER(SEARCH("photography", R556)), "Photography Books",
IF(ISNUMBER(SEARCH("publishing/fiction", R556)), "Ficton",
IF(ISNUMBER(SEARCH("nonfiction", R556)), "Nonfiction",
IF(ISNUMBER(SEARCH("podcasts", R556)), "Radio &amp; Podcasts",
IF(ISNUMBER(SEARCH("translations", R556)), "translations"))))))))))))))))))))))))</f>
        <v>Indie Rock</v>
      </c>
    </row>
    <row r="557" spans="1:20" x14ac:dyDescent="0.25">
      <c r="A557">
        <v>555</v>
      </c>
      <c r="B557" t="s">
        <v>1155</v>
      </c>
      <c r="C557" s="3" t="s">
        <v>1156</v>
      </c>
      <c r="D557">
        <v>6300</v>
      </c>
      <c r="E557">
        <v>14089</v>
      </c>
      <c r="F557" s="6">
        <f>E557/D557*100</f>
        <v>223.63492063492063</v>
      </c>
      <c r="G557" t="s">
        <v>20</v>
      </c>
      <c r="H557">
        <v>135</v>
      </c>
      <c r="I557" s="8">
        <f>IFERROR(E557/H557,"0")</f>
        <v>104.36296296296297</v>
      </c>
      <c r="J557" t="s">
        <v>36</v>
      </c>
      <c r="K557" t="s">
        <v>37</v>
      </c>
      <c r="L557">
        <v>1396414800</v>
      </c>
      <c r="M557" s="12">
        <f>(((L557/60)/60)/24)+DATE(1970,1,1)</f>
        <v>41731.208333333336</v>
      </c>
      <c r="N557">
        <v>1399093200</v>
      </c>
      <c r="O557" s="12">
        <f>(((N557/60)/60)/24)+DATE(1970,1,1)</f>
        <v>41762.208333333336</v>
      </c>
      <c r="P557" t="b">
        <v>0</v>
      </c>
      <c r="Q557" t="b">
        <v>0</v>
      </c>
      <c r="R557" t="s">
        <v>23</v>
      </c>
      <c r="S557" t="str">
        <f>IF(ISNUMBER(SEARCH("food", R557)), "Food", IF(ISNUMBER(SEARCH("music",R557)),"Music",IF(ISNUMBER(SEARCH("film", R557)), "Film &amp; Video", IF(ISNUMBER(SEARCH("games", R557)), "Games", IF(ISNUMBER(SEARCH("theater", R557)), "Theater",IF(ISNUMBER(SEARCH("technology", R557)), "Technology", IF(ISNUMBER(SEARCH("journalism", R557)), "Journalism", IF(ISNUMBER(SEARCH("photography", R557)), "Photography", IF(ISNUMBER(SEARCH("publishing", R557)), "Publishing")))))))))</f>
        <v>Music</v>
      </c>
      <c r="T557" t="str">
        <f>IF(ISNUMBER(SEARCH("food", R557)), "Food Trucks",
IF(ISNUMBER(SEARCH("electric",R557)),"Electric Music",
IF(ISNUMBER(SEARCH("indie",R557)),"Indie Rock",
IF(ISNUMBER(SEARCH("jazz",R557)),"Jazz",
IF(ISNUMBER(SEARCH("metal",R557)),"Metal",
IF(ISNUMBER(SEARCH("rock",R557)),"Rock",
IF(ISNUMBER(SEARCH("world",R557)),"World Music",
IF(ISNUMBER(SEARCH("animation", R557)), "Animation",
IF(ISNUMBER(SEARCH("documentary", R557)), "Documentary",
IF(ISNUMBER(SEARCH("drama", R557)), "Drama",
IF(ISNUMBER(SEARCH("science", R557)), "Science Ficton",
IF(ISNUMBER(SEARCH("shorts", R557)), "Shorts",
IF(ISNUMBER(SEARCH("television", R557)), "Television",
IF(ISNUMBER(SEARCH("mobile", R557)), "Mobile Games",
IF(ISNUMBER(SEARCH("video games", R557)), "Video Games",
IF(ISNUMBER(SEARCH("theater", R557)), "Plays",
IF(ISNUMBER(SEARCH("wearables", R557)), "Wearables",
IF(ISNUMBER(SEARCH("web", R557)), "Web",
IF(ISNUMBER(SEARCH("journalism", R557)), "Audio",
IF(ISNUMBER(SEARCH("photography", R557)), "Photography Books",
IF(ISNUMBER(SEARCH("publishing/fiction", R557)), "Ficton",
IF(ISNUMBER(SEARCH("nonfiction", R557)), "Nonfiction",
IF(ISNUMBER(SEARCH("podcasts", R557)), "Radio &amp; Podcasts",
IF(ISNUMBER(SEARCH("translations", R557)), "translations"))))))))))))))))))))))))</f>
        <v>Rock</v>
      </c>
    </row>
    <row r="558" spans="1:20" x14ac:dyDescent="0.25">
      <c r="A558">
        <v>556</v>
      </c>
      <c r="B558" t="s">
        <v>442</v>
      </c>
      <c r="C558" s="3" t="s">
        <v>1157</v>
      </c>
      <c r="D558">
        <v>5200</v>
      </c>
      <c r="E558">
        <v>12467</v>
      </c>
      <c r="F558" s="6">
        <f>E558/D558*100</f>
        <v>239.75</v>
      </c>
      <c r="G558" t="s">
        <v>20</v>
      </c>
      <c r="H558">
        <v>122</v>
      </c>
      <c r="I558" s="8">
        <f>IFERROR(E558/H558,"0")</f>
        <v>102.18852459016394</v>
      </c>
      <c r="J558" t="s">
        <v>21</v>
      </c>
      <c r="K558" t="s">
        <v>22</v>
      </c>
      <c r="L558">
        <v>1315285200</v>
      </c>
      <c r="M558" s="12">
        <f>(((L558/60)/60)/24)+DATE(1970,1,1)</f>
        <v>40792.208333333336</v>
      </c>
      <c r="N558">
        <v>1315890000</v>
      </c>
      <c r="O558" s="12">
        <f>(((N558/60)/60)/24)+DATE(1970,1,1)</f>
        <v>40799.208333333336</v>
      </c>
      <c r="P558" t="b">
        <v>0</v>
      </c>
      <c r="Q558" t="b">
        <v>1</v>
      </c>
      <c r="R558" t="s">
        <v>206</v>
      </c>
      <c r="S558" t="str">
        <f>IF(ISNUMBER(SEARCH("food", R558)), "Food", IF(ISNUMBER(SEARCH("music",R558)),"Music",IF(ISNUMBER(SEARCH("film", R558)), "Film &amp; Video", IF(ISNUMBER(SEARCH("games", R558)), "Games", IF(ISNUMBER(SEARCH("theater", R558)), "Theater",IF(ISNUMBER(SEARCH("technology", R558)), "Technology", IF(ISNUMBER(SEARCH("journalism", R558)), "Journalism", IF(ISNUMBER(SEARCH("photography", R558)), "Photography", IF(ISNUMBER(SEARCH("publishing", R558)), "Publishing")))))))))</f>
        <v>Publishing</v>
      </c>
      <c r="T558" t="str">
        <f>IF(ISNUMBER(SEARCH("food", R558)), "Food Trucks",
IF(ISNUMBER(SEARCH("electric",R558)),"Electric Music",
IF(ISNUMBER(SEARCH("indie",R558)),"Indie Rock",
IF(ISNUMBER(SEARCH("jazz",R558)),"Jazz",
IF(ISNUMBER(SEARCH("metal",R558)),"Metal",
IF(ISNUMBER(SEARCH("rock",R558)),"Rock",
IF(ISNUMBER(SEARCH("world",R558)),"World Music",
IF(ISNUMBER(SEARCH("animation", R558)), "Animation",
IF(ISNUMBER(SEARCH("documentary", R558)), "Documentary",
IF(ISNUMBER(SEARCH("drama", R558)), "Drama",
IF(ISNUMBER(SEARCH("science", R558)), "Science Ficton",
IF(ISNUMBER(SEARCH("shorts", R558)), "Shorts",
IF(ISNUMBER(SEARCH("television", R558)), "Television",
IF(ISNUMBER(SEARCH("mobile", R558)), "Mobile Games",
IF(ISNUMBER(SEARCH("video games", R558)), "Video Games",
IF(ISNUMBER(SEARCH("theater", R558)), "Plays",
IF(ISNUMBER(SEARCH("wearables", R558)), "Wearables",
IF(ISNUMBER(SEARCH("web", R558)), "Web",
IF(ISNUMBER(SEARCH("journalism", R558)), "Audio",
IF(ISNUMBER(SEARCH("photography", R558)), "Photography Books",
IF(ISNUMBER(SEARCH("publishing/fiction", R558)), "Ficton",
IF(ISNUMBER(SEARCH("nonfiction", R558)), "Nonfiction",
IF(ISNUMBER(SEARCH("podcasts", R558)), "Radio &amp; Podcasts",
IF(ISNUMBER(SEARCH("translations", R558)), "translations"))))))))))))))))))))))))</f>
        <v>translations</v>
      </c>
    </row>
    <row r="559" spans="1:20" x14ac:dyDescent="0.25">
      <c r="A559">
        <v>557</v>
      </c>
      <c r="B559" t="s">
        <v>1158</v>
      </c>
      <c r="C559" s="3" t="s">
        <v>1159</v>
      </c>
      <c r="D559">
        <v>6000</v>
      </c>
      <c r="E559">
        <v>11960</v>
      </c>
      <c r="F559" s="6">
        <f>E559/D559*100</f>
        <v>199.33333333333334</v>
      </c>
      <c r="G559" t="s">
        <v>20</v>
      </c>
      <c r="H559">
        <v>221</v>
      </c>
      <c r="I559" s="8">
        <f>IFERROR(E559/H559,"0")</f>
        <v>54.117647058823529</v>
      </c>
      <c r="J559" t="s">
        <v>21</v>
      </c>
      <c r="K559" t="s">
        <v>22</v>
      </c>
      <c r="L559">
        <v>1443762000</v>
      </c>
      <c r="M559" s="12">
        <f>(((L559/60)/60)/24)+DATE(1970,1,1)</f>
        <v>42279.208333333328</v>
      </c>
      <c r="N559">
        <v>1444021200</v>
      </c>
      <c r="O559" s="12">
        <f>(((N559/60)/60)/24)+DATE(1970,1,1)</f>
        <v>42282.208333333328</v>
      </c>
      <c r="P559" t="b">
        <v>0</v>
      </c>
      <c r="Q559" t="b">
        <v>1</v>
      </c>
      <c r="R559" t="s">
        <v>474</v>
      </c>
      <c r="S559" t="str">
        <f>IF(ISNUMBER(SEARCH("food", R559)), "Food", IF(ISNUMBER(SEARCH("music",R559)),"Music",IF(ISNUMBER(SEARCH("film", R559)), "Film &amp; Video", IF(ISNUMBER(SEARCH("games", R559)), "Games", IF(ISNUMBER(SEARCH("theater", R559)), "Theater",IF(ISNUMBER(SEARCH("technology", R559)), "Technology", IF(ISNUMBER(SEARCH("journalism", R559)), "Journalism", IF(ISNUMBER(SEARCH("photography", R559)), "Photography", IF(ISNUMBER(SEARCH("publishing", R559)), "Publishing")))))))))</f>
        <v>Film &amp; Video</v>
      </c>
      <c r="T559" t="str">
        <f>IF(ISNUMBER(SEARCH("food", R559)), "Food Trucks",
IF(ISNUMBER(SEARCH("electric",R559)),"Electric Music",
IF(ISNUMBER(SEARCH("indie",R559)),"Indie Rock",
IF(ISNUMBER(SEARCH("jazz",R559)),"Jazz",
IF(ISNUMBER(SEARCH("metal",R559)),"Metal",
IF(ISNUMBER(SEARCH("rock",R559)),"Rock",
IF(ISNUMBER(SEARCH("world",R559)),"World Music",
IF(ISNUMBER(SEARCH("animation", R559)), "Animation",
IF(ISNUMBER(SEARCH("documentary", R559)), "Documentary",
IF(ISNUMBER(SEARCH("drama", R559)), "Drama",
IF(ISNUMBER(SEARCH("science", R559)), "Science Ficton",
IF(ISNUMBER(SEARCH("shorts", R559)), "Shorts",
IF(ISNUMBER(SEARCH("television", R559)), "Television",
IF(ISNUMBER(SEARCH("mobile", R559)), "Mobile Games",
IF(ISNUMBER(SEARCH("video games", R559)), "Video Games",
IF(ISNUMBER(SEARCH("theater", R559)), "Plays",
IF(ISNUMBER(SEARCH("wearables", R559)), "Wearables",
IF(ISNUMBER(SEARCH("web", R559)), "Web",
IF(ISNUMBER(SEARCH("journalism", R559)), "Audio",
IF(ISNUMBER(SEARCH("photography", R559)), "Photography Books",
IF(ISNUMBER(SEARCH("publishing/fiction", R559)), "Ficton",
IF(ISNUMBER(SEARCH("nonfiction", R559)), "Nonfiction",
IF(ISNUMBER(SEARCH("podcasts", R559)), "Radio &amp; Podcasts",
IF(ISNUMBER(SEARCH("translations", R559)), "translations"))))))))))))))))))))))))</f>
        <v>Science Ficton</v>
      </c>
    </row>
    <row r="560" spans="1:20" x14ac:dyDescent="0.25">
      <c r="A560">
        <v>558</v>
      </c>
      <c r="B560" t="s">
        <v>1160</v>
      </c>
      <c r="C560" s="3" t="s">
        <v>1161</v>
      </c>
      <c r="D560">
        <v>5800</v>
      </c>
      <c r="E560">
        <v>7966</v>
      </c>
      <c r="F560" s="6">
        <f>E560/D560*100</f>
        <v>137.34482758620689</v>
      </c>
      <c r="G560" t="s">
        <v>20</v>
      </c>
      <c r="H560">
        <v>126</v>
      </c>
      <c r="I560" s="8">
        <f>IFERROR(E560/H560,"0")</f>
        <v>63.222222222222221</v>
      </c>
      <c r="J560" t="s">
        <v>21</v>
      </c>
      <c r="K560" t="s">
        <v>22</v>
      </c>
      <c r="L560">
        <v>1456293600</v>
      </c>
      <c r="M560" s="12">
        <f>(((L560/60)/60)/24)+DATE(1970,1,1)</f>
        <v>42424.25</v>
      </c>
      <c r="N560">
        <v>1460005200</v>
      </c>
      <c r="O560" s="12">
        <f>(((N560/60)/60)/24)+DATE(1970,1,1)</f>
        <v>42467.208333333328</v>
      </c>
      <c r="P560" t="b">
        <v>0</v>
      </c>
      <c r="Q560" t="b">
        <v>0</v>
      </c>
      <c r="R560" t="s">
        <v>33</v>
      </c>
      <c r="S560" t="str">
        <f>IF(ISNUMBER(SEARCH("food", R560)), "Food", IF(ISNUMBER(SEARCH("music",R560)),"Music",IF(ISNUMBER(SEARCH("film", R560)), "Film &amp; Video", IF(ISNUMBER(SEARCH("games", R560)), "Games", IF(ISNUMBER(SEARCH("theater", R560)), "Theater",IF(ISNUMBER(SEARCH("technology", R560)), "Technology", IF(ISNUMBER(SEARCH("journalism", R560)), "Journalism", IF(ISNUMBER(SEARCH("photography", R560)), "Photography", IF(ISNUMBER(SEARCH("publishing", R560)), "Publishing")))))))))</f>
        <v>Theater</v>
      </c>
      <c r="T560" t="str">
        <f>IF(ISNUMBER(SEARCH("food", R560)), "Food Trucks",
IF(ISNUMBER(SEARCH("electric",R560)),"Electric Music",
IF(ISNUMBER(SEARCH("indie",R560)),"Indie Rock",
IF(ISNUMBER(SEARCH("jazz",R560)),"Jazz",
IF(ISNUMBER(SEARCH("metal",R560)),"Metal",
IF(ISNUMBER(SEARCH("rock",R560)),"Rock",
IF(ISNUMBER(SEARCH("world",R560)),"World Music",
IF(ISNUMBER(SEARCH("animation", R560)), "Animation",
IF(ISNUMBER(SEARCH("documentary", R560)), "Documentary",
IF(ISNUMBER(SEARCH("drama", R560)), "Drama",
IF(ISNUMBER(SEARCH("science", R560)), "Science Ficton",
IF(ISNUMBER(SEARCH("shorts", R560)), "Shorts",
IF(ISNUMBER(SEARCH("television", R560)), "Television",
IF(ISNUMBER(SEARCH("mobile", R560)), "Mobile Games",
IF(ISNUMBER(SEARCH("video games", R560)), "Video Games",
IF(ISNUMBER(SEARCH("theater", R560)), "Plays",
IF(ISNUMBER(SEARCH("wearables", R560)), "Wearables",
IF(ISNUMBER(SEARCH("web", R560)), "Web",
IF(ISNUMBER(SEARCH("journalism", R560)), "Audio",
IF(ISNUMBER(SEARCH("photography", R560)), "Photography Books",
IF(ISNUMBER(SEARCH("publishing/fiction", R560)), "Ficton",
IF(ISNUMBER(SEARCH("nonfiction", R560)), "Nonfiction",
IF(ISNUMBER(SEARCH("podcasts", R560)), "Radio &amp; Podcasts",
IF(ISNUMBER(SEARCH("translations", R560)), "translations"))))))))))))))))))))))))</f>
        <v>Plays</v>
      </c>
    </row>
    <row r="561" spans="1:20" x14ac:dyDescent="0.25">
      <c r="A561">
        <v>559</v>
      </c>
      <c r="B561" t="s">
        <v>1162</v>
      </c>
      <c r="C561" s="3" t="s">
        <v>1163</v>
      </c>
      <c r="D561">
        <v>105300</v>
      </c>
      <c r="E561">
        <v>106321</v>
      </c>
      <c r="F561" s="6">
        <f>E561/D561*100</f>
        <v>100.9696106362773</v>
      </c>
      <c r="G561" t="s">
        <v>20</v>
      </c>
      <c r="H561">
        <v>1022</v>
      </c>
      <c r="I561" s="8">
        <f>IFERROR(E561/H561,"0")</f>
        <v>104.03228962818004</v>
      </c>
      <c r="J561" t="s">
        <v>21</v>
      </c>
      <c r="K561" t="s">
        <v>22</v>
      </c>
      <c r="L561">
        <v>1470114000</v>
      </c>
      <c r="M561" s="12">
        <f>(((L561/60)/60)/24)+DATE(1970,1,1)</f>
        <v>42584.208333333328</v>
      </c>
      <c r="N561">
        <v>1470718800</v>
      </c>
      <c r="O561" s="12">
        <f>(((N561/60)/60)/24)+DATE(1970,1,1)</f>
        <v>42591.208333333328</v>
      </c>
      <c r="P561" t="b">
        <v>0</v>
      </c>
      <c r="Q561" t="b">
        <v>0</v>
      </c>
      <c r="R561" t="s">
        <v>33</v>
      </c>
      <c r="S561" t="str">
        <f>IF(ISNUMBER(SEARCH("food", R561)), "Food", IF(ISNUMBER(SEARCH("music",R561)),"Music",IF(ISNUMBER(SEARCH("film", R561)), "Film &amp; Video", IF(ISNUMBER(SEARCH("games", R561)), "Games", IF(ISNUMBER(SEARCH("theater", R561)), "Theater",IF(ISNUMBER(SEARCH("technology", R561)), "Technology", IF(ISNUMBER(SEARCH("journalism", R561)), "Journalism", IF(ISNUMBER(SEARCH("photography", R561)), "Photography", IF(ISNUMBER(SEARCH("publishing", R561)), "Publishing")))))))))</f>
        <v>Theater</v>
      </c>
      <c r="T561" t="str">
        <f>IF(ISNUMBER(SEARCH("food", R561)), "Food Trucks",
IF(ISNUMBER(SEARCH("electric",R561)),"Electric Music",
IF(ISNUMBER(SEARCH("indie",R561)),"Indie Rock",
IF(ISNUMBER(SEARCH("jazz",R561)),"Jazz",
IF(ISNUMBER(SEARCH("metal",R561)),"Metal",
IF(ISNUMBER(SEARCH("rock",R561)),"Rock",
IF(ISNUMBER(SEARCH("world",R561)),"World Music",
IF(ISNUMBER(SEARCH("animation", R561)), "Animation",
IF(ISNUMBER(SEARCH("documentary", R561)), "Documentary",
IF(ISNUMBER(SEARCH("drama", R561)), "Drama",
IF(ISNUMBER(SEARCH("science", R561)), "Science Ficton",
IF(ISNUMBER(SEARCH("shorts", R561)), "Shorts",
IF(ISNUMBER(SEARCH("television", R561)), "Television",
IF(ISNUMBER(SEARCH("mobile", R561)), "Mobile Games",
IF(ISNUMBER(SEARCH("video games", R561)), "Video Games",
IF(ISNUMBER(SEARCH("theater", R561)), "Plays",
IF(ISNUMBER(SEARCH("wearables", R561)), "Wearables",
IF(ISNUMBER(SEARCH("web", R561)), "Web",
IF(ISNUMBER(SEARCH("journalism", R561)), "Audio",
IF(ISNUMBER(SEARCH("photography", R561)), "Photography Books",
IF(ISNUMBER(SEARCH("publishing/fiction", R561)), "Ficton",
IF(ISNUMBER(SEARCH("nonfiction", R561)), "Nonfiction",
IF(ISNUMBER(SEARCH("podcasts", R561)), "Radio &amp; Podcasts",
IF(ISNUMBER(SEARCH("translations", R561)), "translations"))))))))))))))))))))))))</f>
        <v>Plays</v>
      </c>
    </row>
    <row r="562" spans="1:20" x14ac:dyDescent="0.25">
      <c r="A562">
        <v>560</v>
      </c>
      <c r="B562" t="s">
        <v>1164</v>
      </c>
      <c r="C562" s="3" t="s">
        <v>1165</v>
      </c>
      <c r="D562">
        <v>20000</v>
      </c>
      <c r="E562">
        <v>158832</v>
      </c>
      <c r="F562" s="6">
        <f>E562/D562*100</f>
        <v>794.16</v>
      </c>
      <c r="G562" t="s">
        <v>20</v>
      </c>
      <c r="H562">
        <v>3177</v>
      </c>
      <c r="I562" s="8">
        <f>IFERROR(E562/H562,"0")</f>
        <v>49.994334277620396</v>
      </c>
      <c r="J562" t="s">
        <v>21</v>
      </c>
      <c r="K562" t="s">
        <v>22</v>
      </c>
      <c r="L562">
        <v>1321596000</v>
      </c>
      <c r="M562" s="12">
        <f>(((L562/60)/60)/24)+DATE(1970,1,1)</f>
        <v>40865.25</v>
      </c>
      <c r="N562">
        <v>1325052000</v>
      </c>
      <c r="O562" s="12">
        <f>(((N562/60)/60)/24)+DATE(1970,1,1)</f>
        <v>40905.25</v>
      </c>
      <c r="P562" t="b">
        <v>0</v>
      </c>
      <c r="Q562" t="b">
        <v>0</v>
      </c>
      <c r="R562" t="s">
        <v>71</v>
      </c>
      <c r="S562" t="str">
        <f>IF(ISNUMBER(SEARCH("food", R562)), "Food", IF(ISNUMBER(SEARCH("music",R562)),"Music",IF(ISNUMBER(SEARCH("film", R562)), "Film &amp; Video", IF(ISNUMBER(SEARCH("games", R562)), "Games", IF(ISNUMBER(SEARCH("theater", R562)), "Theater",IF(ISNUMBER(SEARCH("technology", R562)), "Technology", IF(ISNUMBER(SEARCH("journalism", R562)), "Journalism", IF(ISNUMBER(SEARCH("photography", R562)), "Photography", IF(ISNUMBER(SEARCH("publishing", R562)), "Publishing")))))))))</f>
        <v>Film &amp; Video</v>
      </c>
      <c r="T562" t="str">
        <f>IF(ISNUMBER(SEARCH("food", R562)), "Food Trucks",
IF(ISNUMBER(SEARCH("electric",R562)),"Electric Music",
IF(ISNUMBER(SEARCH("indie",R562)),"Indie Rock",
IF(ISNUMBER(SEARCH("jazz",R562)),"Jazz",
IF(ISNUMBER(SEARCH("metal",R562)),"Metal",
IF(ISNUMBER(SEARCH("rock",R562)),"Rock",
IF(ISNUMBER(SEARCH("world",R562)),"World Music",
IF(ISNUMBER(SEARCH("animation", R562)), "Animation",
IF(ISNUMBER(SEARCH("documentary", R562)), "Documentary",
IF(ISNUMBER(SEARCH("drama", R562)), "Drama",
IF(ISNUMBER(SEARCH("science", R562)), "Science Ficton",
IF(ISNUMBER(SEARCH("shorts", R562)), "Shorts",
IF(ISNUMBER(SEARCH("television", R562)), "Television",
IF(ISNUMBER(SEARCH("mobile", R562)), "Mobile Games",
IF(ISNUMBER(SEARCH("video games", R562)), "Video Games",
IF(ISNUMBER(SEARCH("theater", R562)), "Plays",
IF(ISNUMBER(SEARCH("wearables", R562)), "Wearables",
IF(ISNUMBER(SEARCH("web", R562)), "Web",
IF(ISNUMBER(SEARCH("journalism", R562)), "Audio",
IF(ISNUMBER(SEARCH("photography", R562)), "Photography Books",
IF(ISNUMBER(SEARCH("publishing/fiction", R562)), "Ficton",
IF(ISNUMBER(SEARCH("nonfiction", R562)), "Nonfiction",
IF(ISNUMBER(SEARCH("podcasts", R562)), "Radio &amp; Podcasts",
IF(ISNUMBER(SEARCH("translations", R562)), "translations"))))))))))))))))))))))))</f>
        <v>Animation</v>
      </c>
    </row>
    <row r="563" spans="1:20" x14ac:dyDescent="0.25">
      <c r="A563">
        <v>561</v>
      </c>
      <c r="B563" t="s">
        <v>1166</v>
      </c>
      <c r="C563" s="3" t="s">
        <v>1167</v>
      </c>
      <c r="D563">
        <v>3000</v>
      </c>
      <c r="E563">
        <v>11091</v>
      </c>
      <c r="F563" s="6">
        <f>E563/D563*100</f>
        <v>369.7</v>
      </c>
      <c r="G563" t="s">
        <v>20</v>
      </c>
      <c r="H563">
        <v>198</v>
      </c>
      <c r="I563" s="8">
        <f>IFERROR(E563/H563,"0")</f>
        <v>56.015151515151516</v>
      </c>
      <c r="J563" t="s">
        <v>98</v>
      </c>
      <c r="K563" t="s">
        <v>99</v>
      </c>
      <c r="L563">
        <v>1318827600</v>
      </c>
      <c r="M563" s="12">
        <f>(((L563/60)/60)/24)+DATE(1970,1,1)</f>
        <v>40833.208333333336</v>
      </c>
      <c r="N563">
        <v>1319000400</v>
      </c>
      <c r="O563" s="12">
        <f>(((N563/60)/60)/24)+DATE(1970,1,1)</f>
        <v>40835.208333333336</v>
      </c>
      <c r="P563" t="b">
        <v>0</v>
      </c>
      <c r="Q563" t="b">
        <v>0</v>
      </c>
      <c r="R563" t="s">
        <v>33</v>
      </c>
      <c r="S563" t="str">
        <f>IF(ISNUMBER(SEARCH("food", R563)), "Food", IF(ISNUMBER(SEARCH("music",R563)),"Music",IF(ISNUMBER(SEARCH("film", R563)), "Film &amp; Video", IF(ISNUMBER(SEARCH("games", R563)), "Games", IF(ISNUMBER(SEARCH("theater", R563)), "Theater",IF(ISNUMBER(SEARCH("technology", R563)), "Technology", IF(ISNUMBER(SEARCH("journalism", R563)), "Journalism", IF(ISNUMBER(SEARCH("photography", R563)), "Photography", IF(ISNUMBER(SEARCH("publishing", R563)), "Publishing")))))))))</f>
        <v>Theater</v>
      </c>
      <c r="T563" t="str">
        <f>IF(ISNUMBER(SEARCH("food", R563)), "Food Trucks",
IF(ISNUMBER(SEARCH("electric",R563)),"Electric Music",
IF(ISNUMBER(SEARCH("indie",R563)),"Indie Rock",
IF(ISNUMBER(SEARCH("jazz",R563)),"Jazz",
IF(ISNUMBER(SEARCH("metal",R563)),"Metal",
IF(ISNUMBER(SEARCH("rock",R563)),"Rock",
IF(ISNUMBER(SEARCH("world",R563)),"World Music",
IF(ISNUMBER(SEARCH("animation", R563)), "Animation",
IF(ISNUMBER(SEARCH("documentary", R563)), "Documentary",
IF(ISNUMBER(SEARCH("drama", R563)), "Drama",
IF(ISNUMBER(SEARCH("science", R563)), "Science Ficton",
IF(ISNUMBER(SEARCH("shorts", R563)), "Shorts",
IF(ISNUMBER(SEARCH("television", R563)), "Television",
IF(ISNUMBER(SEARCH("mobile", R563)), "Mobile Games",
IF(ISNUMBER(SEARCH("video games", R563)), "Video Games",
IF(ISNUMBER(SEARCH("theater", R563)), "Plays",
IF(ISNUMBER(SEARCH("wearables", R563)), "Wearables",
IF(ISNUMBER(SEARCH("web", R563)), "Web",
IF(ISNUMBER(SEARCH("journalism", R563)), "Audio",
IF(ISNUMBER(SEARCH("photography", R563)), "Photography Books",
IF(ISNUMBER(SEARCH("publishing/fiction", R563)), "Ficton",
IF(ISNUMBER(SEARCH("nonfiction", R563)), "Nonfiction",
IF(ISNUMBER(SEARCH("podcasts", R563)), "Radio &amp; Podcasts",
IF(ISNUMBER(SEARCH("translations", R563)), "translations"))))))))))))))))))))))))</f>
        <v>Plays</v>
      </c>
    </row>
    <row r="564" spans="1:20" ht="31.5" x14ac:dyDescent="0.25">
      <c r="A564">
        <v>562</v>
      </c>
      <c r="B564" t="s">
        <v>1168</v>
      </c>
      <c r="C564" s="3" t="s">
        <v>1169</v>
      </c>
      <c r="D564">
        <v>9900</v>
      </c>
      <c r="E564">
        <v>1269</v>
      </c>
      <c r="F564" s="6">
        <f>E564/D564*100</f>
        <v>12.818181818181817</v>
      </c>
      <c r="G564" t="s">
        <v>14</v>
      </c>
      <c r="H564">
        <v>26</v>
      </c>
      <c r="I564" s="8">
        <f>IFERROR(E564/H564,"0")</f>
        <v>48.807692307692307</v>
      </c>
      <c r="J564" t="s">
        <v>98</v>
      </c>
      <c r="K564" t="s">
        <v>99</v>
      </c>
      <c r="L564">
        <v>1552366800</v>
      </c>
      <c r="M564" s="12">
        <f>(((L564/60)/60)/24)+DATE(1970,1,1)</f>
        <v>43536.208333333328</v>
      </c>
      <c r="N564">
        <v>1552539600</v>
      </c>
      <c r="O564" s="12">
        <f>(((N564/60)/60)/24)+DATE(1970,1,1)</f>
        <v>43538.208333333328</v>
      </c>
      <c r="P564" t="b">
        <v>0</v>
      </c>
      <c r="Q564" t="b">
        <v>0</v>
      </c>
      <c r="R564" t="s">
        <v>23</v>
      </c>
      <c r="S564" t="str">
        <f>IF(ISNUMBER(SEARCH("food", R564)), "Food", IF(ISNUMBER(SEARCH("music",R564)),"Music",IF(ISNUMBER(SEARCH("film", R564)), "Film &amp; Video", IF(ISNUMBER(SEARCH("games", R564)), "Games", IF(ISNUMBER(SEARCH("theater", R564)), "Theater",IF(ISNUMBER(SEARCH("technology", R564)), "Technology", IF(ISNUMBER(SEARCH("journalism", R564)), "Journalism", IF(ISNUMBER(SEARCH("photography", R564)), "Photography", IF(ISNUMBER(SEARCH("publishing", R564)), "Publishing")))))))))</f>
        <v>Music</v>
      </c>
      <c r="T564" t="str">
        <f>IF(ISNUMBER(SEARCH("food", R564)), "Food Trucks",
IF(ISNUMBER(SEARCH("electric",R564)),"Electric Music",
IF(ISNUMBER(SEARCH("indie",R564)),"Indie Rock",
IF(ISNUMBER(SEARCH("jazz",R564)),"Jazz",
IF(ISNUMBER(SEARCH("metal",R564)),"Metal",
IF(ISNUMBER(SEARCH("rock",R564)),"Rock",
IF(ISNUMBER(SEARCH("world",R564)),"World Music",
IF(ISNUMBER(SEARCH("animation", R564)), "Animation",
IF(ISNUMBER(SEARCH("documentary", R564)), "Documentary",
IF(ISNUMBER(SEARCH("drama", R564)), "Drama",
IF(ISNUMBER(SEARCH("science", R564)), "Science Ficton",
IF(ISNUMBER(SEARCH("shorts", R564)), "Shorts",
IF(ISNUMBER(SEARCH("television", R564)), "Television",
IF(ISNUMBER(SEARCH("mobile", R564)), "Mobile Games",
IF(ISNUMBER(SEARCH("video games", R564)), "Video Games",
IF(ISNUMBER(SEARCH("theater", R564)), "Plays",
IF(ISNUMBER(SEARCH("wearables", R564)), "Wearables",
IF(ISNUMBER(SEARCH("web", R564)), "Web",
IF(ISNUMBER(SEARCH("journalism", R564)), "Audio",
IF(ISNUMBER(SEARCH("photography", R564)), "Photography Books",
IF(ISNUMBER(SEARCH("publishing/fiction", R564)), "Ficton",
IF(ISNUMBER(SEARCH("nonfiction", R564)), "Nonfiction",
IF(ISNUMBER(SEARCH("podcasts", R564)), "Radio &amp; Podcasts",
IF(ISNUMBER(SEARCH("translations", R564)), "translations"))))))))))))))))))))))))</f>
        <v>Rock</v>
      </c>
    </row>
    <row r="565" spans="1:20" x14ac:dyDescent="0.25">
      <c r="A565">
        <v>563</v>
      </c>
      <c r="B565" t="s">
        <v>1170</v>
      </c>
      <c r="C565" s="3" t="s">
        <v>1171</v>
      </c>
      <c r="D565">
        <v>3700</v>
      </c>
      <c r="E565">
        <v>5107</v>
      </c>
      <c r="F565" s="6">
        <f>E565/D565*100</f>
        <v>138.02702702702703</v>
      </c>
      <c r="G565" t="s">
        <v>20</v>
      </c>
      <c r="H565">
        <v>85</v>
      </c>
      <c r="I565" s="8">
        <f>IFERROR(E565/H565,"0")</f>
        <v>60.082352941176474</v>
      </c>
      <c r="J565" t="s">
        <v>26</v>
      </c>
      <c r="K565" t="s">
        <v>27</v>
      </c>
      <c r="L565">
        <v>1542088800</v>
      </c>
      <c r="M565" s="12">
        <f>(((L565/60)/60)/24)+DATE(1970,1,1)</f>
        <v>43417.25</v>
      </c>
      <c r="N565">
        <v>1543816800</v>
      </c>
      <c r="O565" s="12">
        <f>(((N565/60)/60)/24)+DATE(1970,1,1)</f>
        <v>43437.25</v>
      </c>
      <c r="P565" t="b">
        <v>0</v>
      </c>
      <c r="Q565" t="b">
        <v>0</v>
      </c>
      <c r="R565" t="s">
        <v>42</v>
      </c>
      <c r="S565" t="str">
        <f>IF(ISNUMBER(SEARCH("food", R565)), "Food", IF(ISNUMBER(SEARCH("music",R565)),"Music",IF(ISNUMBER(SEARCH("film", R565)), "Film &amp; Video", IF(ISNUMBER(SEARCH("games", R565)), "Games", IF(ISNUMBER(SEARCH("theater", R565)), "Theater",IF(ISNUMBER(SEARCH("technology", R565)), "Technology", IF(ISNUMBER(SEARCH("journalism", R565)), "Journalism", IF(ISNUMBER(SEARCH("photography", R565)), "Photography", IF(ISNUMBER(SEARCH("publishing", R565)), "Publishing")))))))))</f>
        <v>Film &amp; Video</v>
      </c>
      <c r="T565" t="str">
        <f>IF(ISNUMBER(SEARCH("food", R565)), "Food Trucks",
IF(ISNUMBER(SEARCH("electric",R565)),"Electric Music",
IF(ISNUMBER(SEARCH("indie",R565)),"Indie Rock",
IF(ISNUMBER(SEARCH("jazz",R565)),"Jazz",
IF(ISNUMBER(SEARCH("metal",R565)),"Metal",
IF(ISNUMBER(SEARCH("rock",R565)),"Rock",
IF(ISNUMBER(SEARCH("world",R565)),"World Music",
IF(ISNUMBER(SEARCH("animation", R565)), "Animation",
IF(ISNUMBER(SEARCH("documentary", R565)), "Documentary",
IF(ISNUMBER(SEARCH("drama", R565)), "Drama",
IF(ISNUMBER(SEARCH("science", R565)), "Science Ficton",
IF(ISNUMBER(SEARCH("shorts", R565)), "Shorts",
IF(ISNUMBER(SEARCH("television", R565)), "Television",
IF(ISNUMBER(SEARCH("mobile", R565)), "Mobile Games",
IF(ISNUMBER(SEARCH("video games", R565)), "Video Games",
IF(ISNUMBER(SEARCH("theater", R565)), "Plays",
IF(ISNUMBER(SEARCH("wearables", R565)), "Wearables",
IF(ISNUMBER(SEARCH("web", R565)), "Web",
IF(ISNUMBER(SEARCH("journalism", R565)), "Audio",
IF(ISNUMBER(SEARCH("photography", R565)), "Photography Books",
IF(ISNUMBER(SEARCH("publishing/fiction", R565)), "Ficton",
IF(ISNUMBER(SEARCH("nonfiction", R565)), "Nonfiction",
IF(ISNUMBER(SEARCH("podcasts", R565)), "Radio &amp; Podcasts",
IF(ISNUMBER(SEARCH("translations", R565)), "translations"))))))))))))))))))))))))</f>
        <v>Documentary</v>
      </c>
    </row>
    <row r="566" spans="1:20" x14ac:dyDescent="0.25">
      <c r="A566">
        <v>564</v>
      </c>
      <c r="B566" t="s">
        <v>1172</v>
      </c>
      <c r="C566" s="3" t="s">
        <v>1173</v>
      </c>
      <c r="D566">
        <v>168700</v>
      </c>
      <c r="E566">
        <v>141393</v>
      </c>
      <c r="F566" s="6">
        <f>E566/D566*100</f>
        <v>83.813278008298752</v>
      </c>
      <c r="G566" t="s">
        <v>14</v>
      </c>
      <c r="H566">
        <v>1790</v>
      </c>
      <c r="I566" s="8">
        <f>IFERROR(E566/H566,"0")</f>
        <v>78.990502793296088</v>
      </c>
      <c r="J566" t="s">
        <v>21</v>
      </c>
      <c r="K566" t="s">
        <v>22</v>
      </c>
      <c r="L566">
        <v>1426395600</v>
      </c>
      <c r="M566" s="12">
        <f>(((L566/60)/60)/24)+DATE(1970,1,1)</f>
        <v>42078.208333333328</v>
      </c>
      <c r="N566">
        <v>1427086800</v>
      </c>
      <c r="O566" s="12">
        <f>(((N566/60)/60)/24)+DATE(1970,1,1)</f>
        <v>42086.208333333328</v>
      </c>
      <c r="P566" t="b">
        <v>0</v>
      </c>
      <c r="Q566" t="b">
        <v>0</v>
      </c>
      <c r="R566" t="s">
        <v>33</v>
      </c>
      <c r="S566" t="str">
        <f>IF(ISNUMBER(SEARCH("food", R566)), "Food", IF(ISNUMBER(SEARCH("music",R566)),"Music",IF(ISNUMBER(SEARCH("film", R566)), "Film &amp; Video", IF(ISNUMBER(SEARCH("games", R566)), "Games", IF(ISNUMBER(SEARCH("theater", R566)), "Theater",IF(ISNUMBER(SEARCH("technology", R566)), "Technology", IF(ISNUMBER(SEARCH("journalism", R566)), "Journalism", IF(ISNUMBER(SEARCH("photography", R566)), "Photography", IF(ISNUMBER(SEARCH("publishing", R566)), "Publishing")))))))))</f>
        <v>Theater</v>
      </c>
      <c r="T566" t="str">
        <f>IF(ISNUMBER(SEARCH("food", R566)), "Food Trucks",
IF(ISNUMBER(SEARCH("electric",R566)),"Electric Music",
IF(ISNUMBER(SEARCH("indie",R566)),"Indie Rock",
IF(ISNUMBER(SEARCH("jazz",R566)),"Jazz",
IF(ISNUMBER(SEARCH("metal",R566)),"Metal",
IF(ISNUMBER(SEARCH("rock",R566)),"Rock",
IF(ISNUMBER(SEARCH("world",R566)),"World Music",
IF(ISNUMBER(SEARCH("animation", R566)), "Animation",
IF(ISNUMBER(SEARCH("documentary", R566)), "Documentary",
IF(ISNUMBER(SEARCH("drama", R566)), "Drama",
IF(ISNUMBER(SEARCH("science", R566)), "Science Ficton",
IF(ISNUMBER(SEARCH("shorts", R566)), "Shorts",
IF(ISNUMBER(SEARCH("television", R566)), "Television",
IF(ISNUMBER(SEARCH("mobile", R566)), "Mobile Games",
IF(ISNUMBER(SEARCH("video games", R566)), "Video Games",
IF(ISNUMBER(SEARCH("theater", R566)), "Plays",
IF(ISNUMBER(SEARCH("wearables", R566)), "Wearables",
IF(ISNUMBER(SEARCH("web", R566)), "Web",
IF(ISNUMBER(SEARCH("journalism", R566)), "Audio",
IF(ISNUMBER(SEARCH("photography", R566)), "Photography Books",
IF(ISNUMBER(SEARCH("publishing/fiction", R566)), "Ficton",
IF(ISNUMBER(SEARCH("nonfiction", R566)), "Nonfiction",
IF(ISNUMBER(SEARCH("podcasts", R566)), "Radio &amp; Podcasts",
IF(ISNUMBER(SEARCH("translations", R566)), "translations"))))))))))))))))))))))))</f>
        <v>Plays</v>
      </c>
    </row>
    <row r="567" spans="1:20" x14ac:dyDescent="0.25">
      <c r="A567">
        <v>565</v>
      </c>
      <c r="B567" t="s">
        <v>1174</v>
      </c>
      <c r="C567" s="3" t="s">
        <v>1175</v>
      </c>
      <c r="D567">
        <v>94900</v>
      </c>
      <c r="E567">
        <v>194166</v>
      </c>
      <c r="F567" s="6">
        <f>E567/D567*100</f>
        <v>204.60063224446787</v>
      </c>
      <c r="G567" t="s">
        <v>20</v>
      </c>
      <c r="H567">
        <v>3596</v>
      </c>
      <c r="I567" s="8">
        <f>IFERROR(E567/H567,"0")</f>
        <v>53.99499443826474</v>
      </c>
      <c r="J567" t="s">
        <v>21</v>
      </c>
      <c r="K567" t="s">
        <v>22</v>
      </c>
      <c r="L567">
        <v>1321336800</v>
      </c>
      <c r="M567" s="12">
        <f>(((L567/60)/60)/24)+DATE(1970,1,1)</f>
        <v>40862.25</v>
      </c>
      <c r="N567">
        <v>1323064800</v>
      </c>
      <c r="O567" s="12">
        <f>(((N567/60)/60)/24)+DATE(1970,1,1)</f>
        <v>40882.25</v>
      </c>
      <c r="P567" t="b">
        <v>0</v>
      </c>
      <c r="Q567" t="b">
        <v>0</v>
      </c>
      <c r="R567" t="s">
        <v>33</v>
      </c>
      <c r="S567" t="str">
        <f>IF(ISNUMBER(SEARCH("food", R567)), "Food", IF(ISNUMBER(SEARCH("music",R567)),"Music",IF(ISNUMBER(SEARCH("film", R567)), "Film &amp; Video", IF(ISNUMBER(SEARCH("games", R567)), "Games", IF(ISNUMBER(SEARCH("theater", R567)), "Theater",IF(ISNUMBER(SEARCH("technology", R567)), "Technology", IF(ISNUMBER(SEARCH("journalism", R567)), "Journalism", IF(ISNUMBER(SEARCH("photography", R567)), "Photography", IF(ISNUMBER(SEARCH("publishing", R567)), "Publishing")))))))))</f>
        <v>Theater</v>
      </c>
      <c r="T567" t="str">
        <f>IF(ISNUMBER(SEARCH("food", R567)), "Food Trucks",
IF(ISNUMBER(SEARCH("electric",R567)),"Electric Music",
IF(ISNUMBER(SEARCH("indie",R567)),"Indie Rock",
IF(ISNUMBER(SEARCH("jazz",R567)),"Jazz",
IF(ISNUMBER(SEARCH("metal",R567)),"Metal",
IF(ISNUMBER(SEARCH("rock",R567)),"Rock",
IF(ISNUMBER(SEARCH("world",R567)),"World Music",
IF(ISNUMBER(SEARCH("animation", R567)), "Animation",
IF(ISNUMBER(SEARCH("documentary", R567)), "Documentary",
IF(ISNUMBER(SEARCH("drama", R567)), "Drama",
IF(ISNUMBER(SEARCH("science", R567)), "Science Ficton",
IF(ISNUMBER(SEARCH("shorts", R567)), "Shorts",
IF(ISNUMBER(SEARCH("television", R567)), "Television",
IF(ISNUMBER(SEARCH("mobile", R567)), "Mobile Games",
IF(ISNUMBER(SEARCH("video games", R567)), "Video Games",
IF(ISNUMBER(SEARCH("theater", R567)), "Plays",
IF(ISNUMBER(SEARCH("wearables", R567)), "Wearables",
IF(ISNUMBER(SEARCH("web", R567)), "Web",
IF(ISNUMBER(SEARCH("journalism", R567)), "Audio",
IF(ISNUMBER(SEARCH("photography", R567)), "Photography Books",
IF(ISNUMBER(SEARCH("publishing/fiction", R567)), "Ficton",
IF(ISNUMBER(SEARCH("nonfiction", R567)), "Nonfiction",
IF(ISNUMBER(SEARCH("podcasts", R567)), "Radio &amp; Podcasts",
IF(ISNUMBER(SEARCH("translations", R567)), "translations"))))))))))))))))))))))))</f>
        <v>Plays</v>
      </c>
    </row>
    <row r="568" spans="1:20" x14ac:dyDescent="0.25">
      <c r="A568">
        <v>566</v>
      </c>
      <c r="B568" t="s">
        <v>1176</v>
      </c>
      <c r="C568" s="3" t="s">
        <v>1177</v>
      </c>
      <c r="D568">
        <v>9300</v>
      </c>
      <c r="E568">
        <v>4124</v>
      </c>
      <c r="F568" s="6">
        <f>E568/D568*100</f>
        <v>44.344086021505376</v>
      </c>
      <c r="G568" t="s">
        <v>14</v>
      </c>
      <c r="H568">
        <v>37</v>
      </c>
      <c r="I568" s="8">
        <f>IFERROR(E568/H568,"0")</f>
        <v>111.45945945945945</v>
      </c>
      <c r="J568" t="s">
        <v>21</v>
      </c>
      <c r="K568" t="s">
        <v>22</v>
      </c>
      <c r="L568">
        <v>1456293600</v>
      </c>
      <c r="M568" s="12">
        <f>(((L568/60)/60)/24)+DATE(1970,1,1)</f>
        <v>42424.25</v>
      </c>
      <c r="N568">
        <v>1458277200</v>
      </c>
      <c r="O568" s="12">
        <f>(((N568/60)/60)/24)+DATE(1970,1,1)</f>
        <v>42447.208333333328</v>
      </c>
      <c r="P568" t="b">
        <v>0</v>
      </c>
      <c r="Q568" t="b">
        <v>1</v>
      </c>
      <c r="R568" t="s">
        <v>50</v>
      </c>
      <c r="S568" t="str">
        <f>IF(ISNUMBER(SEARCH("food", R568)), "Food", IF(ISNUMBER(SEARCH("music",R568)),"Music",IF(ISNUMBER(SEARCH("film", R568)), "Film &amp; Video", IF(ISNUMBER(SEARCH("games", R568)), "Games", IF(ISNUMBER(SEARCH("theater", R568)), "Theater",IF(ISNUMBER(SEARCH("technology", R568)), "Technology", IF(ISNUMBER(SEARCH("journalism", R568)), "Journalism", IF(ISNUMBER(SEARCH("photography", R568)), "Photography", IF(ISNUMBER(SEARCH("publishing", R568)), "Publishing")))))))))</f>
        <v>Music</v>
      </c>
      <c r="T568" t="str">
        <f>IF(ISNUMBER(SEARCH("food", R568)), "Food Trucks",
IF(ISNUMBER(SEARCH("electric",R568)),"Electric Music",
IF(ISNUMBER(SEARCH("indie",R568)),"Indie Rock",
IF(ISNUMBER(SEARCH("jazz",R568)),"Jazz",
IF(ISNUMBER(SEARCH("metal",R568)),"Metal",
IF(ISNUMBER(SEARCH("rock",R568)),"Rock",
IF(ISNUMBER(SEARCH("world",R568)),"World Music",
IF(ISNUMBER(SEARCH("animation", R568)), "Animation",
IF(ISNUMBER(SEARCH("documentary", R568)), "Documentary",
IF(ISNUMBER(SEARCH("drama", R568)), "Drama",
IF(ISNUMBER(SEARCH("science", R568)), "Science Ficton",
IF(ISNUMBER(SEARCH("shorts", R568)), "Shorts",
IF(ISNUMBER(SEARCH("television", R568)), "Television",
IF(ISNUMBER(SEARCH("mobile", R568)), "Mobile Games",
IF(ISNUMBER(SEARCH("video games", R568)), "Video Games",
IF(ISNUMBER(SEARCH("theater", R568)), "Plays",
IF(ISNUMBER(SEARCH("wearables", R568)), "Wearables",
IF(ISNUMBER(SEARCH("web", R568)), "Web",
IF(ISNUMBER(SEARCH("journalism", R568)), "Audio",
IF(ISNUMBER(SEARCH("photography", R568)), "Photography Books",
IF(ISNUMBER(SEARCH("publishing/fiction", R568)), "Ficton",
IF(ISNUMBER(SEARCH("nonfiction", R568)), "Nonfiction",
IF(ISNUMBER(SEARCH("podcasts", R568)), "Radio &amp; Podcasts",
IF(ISNUMBER(SEARCH("translations", R568)), "translations"))))))))))))))))))))))))</f>
        <v>Electric Music</v>
      </c>
    </row>
    <row r="569" spans="1:20" ht="31.5" x14ac:dyDescent="0.25">
      <c r="A569">
        <v>567</v>
      </c>
      <c r="B569" t="s">
        <v>1178</v>
      </c>
      <c r="C569" s="3" t="s">
        <v>1179</v>
      </c>
      <c r="D569">
        <v>6800</v>
      </c>
      <c r="E569">
        <v>14865</v>
      </c>
      <c r="F569" s="6">
        <f>E569/D569*100</f>
        <v>218.60294117647058</v>
      </c>
      <c r="G569" t="s">
        <v>20</v>
      </c>
      <c r="H569">
        <v>244</v>
      </c>
      <c r="I569" s="8">
        <f>IFERROR(E569/H569,"0")</f>
        <v>60.922131147540981</v>
      </c>
      <c r="J569" t="s">
        <v>21</v>
      </c>
      <c r="K569" t="s">
        <v>22</v>
      </c>
      <c r="L569">
        <v>1404968400</v>
      </c>
      <c r="M569" s="12">
        <f>(((L569/60)/60)/24)+DATE(1970,1,1)</f>
        <v>41830.208333333336</v>
      </c>
      <c r="N569">
        <v>1405141200</v>
      </c>
      <c r="O569" s="12">
        <f>(((N569/60)/60)/24)+DATE(1970,1,1)</f>
        <v>41832.208333333336</v>
      </c>
      <c r="P569" t="b">
        <v>0</v>
      </c>
      <c r="Q569" t="b">
        <v>0</v>
      </c>
      <c r="R569" t="s">
        <v>23</v>
      </c>
      <c r="S569" t="str">
        <f>IF(ISNUMBER(SEARCH("food", R569)), "Food", IF(ISNUMBER(SEARCH("music",R569)),"Music",IF(ISNUMBER(SEARCH("film", R569)), "Film &amp; Video", IF(ISNUMBER(SEARCH("games", R569)), "Games", IF(ISNUMBER(SEARCH("theater", R569)), "Theater",IF(ISNUMBER(SEARCH("technology", R569)), "Technology", IF(ISNUMBER(SEARCH("journalism", R569)), "Journalism", IF(ISNUMBER(SEARCH("photography", R569)), "Photography", IF(ISNUMBER(SEARCH("publishing", R569)), "Publishing")))))))))</f>
        <v>Music</v>
      </c>
      <c r="T569" t="str">
        <f>IF(ISNUMBER(SEARCH("food", R569)), "Food Trucks",
IF(ISNUMBER(SEARCH("electric",R569)),"Electric Music",
IF(ISNUMBER(SEARCH("indie",R569)),"Indie Rock",
IF(ISNUMBER(SEARCH("jazz",R569)),"Jazz",
IF(ISNUMBER(SEARCH("metal",R569)),"Metal",
IF(ISNUMBER(SEARCH("rock",R569)),"Rock",
IF(ISNUMBER(SEARCH("world",R569)),"World Music",
IF(ISNUMBER(SEARCH("animation", R569)), "Animation",
IF(ISNUMBER(SEARCH("documentary", R569)), "Documentary",
IF(ISNUMBER(SEARCH("drama", R569)), "Drama",
IF(ISNUMBER(SEARCH("science", R569)), "Science Ficton",
IF(ISNUMBER(SEARCH("shorts", R569)), "Shorts",
IF(ISNUMBER(SEARCH("television", R569)), "Television",
IF(ISNUMBER(SEARCH("mobile", R569)), "Mobile Games",
IF(ISNUMBER(SEARCH("video games", R569)), "Video Games",
IF(ISNUMBER(SEARCH("theater", R569)), "Plays",
IF(ISNUMBER(SEARCH("wearables", R569)), "Wearables",
IF(ISNUMBER(SEARCH("web", R569)), "Web",
IF(ISNUMBER(SEARCH("journalism", R569)), "Audio",
IF(ISNUMBER(SEARCH("photography", R569)), "Photography Books",
IF(ISNUMBER(SEARCH("publishing/fiction", R569)), "Ficton",
IF(ISNUMBER(SEARCH("nonfiction", R569)), "Nonfiction",
IF(ISNUMBER(SEARCH("podcasts", R569)), "Radio &amp; Podcasts",
IF(ISNUMBER(SEARCH("translations", R569)), "translations"))))))))))))))))))))))))</f>
        <v>Rock</v>
      </c>
    </row>
    <row r="570" spans="1:20" x14ac:dyDescent="0.25">
      <c r="A570">
        <v>568</v>
      </c>
      <c r="B570" t="s">
        <v>1180</v>
      </c>
      <c r="C570" s="3" t="s">
        <v>1181</v>
      </c>
      <c r="D570">
        <v>72400</v>
      </c>
      <c r="E570">
        <v>134688</v>
      </c>
      <c r="F570" s="6">
        <f>E570/D570*100</f>
        <v>186.03314917127071</v>
      </c>
      <c r="G570" t="s">
        <v>20</v>
      </c>
      <c r="H570">
        <v>5180</v>
      </c>
      <c r="I570" s="8">
        <f>IFERROR(E570/H570,"0")</f>
        <v>26.0015444015444</v>
      </c>
      <c r="J570" t="s">
        <v>21</v>
      </c>
      <c r="K570" t="s">
        <v>22</v>
      </c>
      <c r="L570">
        <v>1279170000</v>
      </c>
      <c r="M570" s="12">
        <f>(((L570/60)/60)/24)+DATE(1970,1,1)</f>
        <v>40374.208333333336</v>
      </c>
      <c r="N570">
        <v>1283058000</v>
      </c>
      <c r="O570" s="12">
        <f>(((N570/60)/60)/24)+DATE(1970,1,1)</f>
        <v>40419.208333333336</v>
      </c>
      <c r="P570" t="b">
        <v>0</v>
      </c>
      <c r="Q570" t="b">
        <v>0</v>
      </c>
      <c r="R570" t="s">
        <v>33</v>
      </c>
      <c r="S570" t="str">
        <f>IF(ISNUMBER(SEARCH("food", R570)), "Food", IF(ISNUMBER(SEARCH("music",R570)),"Music",IF(ISNUMBER(SEARCH("film", R570)), "Film &amp; Video", IF(ISNUMBER(SEARCH("games", R570)), "Games", IF(ISNUMBER(SEARCH("theater", R570)), "Theater",IF(ISNUMBER(SEARCH("technology", R570)), "Technology", IF(ISNUMBER(SEARCH("journalism", R570)), "Journalism", IF(ISNUMBER(SEARCH("photography", R570)), "Photography", IF(ISNUMBER(SEARCH("publishing", R570)), "Publishing")))))))))</f>
        <v>Theater</v>
      </c>
      <c r="T570" t="str">
        <f>IF(ISNUMBER(SEARCH("food", R570)), "Food Trucks",
IF(ISNUMBER(SEARCH("electric",R570)),"Electric Music",
IF(ISNUMBER(SEARCH("indie",R570)),"Indie Rock",
IF(ISNUMBER(SEARCH("jazz",R570)),"Jazz",
IF(ISNUMBER(SEARCH("metal",R570)),"Metal",
IF(ISNUMBER(SEARCH("rock",R570)),"Rock",
IF(ISNUMBER(SEARCH("world",R570)),"World Music",
IF(ISNUMBER(SEARCH("animation", R570)), "Animation",
IF(ISNUMBER(SEARCH("documentary", R570)), "Documentary",
IF(ISNUMBER(SEARCH("drama", R570)), "Drama",
IF(ISNUMBER(SEARCH("science", R570)), "Science Ficton",
IF(ISNUMBER(SEARCH("shorts", R570)), "Shorts",
IF(ISNUMBER(SEARCH("television", R570)), "Television",
IF(ISNUMBER(SEARCH("mobile", R570)), "Mobile Games",
IF(ISNUMBER(SEARCH("video games", R570)), "Video Games",
IF(ISNUMBER(SEARCH("theater", R570)), "Plays",
IF(ISNUMBER(SEARCH("wearables", R570)), "Wearables",
IF(ISNUMBER(SEARCH("web", R570)), "Web",
IF(ISNUMBER(SEARCH("journalism", R570)), "Audio",
IF(ISNUMBER(SEARCH("photography", R570)), "Photography Books",
IF(ISNUMBER(SEARCH("publishing/fiction", R570)), "Ficton",
IF(ISNUMBER(SEARCH("nonfiction", R570)), "Nonfiction",
IF(ISNUMBER(SEARCH("podcasts", R570)), "Radio &amp; Podcasts",
IF(ISNUMBER(SEARCH("translations", R570)), "translations"))))))))))))))))))))))))</f>
        <v>Plays</v>
      </c>
    </row>
    <row r="571" spans="1:20" x14ac:dyDescent="0.25">
      <c r="A571">
        <v>569</v>
      </c>
      <c r="B571" t="s">
        <v>1182</v>
      </c>
      <c r="C571" s="3" t="s">
        <v>1183</v>
      </c>
      <c r="D571">
        <v>20100</v>
      </c>
      <c r="E571">
        <v>47705</v>
      </c>
      <c r="F571" s="6">
        <f>E571/D571*100</f>
        <v>237.33830845771143</v>
      </c>
      <c r="G571" t="s">
        <v>20</v>
      </c>
      <c r="H571">
        <v>589</v>
      </c>
      <c r="I571" s="8">
        <f>IFERROR(E571/H571,"0")</f>
        <v>80.993208828522924</v>
      </c>
      <c r="J571" t="s">
        <v>107</v>
      </c>
      <c r="K571" t="s">
        <v>108</v>
      </c>
      <c r="L571">
        <v>1294725600</v>
      </c>
      <c r="M571" s="12">
        <f>(((L571/60)/60)/24)+DATE(1970,1,1)</f>
        <v>40554.25</v>
      </c>
      <c r="N571">
        <v>1295762400</v>
      </c>
      <c r="O571" s="12">
        <f>(((N571/60)/60)/24)+DATE(1970,1,1)</f>
        <v>40566.25</v>
      </c>
      <c r="P571" t="b">
        <v>0</v>
      </c>
      <c r="Q571" t="b">
        <v>0</v>
      </c>
      <c r="R571" t="s">
        <v>71</v>
      </c>
      <c r="S571" t="str">
        <f>IF(ISNUMBER(SEARCH("food", R571)), "Food", IF(ISNUMBER(SEARCH("music",R571)),"Music",IF(ISNUMBER(SEARCH("film", R571)), "Film &amp; Video", IF(ISNUMBER(SEARCH("games", R571)), "Games", IF(ISNUMBER(SEARCH("theater", R571)), "Theater",IF(ISNUMBER(SEARCH("technology", R571)), "Technology", IF(ISNUMBER(SEARCH("journalism", R571)), "Journalism", IF(ISNUMBER(SEARCH("photography", R571)), "Photography", IF(ISNUMBER(SEARCH("publishing", R571)), "Publishing")))))))))</f>
        <v>Film &amp; Video</v>
      </c>
      <c r="T571" t="str">
        <f>IF(ISNUMBER(SEARCH("food", R571)), "Food Trucks",
IF(ISNUMBER(SEARCH("electric",R571)),"Electric Music",
IF(ISNUMBER(SEARCH("indie",R571)),"Indie Rock",
IF(ISNUMBER(SEARCH("jazz",R571)),"Jazz",
IF(ISNUMBER(SEARCH("metal",R571)),"Metal",
IF(ISNUMBER(SEARCH("rock",R571)),"Rock",
IF(ISNUMBER(SEARCH("world",R571)),"World Music",
IF(ISNUMBER(SEARCH("animation", R571)), "Animation",
IF(ISNUMBER(SEARCH("documentary", R571)), "Documentary",
IF(ISNUMBER(SEARCH("drama", R571)), "Drama",
IF(ISNUMBER(SEARCH("science", R571)), "Science Ficton",
IF(ISNUMBER(SEARCH("shorts", R571)), "Shorts",
IF(ISNUMBER(SEARCH("television", R571)), "Television",
IF(ISNUMBER(SEARCH("mobile", R571)), "Mobile Games",
IF(ISNUMBER(SEARCH("video games", R571)), "Video Games",
IF(ISNUMBER(SEARCH("theater", R571)), "Plays",
IF(ISNUMBER(SEARCH("wearables", R571)), "Wearables",
IF(ISNUMBER(SEARCH("web", R571)), "Web",
IF(ISNUMBER(SEARCH("journalism", R571)), "Audio",
IF(ISNUMBER(SEARCH("photography", R571)), "Photography Books",
IF(ISNUMBER(SEARCH("publishing/fiction", R571)), "Ficton",
IF(ISNUMBER(SEARCH("nonfiction", R571)), "Nonfiction",
IF(ISNUMBER(SEARCH("podcasts", R571)), "Radio &amp; Podcasts",
IF(ISNUMBER(SEARCH("translations", R571)), "translations"))))))))))))))))))))))))</f>
        <v>Animation</v>
      </c>
    </row>
    <row r="572" spans="1:20" x14ac:dyDescent="0.25">
      <c r="A572">
        <v>570</v>
      </c>
      <c r="B572" t="s">
        <v>1184</v>
      </c>
      <c r="C572" s="3" t="s">
        <v>1185</v>
      </c>
      <c r="D572">
        <v>31200</v>
      </c>
      <c r="E572">
        <v>95364</v>
      </c>
      <c r="F572" s="6">
        <f>E572/D572*100</f>
        <v>305.65384615384613</v>
      </c>
      <c r="G572" t="s">
        <v>20</v>
      </c>
      <c r="H572">
        <v>2725</v>
      </c>
      <c r="I572" s="8">
        <f>IFERROR(E572/H572,"0")</f>
        <v>34.995963302752294</v>
      </c>
      <c r="J572" t="s">
        <v>21</v>
      </c>
      <c r="K572" t="s">
        <v>22</v>
      </c>
      <c r="L572">
        <v>1419055200</v>
      </c>
      <c r="M572" s="12">
        <f>(((L572/60)/60)/24)+DATE(1970,1,1)</f>
        <v>41993.25</v>
      </c>
      <c r="N572">
        <v>1419573600</v>
      </c>
      <c r="O572" s="12">
        <f>(((N572/60)/60)/24)+DATE(1970,1,1)</f>
        <v>41999.25</v>
      </c>
      <c r="P572" t="b">
        <v>0</v>
      </c>
      <c r="Q572" t="b">
        <v>1</v>
      </c>
      <c r="R572" t="s">
        <v>23</v>
      </c>
      <c r="S572" t="str">
        <f>IF(ISNUMBER(SEARCH("food", R572)), "Food", IF(ISNUMBER(SEARCH("music",R572)),"Music",IF(ISNUMBER(SEARCH("film", R572)), "Film &amp; Video", IF(ISNUMBER(SEARCH("games", R572)), "Games", IF(ISNUMBER(SEARCH("theater", R572)), "Theater",IF(ISNUMBER(SEARCH("technology", R572)), "Technology", IF(ISNUMBER(SEARCH("journalism", R572)), "Journalism", IF(ISNUMBER(SEARCH("photography", R572)), "Photography", IF(ISNUMBER(SEARCH("publishing", R572)), "Publishing")))))))))</f>
        <v>Music</v>
      </c>
      <c r="T572" t="str">
        <f>IF(ISNUMBER(SEARCH("food", R572)), "Food Trucks",
IF(ISNUMBER(SEARCH("electric",R572)),"Electric Music",
IF(ISNUMBER(SEARCH("indie",R572)),"Indie Rock",
IF(ISNUMBER(SEARCH("jazz",R572)),"Jazz",
IF(ISNUMBER(SEARCH("metal",R572)),"Metal",
IF(ISNUMBER(SEARCH("rock",R572)),"Rock",
IF(ISNUMBER(SEARCH("world",R572)),"World Music",
IF(ISNUMBER(SEARCH("animation", R572)), "Animation",
IF(ISNUMBER(SEARCH("documentary", R572)), "Documentary",
IF(ISNUMBER(SEARCH("drama", R572)), "Drama",
IF(ISNUMBER(SEARCH("science", R572)), "Science Ficton",
IF(ISNUMBER(SEARCH("shorts", R572)), "Shorts",
IF(ISNUMBER(SEARCH("television", R572)), "Television",
IF(ISNUMBER(SEARCH("mobile", R572)), "Mobile Games",
IF(ISNUMBER(SEARCH("video games", R572)), "Video Games",
IF(ISNUMBER(SEARCH("theater", R572)), "Plays",
IF(ISNUMBER(SEARCH("wearables", R572)), "Wearables",
IF(ISNUMBER(SEARCH("web", R572)), "Web",
IF(ISNUMBER(SEARCH("journalism", R572)), "Audio",
IF(ISNUMBER(SEARCH("photography", R572)), "Photography Books",
IF(ISNUMBER(SEARCH("publishing/fiction", R572)), "Ficton",
IF(ISNUMBER(SEARCH("nonfiction", R572)), "Nonfiction",
IF(ISNUMBER(SEARCH("podcasts", R572)), "Radio &amp; Podcasts",
IF(ISNUMBER(SEARCH("translations", R572)), "translations"))))))))))))))))))))))))</f>
        <v>Rock</v>
      </c>
    </row>
    <row r="573" spans="1:20" x14ac:dyDescent="0.25">
      <c r="A573">
        <v>571</v>
      </c>
      <c r="B573" t="s">
        <v>1186</v>
      </c>
      <c r="C573" s="3" t="s">
        <v>1187</v>
      </c>
      <c r="D573">
        <v>3500</v>
      </c>
      <c r="E573">
        <v>3295</v>
      </c>
      <c r="F573" s="6">
        <f>E573/D573*100</f>
        <v>94.142857142857139</v>
      </c>
      <c r="G573" t="s">
        <v>14</v>
      </c>
      <c r="H573">
        <v>35</v>
      </c>
      <c r="I573" s="8">
        <f>IFERROR(E573/H573,"0")</f>
        <v>94.142857142857139</v>
      </c>
      <c r="J573" t="s">
        <v>107</v>
      </c>
      <c r="K573" t="s">
        <v>108</v>
      </c>
      <c r="L573">
        <v>1434690000</v>
      </c>
      <c r="M573" s="12">
        <f>(((L573/60)/60)/24)+DATE(1970,1,1)</f>
        <v>42174.208333333328</v>
      </c>
      <c r="N573">
        <v>1438750800</v>
      </c>
      <c r="O573" s="12">
        <f>(((N573/60)/60)/24)+DATE(1970,1,1)</f>
        <v>42221.208333333328</v>
      </c>
      <c r="P573" t="b">
        <v>0</v>
      </c>
      <c r="Q573" t="b">
        <v>0</v>
      </c>
      <c r="R573" t="s">
        <v>100</v>
      </c>
      <c r="S573" t="str">
        <f>IF(ISNUMBER(SEARCH("food", R573)), "Food", IF(ISNUMBER(SEARCH("music",R573)),"Music",IF(ISNUMBER(SEARCH("film", R573)), "Film &amp; Video", IF(ISNUMBER(SEARCH("games", R573)), "Games", IF(ISNUMBER(SEARCH("theater", R573)), "Theater",IF(ISNUMBER(SEARCH("technology", R573)), "Technology", IF(ISNUMBER(SEARCH("journalism", R573)), "Journalism", IF(ISNUMBER(SEARCH("photography", R573)), "Photography", IF(ISNUMBER(SEARCH("publishing", R573)), "Publishing")))))))))</f>
        <v>Film &amp; Video</v>
      </c>
      <c r="T573" t="str">
        <f>IF(ISNUMBER(SEARCH("food", R573)), "Food Trucks",
IF(ISNUMBER(SEARCH("electric",R573)),"Electric Music",
IF(ISNUMBER(SEARCH("indie",R573)),"Indie Rock",
IF(ISNUMBER(SEARCH("jazz",R573)),"Jazz",
IF(ISNUMBER(SEARCH("metal",R573)),"Metal",
IF(ISNUMBER(SEARCH("rock",R573)),"Rock",
IF(ISNUMBER(SEARCH("world",R573)),"World Music",
IF(ISNUMBER(SEARCH("animation", R573)), "Animation",
IF(ISNUMBER(SEARCH("documentary", R573)), "Documentary",
IF(ISNUMBER(SEARCH("drama", R573)), "Drama",
IF(ISNUMBER(SEARCH("science", R573)), "Science Ficton",
IF(ISNUMBER(SEARCH("shorts", R573)), "Shorts",
IF(ISNUMBER(SEARCH("television", R573)), "Television",
IF(ISNUMBER(SEARCH("mobile", R573)), "Mobile Games",
IF(ISNUMBER(SEARCH("video games", R573)), "Video Games",
IF(ISNUMBER(SEARCH("theater", R573)), "Plays",
IF(ISNUMBER(SEARCH("wearables", R573)), "Wearables",
IF(ISNUMBER(SEARCH("web", R573)), "Web",
IF(ISNUMBER(SEARCH("journalism", R573)), "Audio",
IF(ISNUMBER(SEARCH("photography", R573)), "Photography Books",
IF(ISNUMBER(SEARCH("publishing/fiction", R573)), "Ficton",
IF(ISNUMBER(SEARCH("nonfiction", R573)), "Nonfiction",
IF(ISNUMBER(SEARCH("podcasts", R573)), "Radio &amp; Podcasts",
IF(ISNUMBER(SEARCH("translations", R573)), "translations"))))))))))))))))))))))))</f>
        <v>Shorts</v>
      </c>
    </row>
    <row r="574" spans="1:20" x14ac:dyDescent="0.25">
      <c r="A574">
        <v>572</v>
      </c>
      <c r="B574" t="s">
        <v>1188</v>
      </c>
      <c r="C574" s="3" t="s">
        <v>1189</v>
      </c>
      <c r="D574">
        <v>9000</v>
      </c>
      <c r="E574">
        <v>4896</v>
      </c>
      <c r="F574" s="6">
        <f>E574/D574*100</f>
        <v>54.400000000000006</v>
      </c>
      <c r="G574" t="s">
        <v>74</v>
      </c>
      <c r="H574">
        <v>94</v>
      </c>
      <c r="I574" s="8">
        <f>IFERROR(E574/H574,"0")</f>
        <v>52.085106382978722</v>
      </c>
      <c r="J574" t="s">
        <v>21</v>
      </c>
      <c r="K574" t="s">
        <v>22</v>
      </c>
      <c r="L574">
        <v>1443416400</v>
      </c>
      <c r="M574" s="12">
        <f>(((L574/60)/60)/24)+DATE(1970,1,1)</f>
        <v>42275.208333333328</v>
      </c>
      <c r="N574">
        <v>1444798800</v>
      </c>
      <c r="O574" s="12">
        <f>(((N574/60)/60)/24)+DATE(1970,1,1)</f>
        <v>42291.208333333328</v>
      </c>
      <c r="P574" t="b">
        <v>0</v>
      </c>
      <c r="Q574" t="b">
        <v>1</v>
      </c>
      <c r="R574" t="s">
        <v>23</v>
      </c>
      <c r="S574" t="str">
        <f>IF(ISNUMBER(SEARCH("food", R574)), "Food", IF(ISNUMBER(SEARCH("music",R574)),"Music",IF(ISNUMBER(SEARCH("film", R574)), "Film &amp; Video", IF(ISNUMBER(SEARCH("games", R574)), "Games", IF(ISNUMBER(SEARCH("theater", R574)), "Theater",IF(ISNUMBER(SEARCH("technology", R574)), "Technology", IF(ISNUMBER(SEARCH("journalism", R574)), "Journalism", IF(ISNUMBER(SEARCH("photography", R574)), "Photography", IF(ISNUMBER(SEARCH("publishing", R574)), "Publishing")))))))))</f>
        <v>Music</v>
      </c>
      <c r="T574" t="str">
        <f>IF(ISNUMBER(SEARCH("food", R574)), "Food Trucks",
IF(ISNUMBER(SEARCH("electric",R574)),"Electric Music",
IF(ISNUMBER(SEARCH("indie",R574)),"Indie Rock",
IF(ISNUMBER(SEARCH("jazz",R574)),"Jazz",
IF(ISNUMBER(SEARCH("metal",R574)),"Metal",
IF(ISNUMBER(SEARCH("rock",R574)),"Rock",
IF(ISNUMBER(SEARCH("world",R574)),"World Music",
IF(ISNUMBER(SEARCH("animation", R574)), "Animation",
IF(ISNUMBER(SEARCH("documentary", R574)), "Documentary",
IF(ISNUMBER(SEARCH("drama", R574)), "Drama",
IF(ISNUMBER(SEARCH("science", R574)), "Science Ficton",
IF(ISNUMBER(SEARCH("shorts", R574)), "Shorts",
IF(ISNUMBER(SEARCH("television", R574)), "Television",
IF(ISNUMBER(SEARCH("mobile", R574)), "Mobile Games",
IF(ISNUMBER(SEARCH("video games", R574)), "Video Games",
IF(ISNUMBER(SEARCH("theater", R574)), "Plays",
IF(ISNUMBER(SEARCH("wearables", R574)), "Wearables",
IF(ISNUMBER(SEARCH("web", R574)), "Web",
IF(ISNUMBER(SEARCH("journalism", R574)), "Audio",
IF(ISNUMBER(SEARCH("photography", R574)), "Photography Books",
IF(ISNUMBER(SEARCH("publishing/fiction", R574)), "Ficton",
IF(ISNUMBER(SEARCH("nonfiction", R574)), "Nonfiction",
IF(ISNUMBER(SEARCH("podcasts", R574)), "Radio &amp; Podcasts",
IF(ISNUMBER(SEARCH("translations", R574)), "translations"))))))))))))))))))))))))</f>
        <v>Rock</v>
      </c>
    </row>
    <row r="575" spans="1:20" x14ac:dyDescent="0.25">
      <c r="A575">
        <v>573</v>
      </c>
      <c r="B575" t="s">
        <v>1190</v>
      </c>
      <c r="C575" s="3" t="s">
        <v>1191</v>
      </c>
      <c r="D575">
        <v>6700</v>
      </c>
      <c r="E575">
        <v>7496</v>
      </c>
      <c r="F575" s="6">
        <f>E575/D575*100</f>
        <v>111.88059701492537</v>
      </c>
      <c r="G575" t="s">
        <v>20</v>
      </c>
      <c r="H575">
        <v>300</v>
      </c>
      <c r="I575" s="8">
        <f>IFERROR(E575/H575,"0")</f>
        <v>24.986666666666668</v>
      </c>
      <c r="J575" t="s">
        <v>21</v>
      </c>
      <c r="K575" t="s">
        <v>22</v>
      </c>
      <c r="L575">
        <v>1399006800</v>
      </c>
      <c r="M575" s="12">
        <f>(((L575/60)/60)/24)+DATE(1970,1,1)</f>
        <v>41761.208333333336</v>
      </c>
      <c r="N575">
        <v>1399179600</v>
      </c>
      <c r="O575" s="12">
        <f>(((N575/60)/60)/24)+DATE(1970,1,1)</f>
        <v>41763.208333333336</v>
      </c>
      <c r="P575" t="b">
        <v>0</v>
      </c>
      <c r="Q575" t="b">
        <v>0</v>
      </c>
      <c r="R575" t="s">
        <v>1029</v>
      </c>
      <c r="S575" t="str">
        <f>IF(ISNUMBER(SEARCH("food", R575)), "Food", IF(ISNUMBER(SEARCH("music",R575)),"Music",IF(ISNUMBER(SEARCH("film", R575)), "Film &amp; Video", IF(ISNUMBER(SEARCH("games", R575)), "Games", IF(ISNUMBER(SEARCH("theater", R575)), "Theater",IF(ISNUMBER(SEARCH("technology", R575)), "Technology", IF(ISNUMBER(SEARCH("journalism", R575)), "Journalism", IF(ISNUMBER(SEARCH("photography", R575)), "Photography", IF(ISNUMBER(SEARCH("publishing", R575)), "Publishing")))))))))</f>
        <v>Journalism</v>
      </c>
      <c r="T575" t="str">
        <f>IF(ISNUMBER(SEARCH("food", R575)), "Food Trucks",
IF(ISNUMBER(SEARCH("electric",R575)),"Electric Music",
IF(ISNUMBER(SEARCH("indie",R575)),"Indie Rock",
IF(ISNUMBER(SEARCH("jazz",R575)),"Jazz",
IF(ISNUMBER(SEARCH("metal",R575)),"Metal",
IF(ISNUMBER(SEARCH("rock",R575)),"Rock",
IF(ISNUMBER(SEARCH("world",R575)),"World Music",
IF(ISNUMBER(SEARCH("animation", R575)), "Animation",
IF(ISNUMBER(SEARCH("documentary", R575)), "Documentary",
IF(ISNUMBER(SEARCH("drama", R575)), "Drama",
IF(ISNUMBER(SEARCH("science", R575)), "Science Ficton",
IF(ISNUMBER(SEARCH("shorts", R575)), "Shorts",
IF(ISNUMBER(SEARCH("television", R575)), "Television",
IF(ISNUMBER(SEARCH("mobile", R575)), "Mobile Games",
IF(ISNUMBER(SEARCH("video games", R575)), "Video Games",
IF(ISNUMBER(SEARCH("theater", R575)), "Plays",
IF(ISNUMBER(SEARCH("wearables", R575)), "Wearables",
IF(ISNUMBER(SEARCH("web", R575)), "Web",
IF(ISNUMBER(SEARCH("journalism", R575)), "Audio",
IF(ISNUMBER(SEARCH("photography", R575)), "Photography Books",
IF(ISNUMBER(SEARCH("publishing/fiction", R575)), "Ficton",
IF(ISNUMBER(SEARCH("nonfiction", R575)), "Nonfiction",
IF(ISNUMBER(SEARCH("podcasts", R575)), "Radio &amp; Podcasts",
IF(ISNUMBER(SEARCH("translations", R575)), "translations"))))))))))))))))))))))))</f>
        <v>Audio</v>
      </c>
    </row>
    <row r="576" spans="1:20" x14ac:dyDescent="0.25">
      <c r="A576">
        <v>574</v>
      </c>
      <c r="B576" t="s">
        <v>1192</v>
      </c>
      <c r="C576" s="3" t="s">
        <v>1193</v>
      </c>
      <c r="D576">
        <v>2700</v>
      </c>
      <c r="E576">
        <v>9967</v>
      </c>
      <c r="F576" s="6">
        <f>E576/D576*100</f>
        <v>369.14814814814815</v>
      </c>
      <c r="G576" t="s">
        <v>20</v>
      </c>
      <c r="H576">
        <v>144</v>
      </c>
      <c r="I576" s="8">
        <f>IFERROR(E576/H576,"0")</f>
        <v>69.215277777777771</v>
      </c>
      <c r="J576" t="s">
        <v>21</v>
      </c>
      <c r="K576" t="s">
        <v>22</v>
      </c>
      <c r="L576">
        <v>1575698400</v>
      </c>
      <c r="M576" s="12">
        <f>(((L576/60)/60)/24)+DATE(1970,1,1)</f>
        <v>43806.25</v>
      </c>
      <c r="N576">
        <v>1576562400</v>
      </c>
      <c r="O576" s="12">
        <f>(((N576/60)/60)/24)+DATE(1970,1,1)</f>
        <v>43816.25</v>
      </c>
      <c r="P576" t="b">
        <v>0</v>
      </c>
      <c r="Q576" t="b">
        <v>1</v>
      </c>
      <c r="R576" t="s">
        <v>17</v>
      </c>
      <c r="S576" t="str">
        <f>IF(ISNUMBER(SEARCH("food", R576)), "Food", IF(ISNUMBER(SEARCH("music",R576)),"Music",IF(ISNUMBER(SEARCH("film", R576)), "Film &amp; Video", IF(ISNUMBER(SEARCH("games", R576)), "Games", IF(ISNUMBER(SEARCH("theater", R576)), "Theater",IF(ISNUMBER(SEARCH("technology", R576)), "Technology", IF(ISNUMBER(SEARCH("journalism", R576)), "Journalism", IF(ISNUMBER(SEARCH("photography", R576)), "Photography", IF(ISNUMBER(SEARCH("publishing", R576)), "Publishing")))))))))</f>
        <v>Food</v>
      </c>
      <c r="T576" t="str">
        <f>IF(ISNUMBER(SEARCH("food", R576)), "Food Trucks",
IF(ISNUMBER(SEARCH("electric",R576)),"Electric Music",
IF(ISNUMBER(SEARCH("indie",R576)),"Indie Rock",
IF(ISNUMBER(SEARCH("jazz",R576)),"Jazz",
IF(ISNUMBER(SEARCH("metal",R576)),"Metal",
IF(ISNUMBER(SEARCH("rock",R576)),"Rock",
IF(ISNUMBER(SEARCH("world",R576)),"World Music",
IF(ISNUMBER(SEARCH("animation", R576)), "Animation",
IF(ISNUMBER(SEARCH("documentary", R576)), "Documentary",
IF(ISNUMBER(SEARCH("drama", R576)), "Drama",
IF(ISNUMBER(SEARCH("science", R576)), "Science Ficton",
IF(ISNUMBER(SEARCH("shorts", R576)), "Shorts",
IF(ISNUMBER(SEARCH("television", R576)), "Television",
IF(ISNUMBER(SEARCH("mobile", R576)), "Mobile Games",
IF(ISNUMBER(SEARCH("video games", R576)), "Video Games",
IF(ISNUMBER(SEARCH("theater", R576)), "Plays",
IF(ISNUMBER(SEARCH("wearables", R576)), "Wearables",
IF(ISNUMBER(SEARCH("web", R576)), "Web",
IF(ISNUMBER(SEARCH("journalism", R576)), "Audio",
IF(ISNUMBER(SEARCH("photography", R576)), "Photography Books",
IF(ISNUMBER(SEARCH("publishing/fiction", R576)), "Ficton",
IF(ISNUMBER(SEARCH("nonfiction", R576)), "Nonfiction",
IF(ISNUMBER(SEARCH("podcasts", R576)), "Radio &amp; Podcasts",
IF(ISNUMBER(SEARCH("translations", R576)), "translations"))))))))))))))))))))))))</f>
        <v>Food Trucks</v>
      </c>
    </row>
    <row r="577" spans="1:20" x14ac:dyDescent="0.25">
      <c r="A577">
        <v>575</v>
      </c>
      <c r="B577" t="s">
        <v>1194</v>
      </c>
      <c r="C577" s="3" t="s">
        <v>1195</v>
      </c>
      <c r="D577">
        <v>83300</v>
      </c>
      <c r="E577">
        <v>52421</v>
      </c>
      <c r="F577" s="6">
        <f>E577/D577*100</f>
        <v>62.930372148859547</v>
      </c>
      <c r="G577" t="s">
        <v>14</v>
      </c>
      <c r="H577">
        <v>558</v>
      </c>
      <c r="I577" s="8">
        <f>IFERROR(E577/H577,"0")</f>
        <v>93.944444444444443</v>
      </c>
      <c r="J577" t="s">
        <v>21</v>
      </c>
      <c r="K577" t="s">
        <v>22</v>
      </c>
      <c r="L577">
        <v>1400562000</v>
      </c>
      <c r="M577" s="12">
        <f>(((L577/60)/60)/24)+DATE(1970,1,1)</f>
        <v>41779.208333333336</v>
      </c>
      <c r="N577">
        <v>1400821200</v>
      </c>
      <c r="O577" s="12">
        <f>(((N577/60)/60)/24)+DATE(1970,1,1)</f>
        <v>41782.208333333336</v>
      </c>
      <c r="P577" t="b">
        <v>0</v>
      </c>
      <c r="Q577" t="b">
        <v>1</v>
      </c>
      <c r="R577" t="s">
        <v>33</v>
      </c>
      <c r="S577" t="str">
        <f>IF(ISNUMBER(SEARCH("food", R577)), "Food", IF(ISNUMBER(SEARCH("music",R577)),"Music",IF(ISNUMBER(SEARCH("film", R577)), "Film &amp; Video", IF(ISNUMBER(SEARCH("games", R577)), "Games", IF(ISNUMBER(SEARCH("theater", R577)), "Theater",IF(ISNUMBER(SEARCH("technology", R577)), "Technology", IF(ISNUMBER(SEARCH("journalism", R577)), "Journalism", IF(ISNUMBER(SEARCH("photography", R577)), "Photography", IF(ISNUMBER(SEARCH("publishing", R577)), "Publishing")))))))))</f>
        <v>Theater</v>
      </c>
      <c r="T577" t="str">
        <f>IF(ISNUMBER(SEARCH("food", R577)), "Food Trucks",
IF(ISNUMBER(SEARCH("electric",R577)),"Electric Music",
IF(ISNUMBER(SEARCH("indie",R577)),"Indie Rock",
IF(ISNUMBER(SEARCH("jazz",R577)),"Jazz",
IF(ISNUMBER(SEARCH("metal",R577)),"Metal",
IF(ISNUMBER(SEARCH("rock",R577)),"Rock",
IF(ISNUMBER(SEARCH("world",R577)),"World Music",
IF(ISNUMBER(SEARCH("animation", R577)), "Animation",
IF(ISNUMBER(SEARCH("documentary", R577)), "Documentary",
IF(ISNUMBER(SEARCH("drama", R577)), "Drama",
IF(ISNUMBER(SEARCH("science", R577)), "Science Ficton",
IF(ISNUMBER(SEARCH("shorts", R577)), "Shorts",
IF(ISNUMBER(SEARCH("television", R577)), "Television",
IF(ISNUMBER(SEARCH("mobile", R577)), "Mobile Games",
IF(ISNUMBER(SEARCH("video games", R577)), "Video Games",
IF(ISNUMBER(SEARCH("theater", R577)), "Plays",
IF(ISNUMBER(SEARCH("wearables", R577)), "Wearables",
IF(ISNUMBER(SEARCH("web", R577)), "Web",
IF(ISNUMBER(SEARCH("journalism", R577)), "Audio",
IF(ISNUMBER(SEARCH("photography", R577)), "Photography Books",
IF(ISNUMBER(SEARCH("publishing/fiction", R577)), "Ficton",
IF(ISNUMBER(SEARCH("nonfiction", R577)), "Nonfiction",
IF(ISNUMBER(SEARCH("podcasts", R577)), "Radio &amp; Podcasts",
IF(ISNUMBER(SEARCH("translations", R577)), "translations"))))))))))))))))))))))))</f>
        <v>Plays</v>
      </c>
    </row>
    <row r="578" spans="1:20" ht="31.5" x14ac:dyDescent="0.25">
      <c r="A578">
        <v>576</v>
      </c>
      <c r="B578" t="s">
        <v>1196</v>
      </c>
      <c r="C578" s="3" t="s">
        <v>1197</v>
      </c>
      <c r="D578">
        <v>9700</v>
      </c>
      <c r="E578">
        <v>6298</v>
      </c>
      <c r="F578" s="6">
        <f>E578/D578*100</f>
        <v>64.927835051546396</v>
      </c>
      <c r="G578" t="s">
        <v>14</v>
      </c>
      <c r="H578">
        <v>64</v>
      </c>
      <c r="I578" s="8">
        <f>IFERROR(E578/H578,"0")</f>
        <v>98.40625</v>
      </c>
      <c r="J578" t="s">
        <v>21</v>
      </c>
      <c r="K578" t="s">
        <v>22</v>
      </c>
      <c r="L578">
        <v>1509512400</v>
      </c>
      <c r="M578" s="12">
        <f>(((L578/60)/60)/24)+DATE(1970,1,1)</f>
        <v>43040.208333333328</v>
      </c>
      <c r="N578">
        <v>1510984800</v>
      </c>
      <c r="O578" s="12">
        <f>(((N578/60)/60)/24)+DATE(1970,1,1)</f>
        <v>43057.25</v>
      </c>
      <c r="P578" t="b">
        <v>0</v>
      </c>
      <c r="Q578" t="b">
        <v>0</v>
      </c>
      <c r="R578" t="s">
        <v>33</v>
      </c>
      <c r="S578" t="str">
        <f>IF(ISNUMBER(SEARCH("food", R578)), "Food", IF(ISNUMBER(SEARCH("music",R578)),"Music",IF(ISNUMBER(SEARCH("film", R578)), "Film &amp; Video", IF(ISNUMBER(SEARCH("games", R578)), "Games", IF(ISNUMBER(SEARCH("theater", R578)), "Theater",IF(ISNUMBER(SEARCH("technology", R578)), "Technology", IF(ISNUMBER(SEARCH("journalism", R578)), "Journalism", IF(ISNUMBER(SEARCH("photography", R578)), "Photography", IF(ISNUMBER(SEARCH("publishing", R578)), "Publishing")))))))))</f>
        <v>Theater</v>
      </c>
      <c r="T578" t="str">
        <f>IF(ISNUMBER(SEARCH("food", R578)), "Food Trucks",
IF(ISNUMBER(SEARCH("electric",R578)),"Electric Music",
IF(ISNUMBER(SEARCH("indie",R578)),"Indie Rock",
IF(ISNUMBER(SEARCH("jazz",R578)),"Jazz",
IF(ISNUMBER(SEARCH("metal",R578)),"Metal",
IF(ISNUMBER(SEARCH("rock",R578)),"Rock",
IF(ISNUMBER(SEARCH("world",R578)),"World Music",
IF(ISNUMBER(SEARCH("animation", R578)), "Animation",
IF(ISNUMBER(SEARCH("documentary", R578)), "Documentary",
IF(ISNUMBER(SEARCH("drama", R578)), "Drama",
IF(ISNUMBER(SEARCH("science", R578)), "Science Ficton",
IF(ISNUMBER(SEARCH("shorts", R578)), "Shorts",
IF(ISNUMBER(SEARCH("television", R578)), "Television",
IF(ISNUMBER(SEARCH("mobile", R578)), "Mobile Games",
IF(ISNUMBER(SEARCH("video games", R578)), "Video Games",
IF(ISNUMBER(SEARCH("theater", R578)), "Plays",
IF(ISNUMBER(SEARCH("wearables", R578)), "Wearables",
IF(ISNUMBER(SEARCH("web", R578)), "Web",
IF(ISNUMBER(SEARCH("journalism", R578)), "Audio",
IF(ISNUMBER(SEARCH("photography", R578)), "Photography Books",
IF(ISNUMBER(SEARCH("publishing/fiction", R578)), "Ficton",
IF(ISNUMBER(SEARCH("nonfiction", R578)), "Nonfiction",
IF(ISNUMBER(SEARCH("podcasts", R578)), "Radio &amp; Podcasts",
IF(ISNUMBER(SEARCH("translations", R578)), "translations"))))))))))))))))))))))))</f>
        <v>Plays</v>
      </c>
    </row>
    <row r="579" spans="1:20" x14ac:dyDescent="0.25">
      <c r="A579">
        <v>577</v>
      </c>
      <c r="B579" t="s">
        <v>1198</v>
      </c>
      <c r="C579" s="3" t="s">
        <v>1199</v>
      </c>
      <c r="D579">
        <v>8200</v>
      </c>
      <c r="E579">
        <v>1546</v>
      </c>
      <c r="F579" s="6">
        <f>E579/D579*100</f>
        <v>18.853658536585368</v>
      </c>
      <c r="G579" t="s">
        <v>74</v>
      </c>
      <c r="H579">
        <v>37</v>
      </c>
      <c r="I579" s="8">
        <f>IFERROR(E579/H579,"0")</f>
        <v>41.783783783783782</v>
      </c>
      <c r="J579" t="s">
        <v>21</v>
      </c>
      <c r="K579" t="s">
        <v>22</v>
      </c>
      <c r="L579">
        <v>1299823200</v>
      </c>
      <c r="M579" s="12">
        <f>(((L579/60)/60)/24)+DATE(1970,1,1)</f>
        <v>40613.25</v>
      </c>
      <c r="N579">
        <v>1302066000</v>
      </c>
      <c r="O579" s="12">
        <f>(((N579/60)/60)/24)+DATE(1970,1,1)</f>
        <v>40639.208333333336</v>
      </c>
      <c r="P579" t="b">
        <v>0</v>
      </c>
      <c r="Q579" t="b">
        <v>0</v>
      </c>
      <c r="R579" t="s">
        <v>159</v>
      </c>
      <c r="S579" t="str">
        <f>IF(ISNUMBER(SEARCH("food", R579)), "Food", IF(ISNUMBER(SEARCH("music",R579)),"Music",IF(ISNUMBER(SEARCH("film", R579)), "Film &amp; Video", IF(ISNUMBER(SEARCH("games", R579)), "Games", IF(ISNUMBER(SEARCH("theater", R579)), "Theater",IF(ISNUMBER(SEARCH("technology", R579)), "Technology", IF(ISNUMBER(SEARCH("journalism", R579)), "Journalism", IF(ISNUMBER(SEARCH("photography", R579)), "Photography", IF(ISNUMBER(SEARCH("publishing", R579)), "Publishing")))))))))</f>
        <v>Music</v>
      </c>
      <c r="T579" t="str">
        <f>IF(ISNUMBER(SEARCH("food", R579)), "Food Trucks",
IF(ISNUMBER(SEARCH("electric",R579)),"Electric Music",
IF(ISNUMBER(SEARCH("indie",R579)),"Indie Rock",
IF(ISNUMBER(SEARCH("jazz",R579)),"Jazz",
IF(ISNUMBER(SEARCH("metal",R579)),"Metal",
IF(ISNUMBER(SEARCH("rock",R579)),"Rock",
IF(ISNUMBER(SEARCH("world",R579)),"World Music",
IF(ISNUMBER(SEARCH("animation", R579)), "Animation",
IF(ISNUMBER(SEARCH("documentary", R579)), "Documentary",
IF(ISNUMBER(SEARCH("drama", R579)), "Drama",
IF(ISNUMBER(SEARCH("science", R579)), "Science Ficton",
IF(ISNUMBER(SEARCH("shorts", R579)), "Shorts",
IF(ISNUMBER(SEARCH("television", R579)), "Television",
IF(ISNUMBER(SEARCH("mobile", R579)), "Mobile Games",
IF(ISNUMBER(SEARCH("video games", R579)), "Video Games",
IF(ISNUMBER(SEARCH("theater", R579)), "Plays",
IF(ISNUMBER(SEARCH("wearables", R579)), "Wearables",
IF(ISNUMBER(SEARCH("web", R579)), "Web",
IF(ISNUMBER(SEARCH("journalism", R579)), "Audio",
IF(ISNUMBER(SEARCH("photography", R579)), "Photography Books",
IF(ISNUMBER(SEARCH("publishing/fiction", R579)), "Ficton",
IF(ISNUMBER(SEARCH("nonfiction", R579)), "Nonfiction",
IF(ISNUMBER(SEARCH("podcasts", R579)), "Radio &amp; Podcasts",
IF(ISNUMBER(SEARCH("translations", R579)), "translations"))))))))))))))))))))))))</f>
        <v>Jazz</v>
      </c>
    </row>
    <row r="580" spans="1:20" x14ac:dyDescent="0.25">
      <c r="A580">
        <v>578</v>
      </c>
      <c r="B580" t="s">
        <v>1200</v>
      </c>
      <c r="C580" s="3" t="s">
        <v>1201</v>
      </c>
      <c r="D580">
        <v>96500</v>
      </c>
      <c r="E580">
        <v>16168</v>
      </c>
      <c r="F580" s="6">
        <f>E580/D580*100</f>
        <v>16.754404145077721</v>
      </c>
      <c r="G580" t="s">
        <v>14</v>
      </c>
      <c r="H580">
        <v>245</v>
      </c>
      <c r="I580" s="8">
        <f>IFERROR(E580/H580,"0")</f>
        <v>65.991836734693877</v>
      </c>
      <c r="J580" t="s">
        <v>21</v>
      </c>
      <c r="K580" t="s">
        <v>22</v>
      </c>
      <c r="L580">
        <v>1322719200</v>
      </c>
      <c r="M580" s="12">
        <f>(((L580/60)/60)/24)+DATE(1970,1,1)</f>
        <v>40878.25</v>
      </c>
      <c r="N580">
        <v>1322978400</v>
      </c>
      <c r="O580" s="12">
        <f>(((N580/60)/60)/24)+DATE(1970,1,1)</f>
        <v>40881.25</v>
      </c>
      <c r="P580" t="b">
        <v>0</v>
      </c>
      <c r="Q580" t="b">
        <v>0</v>
      </c>
      <c r="R580" t="s">
        <v>474</v>
      </c>
      <c r="S580" t="str">
        <f>IF(ISNUMBER(SEARCH("food", R580)), "Food", IF(ISNUMBER(SEARCH("music",R580)),"Music",IF(ISNUMBER(SEARCH("film", R580)), "Film &amp; Video", IF(ISNUMBER(SEARCH("games", R580)), "Games", IF(ISNUMBER(SEARCH("theater", R580)), "Theater",IF(ISNUMBER(SEARCH("technology", R580)), "Technology", IF(ISNUMBER(SEARCH("journalism", R580)), "Journalism", IF(ISNUMBER(SEARCH("photography", R580)), "Photography", IF(ISNUMBER(SEARCH("publishing", R580)), "Publishing")))))))))</f>
        <v>Film &amp; Video</v>
      </c>
      <c r="T580" t="str">
        <f>IF(ISNUMBER(SEARCH("food", R580)), "Food Trucks",
IF(ISNUMBER(SEARCH("electric",R580)),"Electric Music",
IF(ISNUMBER(SEARCH("indie",R580)),"Indie Rock",
IF(ISNUMBER(SEARCH("jazz",R580)),"Jazz",
IF(ISNUMBER(SEARCH("metal",R580)),"Metal",
IF(ISNUMBER(SEARCH("rock",R580)),"Rock",
IF(ISNUMBER(SEARCH("world",R580)),"World Music",
IF(ISNUMBER(SEARCH("animation", R580)), "Animation",
IF(ISNUMBER(SEARCH("documentary", R580)), "Documentary",
IF(ISNUMBER(SEARCH("drama", R580)), "Drama",
IF(ISNUMBER(SEARCH("science", R580)), "Science Ficton",
IF(ISNUMBER(SEARCH("shorts", R580)), "Shorts",
IF(ISNUMBER(SEARCH("television", R580)), "Television",
IF(ISNUMBER(SEARCH("mobile", R580)), "Mobile Games",
IF(ISNUMBER(SEARCH("video games", R580)), "Video Games",
IF(ISNUMBER(SEARCH("theater", R580)), "Plays",
IF(ISNUMBER(SEARCH("wearables", R580)), "Wearables",
IF(ISNUMBER(SEARCH("web", R580)), "Web",
IF(ISNUMBER(SEARCH("journalism", R580)), "Audio",
IF(ISNUMBER(SEARCH("photography", R580)), "Photography Books",
IF(ISNUMBER(SEARCH("publishing/fiction", R580)), "Ficton",
IF(ISNUMBER(SEARCH("nonfiction", R580)), "Nonfiction",
IF(ISNUMBER(SEARCH("podcasts", R580)), "Radio &amp; Podcasts",
IF(ISNUMBER(SEARCH("translations", R580)), "translations"))))))))))))))))))))))))</f>
        <v>Science Ficton</v>
      </c>
    </row>
    <row r="581" spans="1:20" x14ac:dyDescent="0.25">
      <c r="A581">
        <v>579</v>
      </c>
      <c r="B581" t="s">
        <v>1202</v>
      </c>
      <c r="C581" s="3" t="s">
        <v>1203</v>
      </c>
      <c r="D581">
        <v>6200</v>
      </c>
      <c r="E581">
        <v>6269</v>
      </c>
      <c r="F581" s="6">
        <f>E581/D581*100</f>
        <v>101.11290322580646</v>
      </c>
      <c r="G581" t="s">
        <v>20</v>
      </c>
      <c r="H581">
        <v>87</v>
      </c>
      <c r="I581" s="8">
        <f>IFERROR(E581/H581,"0")</f>
        <v>72.05747126436782</v>
      </c>
      <c r="J581" t="s">
        <v>21</v>
      </c>
      <c r="K581" t="s">
        <v>22</v>
      </c>
      <c r="L581">
        <v>1312693200</v>
      </c>
      <c r="M581" s="12">
        <f>(((L581/60)/60)/24)+DATE(1970,1,1)</f>
        <v>40762.208333333336</v>
      </c>
      <c r="N581">
        <v>1313730000</v>
      </c>
      <c r="O581" s="12">
        <f>(((N581/60)/60)/24)+DATE(1970,1,1)</f>
        <v>40774.208333333336</v>
      </c>
      <c r="P581" t="b">
        <v>0</v>
      </c>
      <c r="Q581" t="b">
        <v>0</v>
      </c>
      <c r="R581" t="s">
        <v>159</v>
      </c>
      <c r="S581" t="str">
        <f>IF(ISNUMBER(SEARCH("food", R581)), "Food", IF(ISNUMBER(SEARCH("music",R581)),"Music",IF(ISNUMBER(SEARCH("film", R581)), "Film &amp; Video", IF(ISNUMBER(SEARCH("games", R581)), "Games", IF(ISNUMBER(SEARCH("theater", R581)), "Theater",IF(ISNUMBER(SEARCH("technology", R581)), "Technology", IF(ISNUMBER(SEARCH("journalism", R581)), "Journalism", IF(ISNUMBER(SEARCH("photography", R581)), "Photography", IF(ISNUMBER(SEARCH("publishing", R581)), "Publishing")))))))))</f>
        <v>Music</v>
      </c>
      <c r="T581" t="str">
        <f>IF(ISNUMBER(SEARCH("food", R581)), "Food Trucks",
IF(ISNUMBER(SEARCH("electric",R581)),"Electric Music",
IF(ISNUMBER(SEARCH("indie",R581)),"Indie Rock",
IF(ISNUMBER(SEARCH("jazz",R581)),"Jazz",
IF(ISNUMBER(SEARCH("metal",R581)),"Metal",
IF(ISNUMBER(SEARCH("rock",R581)),"Rock",
IF(ISNUMBER(SEARCH("world",R581)),"World Music",
IF(ISNUMBER(SEARCH("animation", R581)), "Animation",
IF(ISNUMBER(SEARCH("documentary", R581)), "Documentary",
IF(ISNUMBER(SEARCH("drama", R581)), "Drama",
IF(ISNUMBER(SEARCH("science", R581)), "Science Ficton",
IF(ISNUMBER(SEARCH("shorts", R581)), "Shorts",
IF(ISNUMBER(SEARCH("television", R581)), "Television",
IF(ISNUMBER(SEARCH("mobile", R581)), "Mobile Games",
IF(ISNUMBER(SEARCH("video games", R581)), "Video Games",
IF(ISNUMBER(SEARCH("theater", R581)), "Plays",
IF(ISNUMBER(SEARCH("wearables", R581)), "Wearables",
IF(ISNUMBER(SEARCH("web", R581)), "Web",
IF(ISNUMBER(SEARCH("journalism", R581)), "Audio",
IF(ISNUMBER(SEARCH("photography", R581)), "Photography Books",
IF(ISNUMBER(SEARCH("publishing/fiction", R581)), "Ficton",
IF(ISNUMBER(SEARCH("nonfiction", R581)), "Nonfiction",
IF(ISNUMBER(SEARCH("podcasts", R581)), "Radio &amp; Podcasts",
IF(ISNUMBER(SEARCH("translations", R581)), "translations"))))))))))))))))))))))))</f>
        <v>Jazz</v>
      </c>
    </row>
    <row r="582" spans="1:20" x14ac:dyDescent="0.25">
      <c r="A582">
        <v>580</v>
      </c>
      <c r="B582" t="s">
        <v>556</v>
      </c>
      <c r="C582" s="3" t="s">
        <v>1204</v>
      </c>
      <c r="D582">
        <v>43800</v>
      </c>
      <c r="E582">
        <v>149578</v>
      </c>
      <c r="F582" s="6">
        <f>E582/D582*100</f>
        <v>341.5022831050228</v>
      </c>
      <c r="G582" t="s">
        <v>20</v>
      </c>
      <c r="H582">
        <v>3116</v>
      </c>
      <c r="I582" s="8">
        <f>IFERROR(E582/H582,"0")</f>
        <v>48.003209242618745</v>
      </c>
      <c r="J582" t="s">
        <v>21</v>
      </c>
      <c r="K582" t="s">
        <v>22</v>
      </c>
      <c r="L582">
        <v>1393394400</v>
      </c>
      <c r="M582" s="12">
        <f>(((L582/60)/60)/24)+DATE(1970,1,1)</f>
        <v>41696.25</v>
      </c>
      <c r="N582">
        <v>1394085600</v>
      </c>
      <c r="O582" s="12">
        <f>(((N582/60)/60)/24)+DATE(1970,1,1)</f>
        <v>41704.25</v>
      </c>
      <c r="P582" t="b">
        <v>0</v>
      </c>
      <c r="Q582" t="b">
        <v>0</v>
      </c>
      <c r="R582" t="s">
        <v>33</v>
      </c>
      <c r="S582" t="str">
        <f>IF(ISNUMBER(SEARCH("food", R582)), "Food", IF(ISNUMBER(SEARCH("music",R582)),"Music",IF(ISNUMBER(SEARCH("film", R582)), "Film &amp; Video", IF(ISNUMBER(SEARCH("games", R582)), "Games", IF(ISNUMBER(SEARCH("theater", R582)), "Theater",IF(ISNUMBER(SEARCH("technology", R582)), "Technology", IF(ISNUMBER(SEARCH("journalism", R582)), "Journalism", IF(ISNUMBER(SEARCH("photography", R582)), "Photography", IF(ISNUMBER(SEARCH("publishing", R582)), "Publishing")))))))))</f>
        <v>Theater</v>
      </c>
      <c r="T582" t="str">
        <f>IF(ISNUMBER(SEARCH("food", R582)), "Food Trucks",
IF(ISNUMBER(SEARCH("electric",R582)),"Electric Music",
IF(ISNUMBER(SEARCH("indie",R582)),"Indie Rock",
IF(ISNUMBER(SEARCH("jazz",R582)),"Jazz",
IF(ISNUMBER(SEARCH("metal",R582)),"Metal",
IF(ISNUMBER(SEARCH("rock",R582)),"Rock",
IF(ISNUMBER(SEARCH("world",R582)),"World Music",
IF(ISNUMBER(SEARCH("animation", R582)), "Animation",
IF(ISNUMBER(SEARCH("documentary", R582)), "Documentary",
IF(ISNUMBER(SEARCH("drama", R582)), "Drama",
IF(ISNUMBER(SEARCH("science", R582)), "Science Ficton",
IF(ISNUMBER(SEARCH("shorts", R582)), "Shorts",
IF(ISNUMBER(SEARCH("television", R582)), "Television",
IF(ISNUMBER(SEARCH("mobile", R582)), "Mobile Games",
IF(ISNUMBER(SEARCH("video games", R582)), "Video Games",
IF(ISNUMBER(SEARCH("theater", R582)), "Plays",
IF(ISNUMBER(SEARCH("wearables", R582)), "Wearables",
IF(ISNUMBER(SEARCH("web", R582)), "Web",
IF(ISNUMBER(SEARCH("journalism", R582)), "Audio",
IF(ISNUMBER(SEARCH("photography", R582)), "Photography Books",
IF(ISNUMBER(SEARCH("publishing/fiction", R582)), "Ficton",
IF(ISNUMBER(SEARCH("nonfiction", R582)), "Nonfiction",
IF(ISNUMBER(SEARCH("podcasts", R582)), "Radio &amp; Podcasts",
IF(ISNUMBER(SEARCH("translations", R582)), "translations"))))))))))))))))))))))))</f>
        <v>Plays</v>
      </c>
    </row>
    <row r="583" spans="1:20" x14ac:dyDescent="0.25">
      <c r="A583">
        <v>581</v>
      </c>
      <c r="B583" t="s">
        <v>1205</v>
      </c>
      <c r="C583" s="3" t="s">
        <v>1206</v>
      </c>
      <c r="D583">
        <v>6000</v>
      </c>
      <c r="E583">
        <v>3841</v>
      </c>
      <c r="F583" s="6">
        <f>E583/D583*100</f>
        <v>64.016666666666666</v>
      </c>
      <c r="G583" t="s">
        <v>14</v>
      </c>
      <c r="H583">
        <v>71</v>
      </c>
      <c r="I583" s="8">
        <f>IFERROR(E583/H583,"0")</f>
        <v>54.098591549295776</v>
      </c>
      <c r="J583" t="s">
        <v>21</v>
      </c>
      <c r="K583" t="s">
        <v>22</v>
      </c>
      <c r="L583">
        <v>1304053200</v>
      </c>
      <c r="M583" s="12">
        <f>(((L583/60)/60)/24)+DATE(1970,1,1)</f>
        <v>40662.208333333336</v>
      </c>
      <c r="N583">
        <v>1305349200</v>
      </c>
      <c r="O583" s="12">
        <f>(((N583/60)/60)/24)+DATE(1970,1,1)</f>
        <v>40677.208333333336</v>
      </c>
      <c r="P583" t="b">
        <v>0</v>
      </c>
      <c r="Q583" t="b">
        <v>0</v>
      </c>
      <c r="R583" t="s">
        <v>28</v>
      </c>
      <c r="S583" t="str">
        <f>IF(ISNUMBER(SEARCH("food", R583)), "Food", IF(ISNUMBER(SEARCH("music",R583)),"Music",IF(ISNUMBER(SEARCH("film", R583)), "Film &amp; Video", IF(ISNUMBER(SEARCH("games", R583)), "Games", IF(ISNUMBER(SEARCH("theater", R583)), "Theater",IF(ISNUMBER(SEARCH("technology", R583)), "Technology", IF(ISNUMBER(SEARCH("journalism", R583)), "Journalism", IF(ISNUMBER(SEARCH("photography", R583)), "Photography", IF(ISNUMBER(SEARCH("publishing", R583)), "Publishing")))))))))</f>
        <v>Technology</v>
      </c>
      <c r="T583" t="str">
        <f>IF(ISNUMBER(SEARCH("food", R583)), "Food Trucks",
IF(ISNUMBER(SEARCH("electric",R583)),"Electric Music",
IF(ISNUMBER(SEARCH("indie",R583)),"Indie Rock",
IF(ISNUMBER(SEARCH("jazz",R583)),"Jazz",
IF(ISNUMBER(SEARCH("metal",R583)),"Metal",
IF(ISNUMBER(SEARCH("rock",R583)),"Rock",
IF(ISNUMBER(SEARCH("world",R583)),"World Music",
IF(ISNUMBER(SEARCH("animation", R583)), "Animation",
IF(ISNUMBER(SEARCH("documentary", R583)), "Documentary",
IF(ISNUMBER(SEARCH("drama", R583)), "Drama",
IF(ISNUMBER(SEARCH("science", R583)), "Science Ficton",
IF(ISNUMBER(SEARCH("shorts", R583)), "Shorts",
IF(ISNUMBER(SEARCH("television", R583)), "Television",
IF(ISNUMBER(SEARCH("mobile", R583)), "Mobile Games",
IF(ISNUMBER(SEARCH("video games", R583)), "Video Games",
IF(ISNUMBER(SEARCH("theater", R583)), "Plays",
IF(ISNUMBER(SEARCH("wearables", R583)), "Wearables",
IF(ISNUMBER(SEARCH("web", R583)), "Web",
IF(ISNUMBER(SEARCH("journalism", R583)), "Audio",
IF(ISNUMBER(SEARCH("photography", R583)), "Photography Books",
IF(ISNUMBER(SEARCH("publishing/fiction", R583)), "Ficton",
IF(ISNUMBER(SEARCH("nonfiction", R583)), "Nonfiction",
IF(ISNUMBER(SEARCH("podcasts", R583)), "Radio &amp; Podcasts",
IF(ISNUMBER(SEARCH("translations", R583)), "translations"))))))))))))))))))))))))</f>
        <v>Web</v>
      </c>
    </row>
    <row r="584" spans="1:20" x14ac:dyDescent="0.25">
      <c r="A584">
        <v>582</v>
      </c>
      <c r="B584" t="s">
        <v>1207</v>
      </c>
      <c r="C584" s="3" t="s">
        <v>1208</v>
      </c>
      <c r="D584">
        <v>8700</v>
      </c>
      <c r="E584">
        <v>4531</v>
      </c>
      <c r="F584" s="6">
        <f>E584/D584*100</f>
        <v>52.080459770114942</v>
      </c>
      <c r="G584" t="s">
        <v>14</v>
      </c>
      <c r="H584">
        <v>42</v>
      </c>
      <c r="I584" s="8">
        <f>IFERROR(E584/H584,"0")</f>
        <v>107.88095238095238</v>
      </c>
      <c r="J584" t="s">
        <v>21</v>
      </c>
      <c r="K584" t="s">
        <v>22</v>
      </c>
      <c r="L584">
        <v>1433912400</v>
      </c>
      <c r="M584" s="12">
        <f>(((L584/60)/60)/24)+DATE(1970,1,1)</f>
        <v>42165.208333333328</v>
      </c>
      <c r="N584">
        <v>1434344400</v>
      </c>
      <c r="O584" s="12">
        <f>(((N584/60)/60)/24)+DATE(1970,1,1)</f>
        <v>42170.208333333328</v>
      </c>
      <c r="P584" t="b">
        <v>0</v>
      </c>
      <c r="Q584" t="b">
        <v>1</v>
      </c>
      <c r="R584" t="s">
        <v>89</v>
      </c>
      <c r="S584" t="str">
        <f>IF(ISNUMBER(SEARCH("food", R584)), "Food", IF(ISNUMBER(SEARCH("music",R584)),"Music",IF(ISNUMBER(SEARCH("film", R584)), "Film &amp; Video", IF(ISNUMBER(SEARCH("games", R584)), "Games", IF(ISNUMBER(SEARCH("theater", R584)), "Theater",IF(ISNUMBER(SEARCH("technology", R584)), "Technology", IF(ISNUMBER(SEARCH("journalism", R584)), "Journalism", IF(ISNUMBER(SEARCH("photography", R584)), "Photography", IF(ISNUMBER(SEARCH("publishing", R584)), "Publishing")))))))))</f>
        <v>Games</v>
      </c>
      <c r="T584" t="str">
        <f>IF(ISNUMBER(SEARCH("food", R584)), "Food Trucks",
IF(ISNUMBER(SEARCH("electric",R584)),"Electric Music",
IF(ISNUMBER(SEARCH("indie",R584)),"Indie Rock",
IF(ISNUMBER(SEARCH("jazz",R584)),"Jazz",
IF(ISNUMBER(SEARCH("metal",R584)),"Metal",
IF(ISNUMBER(SEARCH("rock",R584)),"Rock",
IF(ISNUMBER(SEARCH("world",R584)),"World Music",
IF(ISNUMBER(SEARCH("animation", R584)), "Animation",
IF(ISNUMBER(SEARCH("documentary", R584)), "Documentary",
IF(ISNUMBER(SEARCH("drama", R584)), "Drama",
IF(ISNUMBER(SEARCH("science", R584)), "Science Ficton",
IF(ISNUMBER(SEARCH("shorts", R584)), "Shorts",
IF(ISNUMBER(SEARCH("television", R584)), "Television",
IF(ISNUMBER(SEARCH("mobile", R584)), "Mobile Games",
IF(ISNUMBER(SEARCH("video games", R584)), "Video Games",
IF(ISNUMBER(SEARCH("theater", R584)), "Plays",
IF(ISNUMBER(SEARCH("wearables", R584)), "Wearables",
IF(ISNUMBER(SEARCH("web", R584)), "Web",
IF(ISNUMBER(SEARCH("journalism", R584)), "Audio",
IF(ISNUMBER(SEARCH("photography", R584)), "Photography Books",
IF(ISNUMBER(SEARCH("publishing/fiction", R584)), "Ficton",
IF(ISNUMBER(SEARCH("nonfiction", R584)), "Nonfiction",
IF(ISNUMBER(SEARCH("podcasts", R584)), "Radio &amp; Podcasts",
IF(ISNUMBER(SEARCH("translations", R584)), "translations"))))))))))))))))))))))))</f>
        <v>Video Games</v>
      </c>
    </row>
    <row r="585" spans="1:20" ht="31.5" x14ac:dyDescent="0.25">
      <c r="A585">
        <v>583</v>
      </c>
      <c r="B585" t="s">
        <v>1209</v>
      </c>
      <c r="C585" s="3" t="s">
        <v>1210</v>
      </c>
      <c r="D585">
        <v>18900</v>
      </c>
      <c r="E585">
        <v>60934</v>
      </c>
      <c r="F585" s="6">
        <f>E585/D585*100</f>
        <v>322.40211640211641</v>
      </c>
      <c r="G585" t="s">
        <v>20</v>
      </c>
      <c r="H585">
        <v>909</v>
      </c>
      <c r="I585" s="8">
        <f>IFERROR(E585/H585,"0")</f>
        <v>67.034103410341032</v>
      </c>
      <c r="J585" t="s">
        <v>21</v>
      </c>
      <c r="K585" t="s">
        <v>22</v>
      </c>
      <c r="L585">
        <v>1329717600</v>
      </c>
      <c r="M585" s="12">
        <f>(((L585/60)/60)/24)+DATE(1970,1,1)</f>
        <v>40959.25</v>
      </c>
      <c r="N585">
        <v>1331186400</v>
      </c>
      <c r="O585" s="12">
        <f>(((N585/60)/60)/24)+DATE(1970,1,1)</f>
        <v>40976.25</v>
      </c>
      <c r="P585" t="b">
        <v>0</v>
      </c>
      <c r="Q585" t="b">
        <v>0</v>
      </c>
      <c r="R585" t="s">
        <v>42</v>
      </c>
      <c r="S585" t="str">
        <f>IF(ISNUMBER(SEARCH("food", R585)), "Food", IF(ISNUMBER(SEARCH("music",R585)),"Music",IF(ISNUMBER(SEARCH("film", R585)), "Film &amp; Video", IF(ISNUMBER(SEARCH("games", R585)), "Games", IF(ISNUMBER(SEARCH("theater", R585)), "Theater",IF(ISNUMBER(SEARCH("technology", R585)), "Technology", IF(ISNUMBER(SEARCH("journalism", R585)), "Journalism", IF(ISNUMBER(SEARCH("photography", R585)), "Photography", IF(ISNUMBER(SEARCH("publishing", R585)), "Publishing")))))))))</f>
        <v>Film &amp; Video</v>
      </c>
      <c r="T585" t="str">
        <f>IF(ISNUMBER(SEARCH("food", R585)), "Food Trucks",
IF(ISNUMBER(SEARCH("electric",R585)),"Electric Music",
IF(ISNUMBER(SEARCH("indie",R585)),"Indie Rock",
IF(ISNUMBER(SEARCH("jazz",R585)),"Jazz",
IF(ISNUMBER(SEARCH("metal",R585)),"Metal",
IF(ISNUMBER(SEARCH("rock",R585)),"Rock",
IF(ISNUMBER(SEARCH("world",R585)),"World Music",
IF(ISNUMBER(SEARCH("animation", R585)), "Animation",
IF(ISNUMBER(SEARCH("documentary", R585)), "Documentary",
IF(ISNUMBER(SEARCH("drama", R585)), "Drama",
IF(ISNUMBER(SEARCH("science", R585)), "Science Ficton",
IF(ISNUMBER(SEARCH("shorts", R585)), "Shorts",
IF(ISNUMBER(SEARCH("television", R585)), "Television",
IF(ISNUMBER(SEARCH("mobile", R585)), "Mobile Games",
IF(ISNUMBER(SEARCH("video games", R585)), "Video Games",
IF(ISNUMBER(SEARCH("theater", R585)), "Plays",
IF(ISNUMBER(SEARCH("wearables", R585)), "Wearables",
IF(ISNUMBER(SEARCH("web", R585)), "Web",
IF(ISNUMBER(SEARCH("journalism", R585)), "Audio",
IF(ISNUMBER(SEARCH("photography", R585)), "Photography Books",
IF(ISNUMBER(SEARCH("publishing/fiction", R585)), "Ficton",
IF(ISNUMBER(SEARCH("nonfiction", R585)), "Nonfiction",
IF(ISNUMBER(SEARCH("podcasts", R585)), "Radio &amp; Podcasts",
IF(ISNUMBER(SEARCH("translations", R585)), "translations"))))))))))))))))))))))))</f>
        <v>Documentary</v>
      </c>
    </row>
    <row r="586" spans="1:20" x14ac:dyDescent="0.25">
      <c r="A586">
        <v>584</v>
      </c>
      <c r="B586" t="s">
        <v>45</v>
      </c>
      <c r="C586" s="3" t="s">
        <v>1211</v>
      </c>
      <c r="D586">
        <v>86400</v>
      </c>
      <c r="E586">
        <v>103255</v>
      </c>
      <c r="F586" s="6">
        <f>E586/D586*100</f>
        <v>119.50810185185186</v>
      </c>
      <c r="G586" t="s">
        <v>20</v>
      </c>
      <c r="H586">
        <v>1613</v>
      </c>
      <c r="I586" s="8">
        <f>IFERROR(E586/H586,"0")</f>
        <v>64.01425914445133</v>
      </c>
      <c r="J586" t="s">
        <v>21</v>
      </c>
      <c r="K586" t="s">
        <v>22</v>
      </c>
      <c r="L586">
        <v>1335330000</v>
      </c>
      <c r="M586" s="12">
        <f>(((L586/60)/60)/24)+DATE(1970,1,1)</f>
        <v>41024.208333333336</v>
      </c>
      <c r="N586">
        <v>1336539600</v>
      </c>
      <c r="O586" s="12">
        <f>(((N586/60)/60)/24)+DATE(1970,1,1)</f>
        <v>41038.208333333336</v>
      </c>
      <c r="P586" t="b">
        <v>0</v>
      </c>
      <c r="Q586" t="b">
        <v>0</v>
      </c>
      <c r="R586" t="s">
        <v>28</v>
      </c>
      <c r="S586" t="str">
        <f>IF(ISNUMBER(SEARCH("food", R586)), "Food", IF(ISNUMBER(SEARCH("music",R586)),"Music",IF(ISNUMBER(SEARCH("film", R586)), "Film &amp; Video", IF(ISNUMBER(SEARCH("games", R586)), "Games", IF(ISNUMBER(SEARCH("theater", R586)), "Theater",IF(ISNUMBER(SEARCH("technology", R586)), "Technology", IF(ISNUMBER(SEARCH("journalism", R586)), "Journalism", IF(ISNUMBER(SEARCH("photography", R586)), "Photography", IF(ISNUMBER(SEARCH("publishing", R586)), "Publishing")))))))))</f>
        <v>Technology</v>
      </c>
      <c r="T586" t="str">
        <f>IF(ISNUMBER(SEARCH("food", R586)), "Food Trucks",
IF(ISNUMBER(SEARCH("electric",R586)),"Electric Music",
IF(ISNUMBER(SEARCH("indie",R586)),"Indie Rock",
IF(ISNUMBER(SEARCH("jazz",R586)),"Jazz",
IF(ISNUMBER(SEARCH("metal",R586)),"Metal",
IF(ISNUMBER(SEARCH("rock",R586)),"Rock",
IF(ISNUMBER(SEARCH("world",R586)),"World Music",
IF(ISNUMBER(SEARCH("animation", R586)), "Animation",
IF(ISNUMBER(SEARCH("documentary", R586)), "Documentary",
IF(ISNUMBER(SEARCH("drama", R586)), "Drama",
IF(ISNUMBER(SEARCH("science", R586)), "Science Ficton",
IF(ISNUMBER(SEARCH("shorts", R586)), "Shorts",
IF(ISNUMBER(SEARCH("television", R586)), "Television",
IF(ISNUMBER(SEARCH("mobile", R586)), "Mobile Games",
IF(ISNUMBER(SEARCH("video games", R586)), "Video Games",
IF(ISNUMBER(SEARCH("theater", R586)), "Plays",
IF(ISNUMBER(SEARCH("wearables", R586)), "Wearables",
IF(ISNUMBER(SEARCH("web", R586)), "Web",
IF(ISNUMBER(SEARCH("journalism", R586)), "Audio",
IF(ISNUMBER(SEARCH("photography", R586)), "Photography Books",
IF(ISNUMBER(SEARCH("publishing/fiction", R586)), "Ficton",
IF(ISNUMBER(SEARCH("nonfiction", R586)), "Nonfiction",
IF(ISNUMBER(SEARCH("podcasts", R586)), "Radio &amp; Podcasts",
IF(ISNUMBER(SEARCH("translations", R586)), "translations"))))))))))))))))))))))))</f>
        <v>Web</v>
      </c>
    </row>
    <row r="587" spans="1:20" x14ac:dyDescent="0.25">
      <c r="A587">
        <v>585</v>
      </c>
      <c r="B587" t="s">
        <v>1212</v>
      </c>
      <c r="C587" s="3" t="s">
        <v>1213</v>
      </c>
      <c r="D587">
        <v>8900</v>
      </c>
      <c r="E587">
        <v>13065</v>
      </c>
      <c r="F587" s="6">
        <f>E587/D587*100</f>
        <v>146.79775280898878</v>
      </c>
      <c r="G587" t="s">
        <v>20</v>
      </c>
      <c r="H587">
        <v>136</v>
      </c>
      <c r="I587" s="8">
        <f>IFERROR(E587/H587,"0")</f>
        <v>96.066176470588232</v>
      </c>
      <c r="J587" t="s">
        <v>21</v>
      </c>
      <c r="K587" t="s">
        <v>22</v>
      </c>
      <c r="L587">
        <v>1268888400</v>
      </c>
      <c r="M587" s="12">
        <f>(((L587/60)/60)/24)+DATE(1970,1,1)</f>
        <v>40255.208333333336</v>
      </c>
      <c r="N587">
        <v>1269752400</v>
      </c>
      <c r="O587" s="12">
        <f>(((N587/60)/60)/24)+DATE(1970,1,1)</f>
        <v>40265.208333333336</v>
      </c>
      <c r="P587" t="b">
        <v>0</v>
      </c>
      <c r="Q587" t="b">
        <v>0</v>
      </c>
      <c r="R587" t="s">
        <v>206</v>
      </c>
      <c r="S587" t="str">
        <f>IF(ISNUMBER(SEARCH("food", R587)), "Food", IF(ISNUMBER(SEARCH("music",R587)),"Music",IF(ISNUMBER(SEARCH("film", R587)), "Film &amp; Video", IF(ISNUMBER(SEARCH("games", R587)), "Games", IF(ISNUMBER(SEARCH("theater", R587)), "Theater",IF(ISNUMBER(SEARCH("technology", R587)), "Technology", IF(ISNUMBER(SEARCH("journalism", R587)), "Journalism", IF(ISNUMBER(SEARCH("photography", R587)), "Photography", IF(ISNUMBER(SEARCH("publishing", R587)), "Publishing")))))))))</f>
        <v>Publishing</v>
      </c>
      <c r="T587" t="str">
        <f>IF(ISNUMBER(SEARCH("food", R587)), "Food Trucks",
IF(ISNUMBER(SEARCH("electric",R587)),"Electric Music",
IF(ISNUMBER(SEARCH("indie",R587)),"Indie Rock",
IF(ISNUMBER(SEARCH("jazz",R587)),"Jazz",
IF(ISNUMBER(SEARCH("metal",R587)),"Metal",
IF(ISNUMBER(SEARCH("rock",R587)),"Rock",
IF(ISNUMBER(SEARCH("world",R587)),"World Music",
IF(ISNUMBER(SEARCH("animation", R587)), "Animation",
IF(ISNUMBER(SEARCH("documentary", R587)), "Documentary",
IF(ISNUMBER(SEARCH("drama", R587)), "Drama",
IF(ISNUMBER(SEARCH("science", R587)), "Science Ficton",
IF(ISNUMBER(SEARCH("shorts", R587)), "Shorts",
IF(ISNUMBER(SEARCH("television", R587)), "Television",
IF(ISNUMBER(SEARCH("mobile", R587)), "Mobile Games",
IF(ISNUMBER(SEARCH("video games", R587)), "Video Games",
IF(ISNUMBER(SEARCH("theater", R587)), "Plays",
IF(ISNUMBER(SEARCH("wearables", R587)), "Wearables",
IF(ISNUMBER(SEARCH("web", R587)), "Web",
IF(ISNUMBER(SEARCH("journalism", R587)), "Audio",
IF(ISNUMBER(SEARCH("photography", R587)), "Photography Books",
IF(ISNUMBER(SEARCH("publishing/fiction", R587)), "Ficton",
IF(ISNUMBER(SEARCH("nonfiction", R587)), "Nonfiction",
IF(ISNUMBER(SEARCH("podcasts", R587)), "Radio &amp; Podcasts",
IF(ISNUMBER(SEARCH("translations", R587)), "translations"))))))))))))))))))))))))</f>
        <v>translations</v>
      </c>
    </row>
    <row r="588" spans="1:20" x14ac:dyDescent="0.25">
      <c r="A588">
        <v>586</v>
      </c>
      <c r="B588" t="s">
        <v>1214</v>
      </c>
      <c r="C588" s="3" t="s">
        <v>1215</v>
      </c>
      <c r="D588">
        <v>700</v>
      </c>
      <c r="E588">
        <v>6654</v>
      </c>
      <c r="F588" s="6">
        <f>E588/D588*100</f>
        <v>950.57142857142856</v>
      </c>
      <c r="G588" t="s">
        <v>20</v>
      </c>
      <c r="H588">
        <v>130</v>
      </c>
      <c r="I588" s="8">
        <f>IFERROR(E588/H588,"0")</f>
        <v>51.184615384615384</v>
      </c>
      <c r="J588" t="s">
        <v>21</v>
      </c>
      <c r="K588" t="s">
        <v>22</v>
      </c>
      <c r="L588">
        <v>1289973600</v>
      </c>
      <c r="M588" s="12">
        <f>(((L588/60)/60)/24)+DATE(1970,1,1)</f>
        <v>40499.25</v>
      </c>
      <c r="N588">
        <v>1291615200</v>
      </c>
      <c r="O588" s="12">
        <f>(((N588/60)/60)/24)+DATE(1970,1,1)</f>
        <v>40518.25</v>
      </c>
      <c r="P588" t="b">
        <v>0</v>
      </c>
      <c r="Q588" t="b">
        <v>0</v>
      </c>
      <c r="R588" t="s">
        <v>23</v>
      </c>
      <c r="S588" t="str">
        <f>IF(ISNUMBER(SEARCH("food", R588)), "Food", IF(ISNUMBER(SEARCH("music",R588)),"Music",IF(ISNUMBER(SEARCH("film", R588)), "Film &amp; Video", IF(ISNUMBER(SEARCH("games", R588)), "Games", IF(ISNUMBER(SEARCH("theater", R588)), "Theater",IF(ISNUMBER(SEARCH("technology", R588)), "Technology", IF(ISNUMBER(SEARCH("journalism", R588)), "Journalism", IF(ISNUMBER(SEARCH("photography", R588)), "Photography", IF(ISNUMBER(SEARCH("publishing", R588)), "Publishing")))))))))</f>
        <v>Music</v>
      </c>
      <c r="T588" t="str">
        <f>IF(ISNUMBER(SEARCH("food", R588)), "Food Trucks",
IF(ISNUMBER(SEARCH("electric",R588)),"Electric Music",
IF(ISNUMBER(SEARCH("indie",R588)),"Indie Rock",
IF(ISNUMBER(SEARCH("jazz",R588)),"Jazz",
IF(ISNUMBER(SEARCH("metal",R588)),"Metal",
IF(ISNUMBER(SEARCH("rock",R588)),"Rock",
IF(ISNUMBER(SEARCH("world",R588)),"World Music",
IF(ISNUMBER(SEARCH("animation", R588)), "Animation",
IF(ISNUMBER(SEARCH("documentary", R588)), "Documentary",
IF(ISNUMBER(SEARCH("drama", R588)), "Drama",
IF(ISNUMBER(SEARCH("science", R588)), "Science Ficton",
IF(ISNUMBER(SEARCH("shorts", R588)), "Shorts",
IF(ISNUMBER(SEARCH("television", R588)), "Television",
IF(ISNUMBER(SEARCH("mobile", R588)), "Mobile Games",
IF(ISNUMBER(SEARCH("video games", R588)), "Video Games",
IF(ISNUMBER(SEARCH("theater", R588)), "Plays",
IF(ISNUMBER(SEARCH("wearables", R588)), "Wearables",
IF(ISNUMBER(SEARCH("web", R588)), "Web",
IF(ISNUMBER(SEARCH("journalism", R588)), "Audio",
IF(ISNUMBER(SEARCH("photography", R588)), "Photography Books",
IF(ISNUMBER(SEARCH("publishing/fiction", R588)), "Ficton",
IF(ISNUMBER(SEARCH("nonfiction", R588)), "Nonfiction",
IF(ISNUMBER(SEARCH("podcasts", R588)), "Radio &amp; Podcasts",
IF(ISNUMBER(SEARCH("translations", R588)), "translations"))))))))))))))))))))))))</f>
        <v>Rock</v>
      </c>
    </row>
    <row r="589" spans="1:20" x14ac:dyDescent="0.25">
      <c r="A589">
        <v>587</v>
      </c>
      <c r="B589" t="s">
        <v>1216</v>
      </c>
      <c r="C589" s="3" t="s">
        <v>1217</v>
      </c>
      <c r="D589">
        <v>9400</v>
      </c>
      <c r="E589">
        <v>6852</v>
      </c>
      <c r="F589" s="6">
        <f>E589/D589*100</f>
        <v>72.893617021276597</v>
      </c>
      <c r="G589" t="s">
        <v>14</v>
      </c>
      <c r="H589">
        <v>156</v>
      </c>
      <c r="I589" s="8">
        <f>IFERROR(E589/H589,"0")</f>
        <v>43.92307692307692</v>
      </c>
      <c r="J589" t="s">
        <v>15</v>
      </c>
      <c r="K589" t="s">
        <v>16</v>
      </c>
      <c r="L589">
        <v>1547877600</v>
      </c>
      <c r="M589" s="12">
        <f>(((L589/60)/60)/24)+DATE(1970,1,1)</f>
        <v>43484.25</v>
      </c>
      <c r="N589">
        <v>1552366800</v>
      </c>
      <c r="O589" s="12">
        <f>(((N589/60)/60)/24)+DATE(1970,1,1)</f>
        <v>43536.208333333328</v>
      </c>
      <c r="P589" t="b">
        <v>0</v>
      </c>
      <c r="Q589" t="b">
        <v>1</v>
      </c>
      <c r="R589" t="s">
        <v>17</v>
      </c>
      <c r="S589" t="str">
        <f>IF(ISNUMBER(SEARCH("food", R589)), "Food", IF(ISNUMBER(SEARCH("music",R589)),"Music",IF(ISNUMBER(SEARCH("film", R589)), "Film &amp; Video", IF(ISNUMBER(SEARCH("games", R589)), "Games", IF(ISNUMBER(SEARCH("theater", R589)), "Theater",IF(ISNUMBER(SEARCH("technology", R589)), "Technology", IF(ISNUMBER(SEARCH("journalism", R589)), "Journalism", IF(ISNUMBER(SEARCH("photography", R589)), "Photography", IF(ISNUMBER(SEARCH("publishing", R589)), "Publishing")))))))))</f>
        <v>Food</v>
      </c>
      <c r="T589" t="str">
        <f>IF(ISNUMBER(SEARCH("food", R589)), "Food Trucks",
IF(ISNUMBER(SEARCH("electric",R589)),"Electric Music",
IF(ISNUMBER(SEARCH("indie",R589)),"Indie Rock",
IF(ISNUMBER(SEARCH("jazz",R589)),"Jazz",
IF(ISNUMBER(SEARCH("metal",R589)),"Metal",
IF(ISNUMBER(SEARCH("rock",R589)),"Rock",
IF(ISNUMBER(SEARCH("world",R589)),"World Music",
IF(ISNUMBER(SEARCH("animation", R589)), "Animation",
IF(ISNUMBER(SEARCH("documentary", R589)), "Documentary",
IF(ISNUMBER(SEARCH("drama", R589)), "Drama",
IF(ISNUMBER(SEARCH("science", R589)), "Science Ficton",
IF(ISNUMBER(SEARCH("shorts", R589)), "Shorts",
IF(ISNUMBER(SEARCH("television", R589)), "Television",
IF(ISNUMBER(SEARCH("mobile", R589)), "Mobile Games",
IF(ISNUMBER(SEARCH("video games", R589)), "Video Games",
IF(ISNUMBER(SEARCH("theater", R589)), "Plays",
IF(ISNUMBER(SEARCH("wearables", R589)), "Wearables",
IF(ISNUMBER(SEARCH("web", R589)), "Web",
IF(ISNUMBER(SEARCH("journalism", R589)), "Audio",
IF(ISNUMBER(SEARCH("photography", R589)), "Photography Books",
IF(ISNUMBER(SEARCH("publishing/fiction", R589)), "Ficton",
IF(ISNUMBER(SEARCH("nonfiction", R589)), "Nonfiction",
IF(ISNUMBER(SEARCH("podcasts", R589)), "Radio &amp; Podcasts",
IF(ISNUMBER(SEARCH("translations", R589)), "translations"))))))))))))))))))))))))</f>
        <v>Food Trucks</v>
      </c>
    </row>
    <row r="590" spans="1:20" x14ac:dyDescent="0.25">
      <c r="A590">
        <v>588</v>
      </c>
      <c r="B590" t="s">
        <v>1218</v>
      </c>
      <c r="C590" s="3" t="s">
        <v>1219</v>
      </c>
      <c r="D590">
        <v>157600</v>
      </c>
      <c r="E590">
        <v>124517</v>
      </c>
      <c r="F590" s="6">
        <f>E590/D590*100</f>
        <v>79.008248730964468</v>
      </c>
      <c r="G590" t="s">
        <v>14</v>
      </c>
      <c r="H590">
        <v>1368</v>
      </c>
      <c r="I590" s="8">
        <f>IFERROR(E590/H590,"0")</f>
        <v>91.021198830409361</v>
      </c>
      <c r="J590" t="s">
        <v>40</v>
      </c>
      <c r="K590" t="s">
        <v>41</v>
      </c>
      <c r="L590">
        <v>1269493200</v>
      </c>
      <c r="M590" s="12">
        <f>(((L590/60)/60)/24)+DATE(1970,1,1)</f>
        <v>40262.208333333336</v>
      </c>
      <c r="N590">
        <v>1272171600</v>
      </c>
      <c r="O590" s="12">
        <f>(((N590/60)/60)/24)+DATE(1970,1,1)</f>
        <v>40293.208333333336</v>
      </c>
      <c r="P590" t="b">
        <v>0</v>
      </c>
      <c r="Q590" t="b">
        <v>0</v>
      </c>
      <c r="R590" t="s">
        <v>33</v>
      </c>
      <c r="S590" t="str">
        <f>IF(ISNUMBER(SEARCH("food", R590)), "Food", IF(ISNUMBER(SEARCH("music",R590)),"Music",IF(ISNUMBER(SEARCH("film", R590)), "Film &amp; Video", IF(ISNUMBER(SEARCH("games", R590)), "Games", IF(ISNUMBER(SEARCH("theater", R590)), "Theater",IF(ISNUMBER(SEARCH("technology", R590)), "Technology", IF(ISNUMBER(SEARCH("journalism", R590)), "Journalism", IF(ISNUMBER(SEARCH("photography", R590)), "Photography", IF(ISNUMBER(SEARCH("publishing", R590)), "Publishing")))))))))</f>
        <v>Theater</v>
      </c>
      <c r="T590" t="str">
        <f>IF(ISNUMBER(SEARCH("food", R590)), "Food Trucks",
IF(ISNUMBER(SEARCH("electric",R590)),"Electric Music",
IF(ISNUMBER(SEARCH("indie",R590)),"Indie Rock",
IF(ISNUMBER(SEARCH("jazz",R590)),"Jazz",
IF(ISNUMBER(SEARCH("metal",R590)),"Metal",
IF(ISNUMBER(SEARCH("rock",R590)),"Rock",
IF(ISNUMBER(SEARCH("world",R590)),"World Music",
IF(ISNUMBER(SEARCH("animation", R590)), "Animation",
IF(ISNUMBER(SEARCH("documentary", R590)), "Documentary",
IF(ISNUMBER(SEARCH("drama", R590)), "Drama",
IF(ISNUMBER(SEARCH("science", R590)), "Science Ficton",
IF(ISNUMBER(SEARCH("shorts", R590)), "Shorts",
IF(ISNUMBER(SEARCH("television", R590)), "Television",
IF(ISNUMBER(SEARCH("mobile", R590)), "Mobile Games",
IF(ISNUMBER(SEARCH("video games", R590)), "Video Games",
IF(ISNUMBER(SEARCH("theater", R590)), "Plays",
IF(ISNUMBER(SEARCH("wearables", R590)), "Wearables",
IF(ISNUMBER(SEARCH("web", R590)), "Web",
IF(ISNUMBER(SEARCH("journalism", R590)), "Audio",
IF(ISNUMBER(SEARCH("photography", R590)), "Photography Books",
IF(ISNUMBER(SEARCH("publishing/fiction", R590)), "Ficton",
IF(ISNUMBER(SEARCH("nonfiction", R590)), "Nonfiction",
IF(ISNUMBER(SEARCH("podcasts", R590)), "Radio &amp; Podcasts",
IF(ISNUMBER(SEARCH("translations", R590)), "translations"))))))))))))))))))))))))</f>
        <v>Plays</v>
      </c>
    </row>
    <row r="591" spans="1:20" x14ac:dyDescent="0.25">
      <c r="A591">
        <v>589</v>
      </c>
      <c r="B591" t="s">
        <v>1220</v>
      </c>
      <c r="C591" s="3" t="s">
        <v>1221</v>
      </c>
      <c r="D591">
        <v>7900</v>
      </c>
      <c r="E591">
        <v>5113</v>
      </c>
      <c r="F591" s="6">
        <f>E591/D591*100</f>
        <v>64.721518987341781</v>
      </c>
      <c r="G591" t="s">
        <v>14</v>
      </c>
      <c r="H591">
        <v>102</v>
      </c>
      <c r="I591" s="8">
        <f>IFERROR(E591/H591,"0")</f>
        <v>50.127450980392155</v>
      </c>
      <c r="J591" t="s">
        <v>21</v>
      </c>
      <c r="K591" t="s">
        <v>22</v>
      </c>
      <c r="L591">
        <v>1436072400</v>
      </c>
      <c r="M591" s="12">
        <f>(((L591/60)/60)/24)+DATE(1970,1,1)</f>
        <v>42190.208333333328</v>
      </c>
      <c r="N591">
        <v>1436677200</v>
      </c>
      <c r="O591" s="12">
        <f>(((N591/60)/60)/24)+DATE(1970,1,1)</f>
        <v>42197.208333333328</v>
      </c>
      <c r="P591" t="b">
        <v>0</v>
      </c>
      <c r="Q591" t="b">
        <v>0</v>
      </c>
      <c r="R591" t="s">
        <v>42</v>
      </c>
      <c r="S591" t="str">
        <f>IF(ISNUMBER(SEARCH("food", R591)), "Food", IF(ISNUMBER(SEARCH("music",R591)),"Music",IF(ISNUMBER(SEARCH("film", R591)), "Film &amp; Video", IF(ISNUMBER(SEARCH("games", R591)), "Games", IF(ISNUMBER(SEARCH("theater", R591)), "Theater",IF(ISNUMBER(SEARCH("technology", R591)), "Technology", IF(ISNUMBER(SEARCH("journalism", R591)), "Journalism", IF(ISNUMBER(SEARCH("photography", R591)), "Photography", IF(ISNUMBER(SEARCH("publishing", R591)), "Publishing")))))))))</f>
        <v>Film &amp; Video</v>
      </c>
      <c r="T591" t="str">
        <f>IF(ISNUMBER(SEARCH("food", R591)), "Food Trucks",
IF(ISNUMBER(SEARCH("electric",R591)),"Electric Music",
IF(ISNUMBER(SEARCH("indie",R591)),"Indie Rock",
IF(ISNUMBER(SEARCH("jazz",R591)),"Jazz",
IF(ISNUMBER(SEARCH("metal",R591)),"Metal",
IF(ISNUMBER(SEARCH("rock",R591)),"Rock",
IF(ISNUMBER(SEARCH("world",R591)),"World Music",
IF(ISNUMBER(SEARCH("animation", R591)), "Animation",
IF(ISNUMBER(SEARCH("documentary", R591)), "Documentary",
IF(ISNUMBER(SEARCH("drama", R591)), "Drama",
IF(ISNUMBER(SEARCH("science", R591)), "Science Ficton",
IF(ISNUMBER(SEARCH("shorts", R591)), "Shorts",
IF(ISNUMBER(SEARCH("television", R591)), "Television",
IF(ISNUMBER(SEARCH("mobile", R591)), "Mobile Games",
IF(ISNUMBER(SEARCH("video games", R591)), "Video Games",
IF(ISNUMBER(SEARCH("theater", R591)), "Plays",
IF(ISNUMBER(SEARCH("wearables", R591)), "Wearables",
IF(ISNUMBER(SEARCH("web", R591)), "Web",
IF(ISNUMBER(SEARCH("journalism", R591)), "Audio",
IF(ISNUMBER(SEARCH("photography", R591)), "Photography Books",
IF(ISNUMBER(SEARCH("publishing/fiction", R591)), "Ficton",
IF(ISNUMBER(SEARCH("nonfiction", R591)), "Nonfiction",
IF(ISNUMBER(SEARCH("podcasts", R591)), "Radio &amp; Podcasts",
IF(ISNUMBER(SEARCH("translations", R591)), "translations"))))))))))))))))))))))))</f>
        <v>Documentary</v>
      </c>
    </row>
    <row r="592" spans="1:20" ht="31.5" x14ac:dyDescent="0.25">
      <c r="A592">
        <v>590</v>
      </c>
      <c r="B592" t="s">
        <v>1222</v>
      </c>
      <c r="C592" s="3" t="s">
        <v>1223</v>
      </c>
      <c r="D592">
        <v>7100</v>
      </c>
      <c r="E592">
        <v>5824</v>
      </c>
      <c r="F592" s="6">
        <f>E592/D592*100</f>
        <v>82.028169014084511</v>
      </c>
      <c r="G592" t="s">
        <v>14</v>
      </c>
      <c r="H592">
        <v>86</v>
      </c>
      <c r="I592" s="8">
        <f>IFERROR(E592/H592,"0")</f>
        <v>67.720930232558146</v>
      </c>
      <c r="J592" t="s">
        <v>26</v>
      </c>
      <c r="K592" t="s">
        <v>27</v>
      </c>
      <c r="L592">
        <v>1419141600</v>
      </c>
      <c r="M592" s="12">
        <f>(((L592/60)/60)/24)+DATE(1970,1,1)</f>
        <v>41994.25</v>
      </c>
      <c r="N592">
        <v>1420092000</v>
      </c>
      <c r="O592" s="12">
        <f>(((N592/60)/60)/24)+DATE(1970,1,1)</f>
        <v>42005.25</v>
      </c>
      <c r="P592" t="b">
        <v>0</v>
      </c>
      <c r="Q592" t="b">
        <v>0</v>
      </c>
      <c r="R592" t="s">
        <v>133</v>
      </c>
      <c r="S592" t="str">
        <f>IF(ISNUMBER(SEARCH("food", R592)), "Food", IF(ISNUMBER(SEARCH("music",R592)),"Music",IF(ISNUMBER(SEARCH("film", R592)), "Film &amp; Video", IF(ISNUMBER(SEARCH("games", R592)), "Games", IF(ISNUMBER(SEARCH("theater", R592)), "Theater",IF(ISNUMBER(SEARCH("technology", R592)), "Technology", IF(ISNUMBER(SEARCH("journalism", R592)), "Journalism", IF(ISNUMBER(SEARCH("photography", R592)), "Photography", IF(ISNUMBER(SEARCH("publishing", R592)), "Publishing")))))))))</f>
        <v>Publishing</v>
      </c>
      <c r="T592" t="str">
        <f>IF(ISNUMBER(SEARCH("food", R592)), "Food Trucks",
IF(ISNUMBER(SEARCH("electric",R592)),"Electric Music",
IF(ISNUMBER(SEARCH("indie",R592)),"Indie Rock",
IF(ISNUMBER(SEARCH("jazz",R592)),"Jazz",
IF(ISNUMBER(SEARCH("metal",R592)),"Metal",
IF(ISNUMBER(SEARCH("rock",R592)),"Rock",
IF(ISNUMBER(SEARCH("world",R592)),"World Music",
IF(ISNUMBER(SEARCH("animation", R592)), "Animation",
IF(ISNUMBER(SEARCH("documentary", R592)), "Documentary",
IF(ISNUMBER(SEARCH("drama", R592)), "Drama",
IF(ISNUMBER(SEARCH("science", R592)), "Science Ficton",
IF(ISNUMBER(SEARCH("shorts", R592)), "Shorts",
IF(ISNUMBER(SEARCH("television", R592)), "Television",
IF(ISNUMBER(SEARCH("mobile", R592)), "Mobile Games",
IF(ISNUMBER(SEARCH("video games", R592)), "Video Games",
IF(ISNUMBER(SEARCH("theater", R592)), "Plays",
IF(ISNUMBER(SEARCH("wearables", R592)), "Wearables",
IF(ISNUMBER(SEARCH("web", R592)), "Web",
IF(ISNUMBER(SEARCH("journalism", R592)), "Audio",
IF(ISNUMBER(SEARCH("photography", R592)), "Photography Books",
IF(ISNUMBER(SEARCH("publishing/fiction", R592)), "Ficton",
IF(ISNUMBER(SEARCH("nonfiction", R592)), "Nonfiction",
IF(ISNUMBER(SEARCH("podcasts", R592)), "Radio &amp; Podcasts",
IF(ISNUMBER(SEARCH("translations", R592)), "translations"))))))))))))))))))))))))</f>
        <v>Radio &amp; Podcasts</v>
      </c>
    </row>
    <row r="593" spans="1:20" x14ac:dyDescent="0.25">
      <c r="A593">
        <v>591</v>
      </c>
      <c r="B593" t="s">
        <v>1224</v>
      </c>
      <c r="C593" s="3" t="s">
        <v>1225</v>
      </c>
      <c r="D593">
        <v>600</v>
      </c>
      <c r="E593">
        <v>6226</v>
      </c>
      <c r="F593" s="6">
        <f>E593/D593*100</f>
        <v>1037.6666666666667</v>
      </c>
      <c r="G593" t="s">
        <v>20</v>
      </c>
      <c r="H593">
        <v>102</v>
      </c>
      <c r="I593" s="8">
        <f>IFERROR(E593/H593,"0")</f>
        <v>61.03921568627451</v>
      </c>
      <c r="J593" t="s">
        <v>21</v>
      </c>
      <c r="K593" t="s">
        <v>22</v>
      </c>
      <c r="L593">
        <v>1279083600</v>
      </c>
      <c r="M593" s="12">
        <f>(((L593/60)/60)/24)+DATE(1970,1,1)</f>
        <v>40373.208333333336</v>
      </c>
      <c r="N593">
        <v>1279947600</v>
      </c>
      <c r="O593" s="12">
        <f>(((N593/60)/60)/24)+DATE(1970,1,1)</f>
        <v>40383.208333333336</v>
      </c>
      <c r="P593" t="b">
        <v>0</v>
      </c>
      <c r="Q593" t="b">
        <v>0</v>
      </c>
      <c r="R593" t="s">
        <v>89</v>
      </c>
      <c r="S593" t="str">
        <f>IF(ISNUMBER(SEARCH("food", R593)), "Food", IF(ISNUMBER(SEARCH("music",R593)),"Music",IF(ISNUMBER(SEARCH("film", R593)), "Film &amp; Video", IF(ISNUMBER(SEARCH("games", R593)), "Games", IF(ISNUMBER(SEARCH("theater", R593)), "Theater",IF(ISNUMBER(SEARCH("technology", R593)), "Technology", IF(ISNUMBER(SEARCH("journalism", R593)), "Journalism", IF(ISNUMBER(SEARCH("photography", R593)), "Photography", IF(ISNUMBER(SEARCH("publishing", R593)), "Publishing")))))))))</f>
        <v>Games</v>
      </c>
      <c r="T593" t="str">
        <f>IF(ISNUMBER(SEARCH("food", R593)), "Food Trucks",
IF(ISNUMBER(SEARCH("electric",R593)),"Electric Music",
IF(ISNUMBER(SEARCH("indie",R593)),"Indie Rock",
IF(ISNUMBER(SEARCH("jazz",R593)),"Jazz",
IF(ISNUMBER(SEARCH("metal",R593)),"Metal",
IF(ISNUMBER(SEARCH("rock",R593)),"Rock",
IF(ISNUMBER(SEARCH("world",R593)),"World Music",
IF(ISNUMBER(SEARCH("animation", R593)), "Animation",
IF(ISNUMBER(SEARCH("documentary", R593)), "Documentary",
IF(ISNUMBER(SEARCH("drama", R593)), "Drama",
IF(ISNUMBER(SEARCH("science", R593)), "Science Ficton",
IF(ISNUMBER(SEARCH("shorts", R593)), "Shorts",
IF(ISNUMBER(SEARCH("television", R593)), "Television",
IF(ISNUMBER(SEARCH("mobile", R593)), "Mobile Games",
IF(ISNUMBER(SEARCH("video games", R593)), "Video Games",
IF(ISNUMBER(SEARCH("theater", R593)), "Plays",
IF(ISNUMBER(SEARCH("wearables", R593)), "Wearables",
IF(ISNUMBER(SEARCH("web", R593)), "Web",
IF(ISNUMBER(SEARCH("journalism", R593)), "Audio",
IF(ISNUMBER(SEARCH("photography", R593)), "Photography Books",
IF(ISNUMBER(SEARCH("publishing/fiction", R593)), "Ficton",
IF(ISNUMBER(SEARCH("nonfiction", R593)), "Nonfiction",
IF(ISNUMBER(SEARCH("podcasts", R593)), "Radio &amp; Podcasts",
IF(ISNUMBER(SEARCH("translations", R593)), "translations"))))))))))))))))))))))))</f>
        <v>Video Games</v>
      </c>
    </row>
    <row r="594" spans="1:20" ht="31.5" x14ac:dyDescent="0.25">
      <c r="A594">
        <v>592</v>
      </c>
      <c r="B594" t="s">
        <v>1226</v>
      </c>
      <c r="C594" s="3" t="s">
        <v>1227</v>
      </c>
      <c r="D594">
        <v>156800</v>
      </c>
      <c r="E594">
        <v>20243</v>
      </c>
      <c r="F594" s="6">
        <f>E594/D594*100</f>
        <v>12.910076530612244</v>
      </c>
      <c r="G594" t="s">
        <v>14</v>
      </c>
      <c r="H594">
        <v>253</v>
      </c>
      <c r="I594" s="8">
        <f>IFERROR(E594/H594,"0")</f>
        <v>80.011857707509876</v>
      </c>
      <c r="J594" t="s">
        <v>21</v>
      </c>
      <c r="K594" t="s">
        <v>22</v>
      </c>
      <c r="L594">
        <v>1401426000</v>
      </c>
      <c r="M594" s="12">
        <f>(((L594/60)/60)/24)+DATE(1970,1,1)</f>
        <v>41789.208333333336</v>
      </c>
      <c r="N594">
        <v>1402203600</v>
      </c>
      <c r="O594" s="12">
        <f>(((N594/60)/60)/24)+DATE(1970,1,1)</f>
        <v>41798.208333333336</v>
      </c>
      <c r="P594" t="b">
        <v>0</v>
      </c>
      <c r="Q594" t="b">
        <v>0</v>
      </c>
      <c r="R594" t="s">
        <v>33</v>
      </c>
      <c r="S594" t="str">
        <f>IF(ISNUMBER(SEARCH("food", R594)), "Food", IF(ISNUMBER(SEARCH("music",R594)),"Music",IF(ISNUMBER(SEARCH("film", R594)), "Film &amp; Video", IF(ISNUMBER(SEARCH("games", R594)), "Games", IF(ISNUMBER(SEARCH("theater", R594)), "Theater",IF(ISNUMBER(SEARCH("technology", R594)), "Technology", IF(ISNUMBER(SEARCH("journalism", R594)), "Journalism", IF(ISNUMBER(SEARCH("photography", R594)), "Photography", IF(ISNUMBER(SEARCH("publishing", R594)), "Publishing")))))))))</f>
        <v>Theater</v>
      </c>
      <c r="T594" t="str">
        <f>IF(ISNUMBER(SEARCH("food", R594)), "Food Trucks",
IF(ISNUMBER(SEARCH("electric",R594)),"Electric Music",
IF(ISNUMBER(SEARCH("indie",R594)),"Indie Rock",
IF(ISNUMBER(SEARCH("jazz",R594)),"Jazz",
IF(ISNUMBER(SEARCH("metal",R594)),"Metal",
IF(ISNUMBER(SEARCH("rock",R594)),"Rock",
IF(ISNUMBER(SEARCH("world",R594)),"World Music",
IF(ISNUMBER(SEARCH("animation", R594)), "Animation",
IF(ISNUMBER(SEARCH("documentary", R594)), "Documentary",
IF(ISNUMBER(SEARCH("drama", R594)), "Drama",
IF(ISNUMBER(SEARCH("science", R594)), "Science Ficton",
IF(ISNUMBER(SEARCH("shorts", R594)), "Shorts",
IF(ISNUMBER(SEARCH("television", R594)), "Television",
IF(ISNUMBER(SEARCH("mobile", R594)), "Mobile Games",
IF(ISNUMBER(SEARCH("video games", R594)), "Video Games",
IF(ISNUMBER(SEARCH("theater", R594)), "Plays",
IF(ISNUMBER(SEARCH("wearables", R594)), "Wearables",
IF(ISNUMBER(SEARCH("web", R594)), "Web",
IF(ISNUMBER(SEARCH("journalism", R594)), "Audio",
IF(ISNUMBER(SEARCH("photography", R594)), "Photography Books",
IF(ISNUMBER(SEARCH("publishing/fiction", R594)), "Ficton",
IF(ISNUMBER(SEARCH("nonfiction", R594)), "Nonfiction",
IF(ISNUMBER(SEARCH("podcasts", R594)), "Radio &amp; Podcasts",
IF(ISNUMBER(SEARCH("translations", R594)), "translations"))))))))))))))))))))))))</f>
        <v>Plays</v>
      </c>
    </row>
    <row r="595" spans="1:20" x14ac:dyDescent="0.25">
      <c r="A595">
        <v>593</v>
      </c>
      <c r="B595" t="s">
        <v>1228</v>
      </c>
      <c r="C595" s="3" t="s">
        <v>1229</v>
      </c>
      <c r="D595">
        <v>121600</v>
      </c>
      <c r="E595">
        <v>188288</v>
      </c>
      <c r="F595" s="6">
        <f>E595/D595*100</f>
        <v>154.84210526315789</v>
      </c>
      <c r="G595" t="s">
        <v>20</v>
      </c>
      <c r="H595">
        <v>4006</v>
      </c>
      <c r="I595" s="8">
        <f>IFERROR(E595/H595,"0")</f>
        <v>47.001497753369947</v>
      </c>
      <c r="J595" t="s">
        <v>21</v>
      </c>
      <c r="K595" t="s">
        <v>22</v>
      </c>
      <c r="L595">
        <v>1395810000</v>
      </c>
      <c r="M595" s="12">
        <f>(((L595/60)/60)/24)+DATE(1970,1,1)</f>
        <v>41724.208333333336</v>
      </c>
      <c r="N595">
        <v>1396933200</v>
      </c>
      <c r="O595" s="12">
        <f>(((N595/60)/60)/24)+DATE(1970,1,1)</f>
        <v>41737.208333333336</v>
      </c>
      <c r="P595" t="b">
        <v>0</v>
      </c>
      <c r="Q595" t="b">
        <v>0</v>
      </c>
      <c r="R595" t="s">
        <v>71</v>
      </c>
      <c r="S595" t="str">
        <f>IF(ISNUMBER(SEARCH("food", R595)), "Food", IF(ISNUMBER(SEARCH("music",R595)),"Music",IF(ISNUMBER(SEARCH("film", R595)), "Film &amp; Video", IF(ISNUMBER(SEARCH("games", R595)), "Games", IF(ISNUMBER(SEARCH("theater", R595)), "Theater",IF(ISNUMBER(SEARCH("technology", R595)), "Technology", IF(ISNUMBER(SEARCH("journalism", R595)), "Journalism", IF(ISNUMBER(SEARCH("photography", R595)), "Photography", IF(ISNUMBER(SEARCH("publishing", R595)), "Publishing")))))))))</f>
        <v>Film &amp; Video</v>
      </c>
      <c r="T595" t="str">
        <f>IF(ISNUMBER(SEARCH("food", R595)), "Food Trucks",
IF(ISNUMBER(SEARCH("electric",R595)),"Electric Music",
IF(ISNUMBER(SEARCH("indie",R595)),"Indie Rock",
IF(ISNUMBER(SEARCH("jazz",R595)),"Jazz",
IF(ISNUMBER(SEARCH("metal",R595)),"Metal",
IF(ISNUMBER(SEARCH("rock",R595)),"Rock",
IF(ISNUMBER(SEARCH("world",R595)),"World Music",
IF(ISNUMBER(SEARCH("animation", R595)), "Animation",
IF(ISNUMBER(SEARCH("documentary", R595)), "Documentary",
IF(ISNUMBER(SEARCH("drama", R595)), "Drama",
IF(ISNUMBER(SEARCH("science", R595)), "Science Ficton",
IF(ISNUMBER(SEARCH("shorts", R595)), "Shorts",
IF(ISNUMBER(SEARCH("television", R595)), "Television",
IF(ISNUMBER(SEARCH("mobile", R595)), "Mobile Games",
IF(ISNUMBER(SEARCH("video games", R595)), "Video Games",
IF(ISNUMBER(SEARCH("theater", R595)), "Plays",
IF(ISNUMBER(SEARCH("wearables", R595)), "Wearables",
IF(ISNUMBER(SEARCH("web", R595)), "Web",
IF(ISNUMBER(SEARCH("journalism", R595)), "Audio",
IF(ISNUMBER(SEARCH("photography", R595)), "Photography Books",
IF(ISNUMBER(SEARCH("publishing/fiction", R595)), "Ficton",
IF(ISNUMBER(SEARCH("nonfiction", R595)), "Nonfiction",
IF(ISNUMBER(SEARCH("podcasts", R595)), "Radio &amp; Podcasts",
IF(ISNUMBER(SEARCH("translations", R595)), "translations"))))))))))))))))))))))))</f>
        <v>Animation</v>
      </c>
    </row>
    <row r="596" spans="1:20" ht="31.5" x14ac:dyDescent="0.25">
      <c r="A596">
        <v>594</v>
      </c>
      <c r="B596" t="s">
        <v>1230</v>
      </c>
      <c r="C596" s="3" t="s">
        <v>1231</v>
      </c>
      <c r="D596">
        <v>157300</v>
      </c>
      <c r="E596">
        <v>11167</v>
      </c>
      <c r="F596" s="6">
        <f>E596/D596*100</f>
        <v>7.0991735537190088</v>
      </c>
      <c r="G596" t="s">
        <v>14</v>
      </c>
      <c r="H596">
        <v>157</v>
      </c>
      <c r="I596" s="8">
        <f>IFERROR(E596/H596,"0")</f>
        <v>71.127388535031841</v>
      </c>
      <c r="J596" t="s">
        <v>21</v>
      </c>
      <c r="K596" t="s">
        <v>22</v>
      </c>
      <c r="L596">
        <v>1467003600</v>
      </c>
      <c r="M596" s="12">
        <f>(((L596/60)/60)/24)+DATE(1970,1,1)</f>
        <v>42548.208333333328</v>
      </c>
      <c r="N596">
        <v>1467262800</v>
      </c>
      <c r="O596" s="12">
        <f>(((N596/60)/60)/24)+DATE(1970,1,1)</f>
        <v>42551.208333333328</v>
      </c>
      <c r="P596" t="b">
        <v>0</v>
      </c>
      <c r="Q596" t="b">
        <v>1</v>
      </c>
      <c r="R596" t="s">
        <v>33</v>
      </c>
      <c r="S596" t="str">
        <f>IF(ISNUMBER(SEARCH("food", R596)), "Food", IF(ISNUMBER(SEARCH("music",R596)),"Music",IF(ISNUMBER(SEARCH("film", R596)), "Film &amp; Video", IF(ISNUMBER(SEARCH("games", R596)), "Games", IF(ISNUMBER(SEARCH("theater", R596)), "Theater",IF(ISNUMBER(SEARCH("technology", R596)), "Technology", IF(ISNUMBER(SEARCH("journalism", R596)), "Journalism", IF(ISNUMBER(SEARCH("photography", R596)), "Photography", IF(ISNUMBER(SEARCH("publishing", R596)), "Publishing")))))))))</f>
        <v>Theater</v>
      </c>
      <c r="T596" t="str">
        <f>IF(ISNUMBER(SEARCH("food", R596)), "Food Trucks",
IF(ISNUMBER(SEARCH("electric",R596)),"Electric Music",
IF(ISNUMBER(SEARCH("indie",R596)),"Indie Rock",
IF(ISNUMBER(SEARCH("jazz",R596)),"Jazz",
IF(ISNUMBER(SEARCH("metal",R596)),"Metal",
IF(ISNUMBER(SEARCH("rock",R596)),"Rock",
IF(ISNUMBER(SEARCH("world",R596)),"World Music",
IF(ISNUMBER(SEARCH("animation", R596)), "Animation",
IF(ISNUMBER(SEARCH("documentary", R596)), "Documentary",
IF(ISNUMBER(SEARCH("drama", R596)), "Drama",
IF(ISNUMBER(SEARCH("science", R596)), "Science Ficton",
IF(ISNUMBER(SEARCH("shorts", R596)), "Shorts",
IF(ISNUMBER(SEARCH("television", R596)), "Television",
IF(ISNUMBER(SEARCH("mobile", R596)), "Mobile Games",
IF(ISNUMBER(SEARCH("video games", R596)), "Video Games",
IF(ISNUMBER(SEARCH("theater", R596)), "Plays",
IF(ISNUMBER(SEARCH("wearables", R596)), "Wearables",
IF(ISNUMBER(SEARCH("web", R596)), "Web",
IF(ISNUMBER(SEARCH("journalism", R596)), "Audio",
IF(ISNUMBER(SEARCH("photography", R596)), "Photography Books",
IF(ISNUMBER(SEARCH("publishing/fiction", R596)), "Ficton",
IF(ISNUMBER(SEARCH("nonfiction", R596)), "Nonfiction",
IF(ISNUMBER(SEARCH("podcasts", R596)), "Radio &amp; Podcasts",
IF(ISNUMBER(SEARCH("translations", R596)), "translations"))))))))))))))))))))))))</f>
        <v>Plays</v>
      </c>
    </row>
    <row r="597" spans="1:20" ht="31.5" x14ac:dyDescent="0.25">
      <c r="A597">
        <v>595</v>
      </c>
      <c r="B597" t="s">
        <v>1232</v>
      </c>
      <c r="C597" s="3" t="s">
        <v>1233</v>
      </c>
      <c r="D597">
        <v>70300</v>
      </c>
      <c r="E597">
        <v>146595</v>
      </c>
      <c r="F597" s="6">
        <f>E597/D597*100</f>
        <v>208.52773826458036</v>
      </c>
      <c r="G597" t="s">
        <v>20</v>
      </c>
      <c r="H597">
        <v>1629</v>
      </c>
      <c r="I597" s="8">
        <f>IFERROR(E597/H597,"0")</f>
        <v>89.99079189686924</v>
      </c>
      <c r="J597" t="s">
        <v>21</v>
      </c>
      <c r="K597" t="s">
        <v>22</v>
      </c>
      <c r="L597">
        <v>1268715600</v>
      </c>
      <c r="M597" s="12">
        <f>(((L597/60)/60)/24)+DATE(1970,1,1)</f>
        <v>40253.208333333336</v>
      </c>
      <c r="N597">
        <v>1270530000</v>
      </c>
      <c r="O597" s="12">
        <f>(((N597/60)/60)/24)+DATE(1970,1,1)</f>
        <v>40274.208333333336</v>
      </c>
      <c r="P597" t="b">
        <v>0</v>
      </c>
      <c r="Q597" t="b">
        <v>1</v>
      </c>
      <c r="R597" t="s">
        <v>33</v>
      </c>
      <c r="S597" t="str">
        <f>IF(ISNUMBER(SEARCH("food", R597)), "Food", IF(ISNUMBER(SEARCH("music",R597)),"Music",IF(ISNUMBER(SEARCH("film", R597)), "Film &amp; Video", IF(ISNUMBER(SEARCH("games", R597)), "Games", IF(ISNUMBER(SEARCH("theater", R597)), "Theater",IF(ISNUMBER(SEARCH("technology", R597)), "Technology", IF(ISNUMBER(SEARCH("journalism", R597)), "Journalism", IF(ISNUMBER(SEARCH("photography", R597)), "Photography", IF(ISNUMBER(SEARCH("publishing", R597)), "Publishing")))))))))</f>
        <v>Theater</v>
      </c>
      <c r="T597" t="str">
        <f>IF(ISNUMBER(SEARCH("food", R597)), "Food Trucks",
IF(ISNUMBER(SEARCH("electric",R597)),"Electric Music",
IF(ISNUMBER(SEARCH("indie",R597)),"Indie Rock",
IF(ISNUMBER(SEARCH("jazz",R597)),"Jazz",
IF(ISNUMBER(SEARCH("metal",R597)),"Metal",
IF(ISNUMBER(SEARCH("rock",R597)),"Rock",
IF(ISNUMBER(SEARCH("world",R597)),"World Music",
IF(ISNUMBER(SEARCH("animation", R597)), "Animation",
IF(ISNUMBER(SEARCH("documentary", R597)), "Documentary",
IF(ISNUMBER(SEARCH("drama", R597)), "Drama",
IF(ISNUMBER(SEARCH("science", R597)), "Science Ficton",
IF(ISNUMBER(SEARCH("shorts", R597)), "Shorts",
IF(ISNUMBER(SEARCH("television", R597)), "Television",
IF(ISNUMBER(SEARCH("mobile", R597)), "Mobile Games",
IF(ISNUMBER(SEARCH("video games", R597)), "Video Games",
IF(ISNUMBER(SEARCH("theater", R597)), "Plays",
IF(ISNUMBER(SEARCH("wearables", R597)), "Wearables",
IF(ISNUMBER(SEARCH("web", R597)), "Web",
IF(ISNUMBER(SEARCH("journalism", R597)), "Audio",
IF(ISNUMBER(SEARCH("photography", R597)), "Photography Books",
IF(ISNUMBER(SEARCH("publishing/fiction", R597)), "Ficton",
IF(ISNUMBER(SEARCH("nonfiction", R597)), "Nonfiction",
IF(ISNUMBER(SEARCH("podcasts", R597)), "Radio &amp; Podcasts",
IF(ISNUMBER(SEARCH("translations", R597)), "translations"))))))))))))))))))))))))</f>
        <v>Plays</v>
      </c>
    </row>
    <row r="598" spans="1:20" x14ac:dyDescent="0.25">
      <c r="A598">
        <v>596</v>
      </c>
      <c r="B598" t="s">
        <v>1234</v>
      </c>
      <c r="C598" s="3" t="s">
        <v>1235</v>
      </c>
      <c r="D598">
        <v>7900</v>
      </c>
      <c r="E598">
        <v>7875</v>
      </c>
      <c r="F598" s="6">
        <f>E598/D598*100</f>
        <v>99.683544303797461</v>
      </c>
      <c r="G598" t="s">
        <v>14</v>
      </c>
      <c r="H598">
        <v>183</v>
      </c>
      <c r="I598" s="8">
        <f>IFERROR(E598/H598,"0")</f>
        <v>43.032786885245905</v>
      </c>
      <c r="J598" t="s">
        <v>21</v>
      </c>
      <c r="K598" t="s">
        <v>22</v>
      </c>
      <c r="L598">
        <v>1457157600</v>
      </c>
      <c r="M598" s="12">
        <f>(((L598/60)/60)/24)+DATE(1970,1,1)</f>
        <v>42434.25</v>
      </c>
      <c r="N598">
        <v>1457762400</v>
      </c>
      <c r="O598" s="12">
        <f>(((N598/60)/60)/24)+DATE(1970,1,1)</f>
        <v>42441.25</v>
      </c>
      <c r="P598" t="b">
        <v>0</v>
      </c>
      <c r="Q598" t="b">
        <v>1</v>
      </c>
      <c r="R598" t="s">
        <v>53</v>
      </c>
      <c r="S598" t="str">
        <f>IF(ISNUMBER(SEARCH("food", R598)), "Food", IF(ISNUMBER(SEARCH("music",R598)),"Music",IF(ISNUMBER(SEARCH("film", R598)), "Film &amp; Video", IF(ISNUMBER(SEARCH("games", R598)), "Games", IF(ISNUMBER(SEARCH("theater", R598)), "Theater",IF(ISNUMBER(SEARCH("technology", R598)), "Technology", IF(ISNUMBER(SEARCH("journalism", R598)), "Journalism", IF(ISNUMBER(SEARCH("photography", R598)), "Photography", IF(ISNUMBER(SEARCH("publishing", R598)), "Publishing")))))))))</f>
        <v>Film &amp; Video</v>
      </c>
      <c r="T598" t="str">
        <f>IF(ISNUMBER(SEARCH("food", R598)), "Food Trucks",
IF(ISNUMBER(SEARCH("electric",R598)),"Electric Music",
IF(ISNUMBER(SEARCH("indie",R598)),"Indie Rock",
IF(ISNUMBER(SEARCH("jazz",R598)),"Jazz",
IF(ISNUMBER(SEARCH("metal",R598)),"Metal",
IF(ISNUMBER(SEARCH("rock",R598)),"Rock",
IF(ISNUMBER(SEARCH("world",R598)),"World Music",
IF(ISNUMBER(SEARCH("animation", R598)), "Animation",
IF(ISNUMBER(SEARCH("documentary", R598)), "Documentary",
IF(ISNUMBER(SEARCH("drama", R598)), "Drama",
IF(ISNUMBER(SEARCH("science", R598)), "Science Ficton",
IF(ISNUMBER(SEARCH("shorts", R598)), "Shorts",
IF(ISNUMBER(SEARCH("television", R598)), "Television",
IF(ISNUMBER(SEARCH("mobile", R598)), "Mobile Games",
IF(ISNUMBER(SEARCH("video games", R598)), "Video Games",
IF(ISNUMBER(SEARCH("theater", R598)), "Plays",
IF(ISNUMBER(SEARCH("wearables", R598)), "Wearables",
IF(ISNUMBER(SEARCH("web", R598)), "Web",
IF(ISNUMBER(SEARCH("journalism", R598)), "Audio",
IF(ISNUMBER(SEARCH("photography", R598)), "Photography Books",
IF(ISNUMBER(SEARCH("publishing/fiction", R598)), "Ficton",
IF(ISNUMBER(SEARCH("nonfiction", R598)), "Nonfiction",
IF(ISNUMBER(SEARCH("podcasts", R598)), "Radio &amp; Podcasts",
IF(ISNUMBER(SEARCH("translations", R598)), "translations"))))))))))))))))))))))))</f>
        <v>Drama</v>
      </c>
    </row>
    <row r="599" spans="1:20" x14ac:dyDescent="0.25">
      <c r="A599">
        <v>597</v>
      </c>
      <c r="B599" t="s">
        <v>1236</v>
      </c>
      <c r="C599" s="3" t="s">
        <v>1237</v>
      </c>
      <c r="D599">
        <v>73800</v>
      </c>
      <c r="E599">
        <v>148779</v>
      </c>
      <c r="F599" s="6">
        <f>E599/D599*100</f>
        <v>201.59756097560978</v>
      </c>
      <c r="G599" t="s">
        <v>20</v>
      </c>
      <c r="H599">
        <v>2188</v>
      </c>
      <c r="I599" s="8">
        <f>IFERROR(E599/H599,"0")</f>
        <v>67.997714808043881</v>
      </c>
      <c r="J599" t="s">
        <v>21</v>
      </c>
      <c r="K599" t="s">
        <v>22</v>
      </c>
      <c r="L599">
        <v>1573970400</v>
      </c>
      <c r="M599" s="12">
        <f>(((L599/60)/60)/24)+DATE(1970,1,1)</f>
        <v>43786.25</v>
      </c>
      <c r="N599">
        <v>1575525600</v>
      </c>
      <c r="O599" s="12">
        <f>(((N599/60)/60)/24)+DATE(1970,1,1)</f>
        <v>43804.25</v>
      </c>
      <c r="P599" t="b">
        <v>0</v>
      </c>
      <c r="Q599" t="b">
        <v>0</v>
      </c>
      <c r="R599" t="s">
        <v>33</v>
      </c>
      <c r="S599" t="str">
        <f>IF(ISNUMBER(SEARCH("food", R599)), "Food", IF(ISNUMBER(SEARCH("music",R599)),"Music",IF(ISNUMBER(SEARCH("film", R599)), "Film &amp; Video", IF(ISNUMBER(SEARCH("games", R599)), "Games", IF(ISNUMBER(SEARCH("theater", R599)), "Theater",IF(ISNUMBER(SEARCH("technology", R599)), "Technology", IF(ISNUMBER(SEARCH("journalism", R599)), "Journalism", IF(ISNUMBER(SEARCH("photography", R599)), "Photography", IF(ISNUMBER(SEARCH("publishing", R599)), "Publishing")))))))))</f>
        <v>Theater</v>
      </c>
      <c r="T599" t="str">
        <f>IF(ISNUMBER(SEARCH("food", R599)), "Food Trucks",
IF(ISNUMBER(SEARCH("electric",R599)),"Electric Music",
IF(ISNUMBER(SEARCH("indie",R599)),"Indie Rock",
IF(ISNUMBER(SEARCH("jazz",R599)),"Jazz",
IF(ISNUMBER(SEARCH("metal",R599)),"Metal",
IF(ISNUMBER(SEARCH("rock",R599)),"Rock",
IF(ISNUMBER(SEARCH("world",R599)),"World Music",
IF(ISNUMBER(SEARCH("animation", R599)), "Animation",
IF(ISNUMBER(SEARCH("documentary", R599)), "Documentary",
IF(ISNUMBER(SEARCH("drama", R599)), "Drama",
IF(ISNUMBER(SEARCH("science", R599)), "Science Ficton",
IF(ISNUMBER(SEARCH("shorts", R599)), "Shorts",
IF(ISNUMBER(SEARCH("television", R599)), "Television",
IF(ISNUMBER(SEARCH("mobile", R599)), "Mobile Games",
IF(ISNUMBER(SEARCH("video games", R599)), "Video Games",
IF(ISNUMBER(SEARCH("theater", R599)), "Plays",
IF(ISNUMBER(SEARCH("wearables", R599)), "Wearables",
IF(ISNUMBER(SEARCH("web", R599)), "Web",
IF(ISNUMBER(SEARCH("journalism", R599)), "Audio",
IF(ISNUMBER(SEARCH("photography", R599)), "Photography Books",
IF(ISNUMBER(SEARCH("publishing/fiction", R599)), "Ficton",
IF(ISNUMBER(SEARCH("nonfiction", R599)), "Nonfiction",
IF(ISNUMBER(SEARCH("podcasts", R599)), "Radio &amp; Podcasts",
IF(ISNUMBER(SEARCH("translations", R599)), "translations"))))))))))))))))))))))))</f>
        <v>Plays</v>
      </c>
    </row>
    <row r="600" spans="1:20" x14ac:dyDescent="0.25">
      <c r="A600">
        <v>598</v>
      </c>
      <c r="B600" t="s">
        <v>1238</v>
      </c>
      <c r="C600" s="3" t="s">
        <v>1239</v>
      </c>
      <c r="D600">
        <v>108500</v>
      </c>
      <c r="E600">
        <v>175868</v>
      </c>
      <c r="F600" s="6">
        <f>E600/D600*100</f>
        <v>162.09032258064516</v>
      </c>
      <c r="G600" t="s">
        <v>20</v>
      </c>
      <c r="H600">
        <v>2409</v>
      </c>
      <c r="I600" s="8">
        <f>IFERROR(E600/H600,"0")</f>
        <v>73.004566210045667</v>
      </c>
      <c r="J600" t="s">
        <v>107</v>
      </c>
      <c r="K600" t="s">
        <v>108</v>
      </c>
      <c r="L600">
        <v>1276578000</v>
      </c>
      <c r="M600" s="12">
        <f>(((L600/60)/60)/24)+DATE(1970,1,1)</f>
        <v>40344.208333333336</v>
      </c>
      <c r="N600">
        <v>1279083600</v>
      </c>
      <c r="O600" s="12">
        <f>(((N600/60)/60)/24)+DATE(1970,1,1)</f>
        <v>40373.208333333336</v>
      </c>
      <c r="P600" t="b">
        <v>0</v>
      </c>
      <c r="Q600" t="b">
        <v>0</v>
      </c>
      <c r="R600" t="s">
        <v>23</v>
      </c>
      <c r="S600" t="str">
        <f>IF(ISNUMBER(SEARCH("food", R600)), "Food", IF(ISNUMBER(SEARCH("music",R600)),"Music",IF(ISNUMBER(SEARCH("film", R600)), "Film &amp; Video", IF(ISNUMBER(SEARCH("games", R600)), "Games", IF(ISNUMBER(SEARCH("theater", R600)), "Theater",IF(ISNUMBER(SEARCH("technology", R600)), "Technology", IF(ISNUMBER(SEARCH("journalism", R600)), "Journalism", IF(ISNUMBER(SEARCH("photography", R600)), "Photography", IF(ISNUMBER(SEARCH("publishing", R600)), "Publishing")))))))))</f>
        <v>Music</v>
      </c>
      <c r="T600" t="str">
        <f>IF(ISNUMBER(SEARCH("food", R600)), "Food Trucks",
IF(ISNUMBER(SEARCH("electric",R600)),"Electric Music",
IF(ISNUMBER(SEARCH("indie",R600)),"Indie Rock",
IF(ISNUMBER(SEARCH("jazz",R600)),"Jazz",
IF(ISNUMBER(SEARCH("metal",R600)),"Metal",
IF(ISNUMBER(SEARCH("rock",R600)),"Rock",
IF(ISNUMBER(SEARCH("world",R600)),"World Music",
IF(ISNUMBER(SEARCH("animation", R600)), "Animation",
IF(ISNUMBER(SEARCH("documentary", R600)), "Documentary",
IF(ISNUMBER(SEARCH("drama", R600)), "Drama",
IF(ISNUMBER(SEARCH("science", R600)), "Science Ficton",
IF(ISNUMBER(SEARCH("shorts", R600)), "Shorts",
IF(ISNUMBER(SEARCH("television", R600)), "Television",
IF(ISNUMBER(SEARCH("mobile", R600)), "Mobile Games",
IF(ISNUMBER(SEARCH("video games", R600)), "Video Games",
IF(ISNUMBER(SEARCH("theater", R600)), "Plays",
IF(ISNUMBER(SEARCH("wearables", R600)), "Wearables",
IF(ISNUMBER(SEARCH("web", R600)), "Web",
IF(ISNUMBER(SEARCH("journalism", R600)), "Audio",
IF(ISNUMBER(SEARCH("photography", R600)), "Photography Books",
IF(ISNUMBER(SEARCH("publishing/fiction", R600)), "Ficton",
IF(ISNUMBER(SEARCH("nonfiction", R600)), "Nonfiction",
IF(ISNUMBER(SEARCH("podcasts", R600)), "Radio &amp; Podcasts",
IF(ISNUMBER(SEARCH("translations", R600)), "translations"))))))))))))))))))))))))</f>
        <v>Rock</v>
      </c>
    </row>
    <row r="601" spans="1:20" ht="31.5" x14ac:dyDescent="0.25">
      <c r="A601">
        <v>599</v>
      </c>
      <c r="B601" t="s">
        <v>1240</v>
      </c>
      <c r="C601" s="3" t="s">
        <v>1241</v>
      </c>
      <c r="D601">
        <v>140300</v>
      </c>
      <c r="E601">
        <v>5112</v>
      </c>
      <c r="F601" s="6">
        <f>E601/D601*100</f>
        <v>3.6436208125445471</v>
      </c>
      <c r="G601" t="s">
        <v>14</v>
      </c>
      <c r="H601">
        <v>82</v>
      </c>
      <c r="I601" s="8">
        <f>IFERROR(E601/H601,"0")</f>
        <v>62.341463414634148</v>
      </c>
      <c r="J601" t="s">
        <v>36</v>
      </c>
      <c r="K601" t="s">
        <v>37</v>
      </c>
      <c r="L601">
        <v>1423720800</v>
      </c>
      <c r="M601" s="12">
        <f>(((L601/60)/60)/24)+DATE(1970,1,1)</f>
        <v>42047.25</v>
      </c>
      <c r="N601">
        <v>1424412000</v>
      </c>
      <c r="O601" s="12">
        <f>(((N601/60)/60)/24)+DATE(1970,1,1)</f>
        <v>42055.25</v>
      </c>
      <c r="P601" t="b">
        <v>0</v>
      </c>
      <c r="Q601" t="b">
        <v>0</v>
      </c>
      <c r="R601" t="s">
        <v>42</v>
      </c>
      <c r="S601" t="str">
        <f>IF(ISNUMBER(SEARCH("food", R601)), "Food", IF(ISNUMBER(SEARCH("music",R601)),"Music",IF(ISNUMBER(SEARCH("film", R601)), "Film &amp; Video", IF(ISNUMBER(SEARCH("games", R601)), "Games", IF(ISNUMBER(SEARCH("theater", R601)), "Theater",IF(ISNUMBER(SEARCH("technology", R601)), "Technology", IF(ISNUMBER(SEARCH("journalism", R601)), "Journalism", IF(ISNUMBER(SEARCH("photography", R601)), "Photography", IF(ISNUMBER(SEARCH("publishing", R601)), "Publishing")))))))))</f>
        <v>Film &amp; Video</v>
      </c>
      <c r="T601" t="str">
        <f>IF(ISNUMBER(SEARCH("food", R601)), "Food Trucks",
IF(ISNUMBER(SEARCH("electric",R601)),"Electric Music",
IF(ISNUMBER(SEARCH("indie",R601)),"Indie Rock",
IF(ISNUMBER(SEARCH("jazz",R601)),"Jazz",
IF(ISNUMBER(SEARCH("metal",R601)),"Metal",
IF(ISNUMBER(SEARCH("rock",R601)),"Rock",
IF(ISNUMBER(SEARCH("world",R601)),"World Music",
IF(ISNUMBER(SEARCH("animation", R601)), "Animation",
IF(ISNUMBER(SEARCH("documentary", R601)), "Documentary",
IF(ISNUMBER(SEARCH("drama", R601)), "Drama",
IF(ISNUMBER(SEARCH("science", R601)), "Science Ficton",
IF(ISNUMBER(SEARCH("shorts", R601)), "Shorts",
IF(ISNUMBER(SEARCH("television", R601)), "Television",
IF(ISNUMBER(SEARCH("mobile", R601)), "Mobile Games",
IF(ISNUMBER(SEARCH("video games", R601)), "Video Games",
IF(ISNUMBER(SEARCH("theater", R601)), "Plays",
IF(ISNUMBER(SEARCH("wearables", R601)), "Wearables",
IF(ISNUMBER(SEARCH("web", R601)), "Web",
IF(ISNUMBER(SEARCH("journalism", R601)), "Audio",
IF(ISNUMBER(SEARCH("photography", R601)), "Photography Books",
IF(ISNUMBER(SEARCH("publishing/fiction", R601)), "Ficton",
IF(ISNUMBER(SEARCH("nonfiction", R601)), "Nonfiction",
IF(ISNUMBER(SEARCH("podcasts", R601)), "Radio &amp; Podcasts",
IF(ISNUMBER(SEARCH("translations", R601)), "translations"))))))))))))))))))))))))</f>
        <v>Documentary</v>
      </c>
    </row>
    <row r="602" spans="1:20" x14ac:dyDescent="0.25">
      <c r="A602">
        <v>600</v>
      </c>
      <c r="B602" t="s">
        <v>1242</v>
      </c>
      <c r="C602" s="3" t="s">
        <v>1243</v>
      </c>
      <c r="D602">
        <v>100</v>
      </c>
      <c r="E602">
        <v>5</v>
      </c>
      <c r="F602" s="6">
        <f>E602/D602*100</f>
        <v>5</v>
      </c>
      <c r="G602" t="s">
        <v>14</v>
      </c>
      <c r="H602">
        <v>1</v>
      </c>
      <c r="I602" s="8">
        <f>IFERROR(E602/H602,"0")</f>
        <v>5</v>
      </c>
      <c r="J602" t="s">
        <v>40</v>
      </c>
      <c r="K602" t="s">
        <v>41</v>
      </c>
      <c r="L602">
        <v>1375160400</v>
      </c>
      <c r="M602" s="12">
        <f>(((L602/60)/60)/24)+DATE(1970,1,1)</f>
        <v>41485.208333333336</v>
      </c>
      <c r="N602">
        <v>1376197200</v>
      </c>
      <c r="O602" s="12">
        <f>(((N602/60)/60)/24)+DATE(1970,1,1)</f>
        <v>41497.208333333336</v>
      </c>
      <c r="P602" t="b">
        <v>0</v>
      </c>
      <c r="Q602" t="b">
        <v>0</v>
      </c>
      <c r="R602" t="s">
        <v>17</v>
      </c>
      <c r="S602" t="str">
        <f>IF(ISNUMBER(SEARCH("food", R602)), "Food", IF(ISNUMBER(SEARCH("music",R602)),"Music",IF(ISNUMBER(SEARCH("film", R602)), "Film &amp; Video", IF(ISNUMBER(SEARCH("games", R602)), "Games", IF(ISNUMBER(SEARCH("theater", R602)), "Theater",IF(ISNUMBER(SEARCH("technology", R602)), "Technology", IF(ISNUMBER(SEARCH("journalism", R602)), "Journalism", IF(ISNUMBER(SEARCH("photography", R602)), "Photography", IF(ISNUMBER(SEARCH("publishing", R602)), "Publishing")))))))))</f>
        <v>Food</v>
      </c>
      <c r="T602" t="str">
        <f>IF(ISNUMBER(SEARCH("food", R602)), "Food Trucks",
IF(ISNUMBER(SEARCH("electric",R602)),"Electric Music",
IF(ISNUMBER(SEARCH("indie",R602)),"Indie Rock",
IF(ISNUMBER(SEARCH("jazz",R602)),"Jazz",
IF(ISNUMBER(SEARCH("metal",R602)),"Metal",
IF(ISNUMBER(SEARCH("rock",R602)),"Rock",
IF(ISNUMBER(SEARCH("world",R602)),"World Music",
IF(ISNUMBER(SEARCH("animation", R602)), "Animation",
IF(ISNUMBER(SEARCH("documentary", R602)), "Documentary",
IF(ISNUMBER(SEARCH("drama", R602)), "Drama",
IF(ISNUMBER(SEARCH("science", R602)), "Science Ficton",
IF(ISNUMBER(SEARCH("shorts", R602)), "Shorts",
IF(ISNUMBER(SEARCH("television", R602)), "Television",
IF(ISNUMBER(SEARCH("mobile", R602)), "Mobile Games",
IF(ISNUMBER(SEARCH("video games", R602)), "Video Games",
IF(ISNUMBER(SEARCH("theater", R602)), "Plays",
IF(ISNUMBER(SEARCH("wearables", R602)), "Wearables",
IF(ISNUMBER(SEARCH("web", R602)), "Web",
IF(ISNUMBER(SEARCH("journalism", R602)), "Audio",
IF(ISNUMBER(SEARCH("photography", R602)), "Photography Books",
IF(ISNUMBER(SEARCH("publishing/fiction", R602)), "Ficton",
IF(ISNUMBER(SEARCH("nonfiction", R602)), "Nonfiction",
IF(ISNUMBER(SEARCH("podcasts", R602)), "Radio &amp; Podcasts",
IF(ISNUMBER(SEARCH("translations", R602)), "translations"))))))))))))))))))))))))</f>
        <v>Food Trucks</v>
      </c>
    </row>
    <row r="603" spans="1:20" x14ac:dyDescent="0.25">
      <c r="A603">
        <v>601</v>
      </c>
      <c r="B603" t="s">
        <v>1244</v>
      </c>
      <c r="C603" s="3" t="s">
        <v>1245</v>
      </c>
      <c r="D603">
        <v>6300</v>
      </c>
      <c r="E603">
        <v>13018</v>
      </c>
      <c r="F603" s="6">
        <f>E603/D603*100</f>
        <v>206.63492063492063</v>
      </c>
      <c r="G603" t="s">
        <v>20</v>
      </c>
      <c r="H603">
        <v>194</v>
      </c>
      <c r="I603" s="8">
        <f>IFERROR(E603/H603,"0")</f>
        <v>67.103092783505161</v>
      </c>
      <c r="J603" t="s">
        <v>21</v>
      </c>
      <c r="K603" t="s">
        <v>22</v>
      </c>
      <c r="L603">
        <v>1401426000</v>
      </c>
      <c r="M603" s="12">
        <f>(((L603/60)/60)/24)+DATE(1970,1,1)</f>
        <v>41789.208333333336</v>
      </c>
      <c r="N603">
        <v>1402894800</v>
      </c>
      <c r="O603" s="12">
        <f>(((N603/60)/60)/24)+DATE(1970,1,1)</f>
        <v>41806.208333333336</v>
      </c>
      <c r="P603" t="b">
        <v>1</v>
      </c>
      <c r="Q603" t="b">
        <v>0</v>
      </c>
      <c r="R603" t="s">
        <v>65</v>
      </c>
      <c r="S603" t="str">
        <f>IF(ISNUMBER(SEARCH("food", R603)), "Food", IF(ISNUMBER(SEARCH("music",R603)),"Music",IF(ISNUMBER(SEARCH("film", R603)), "Film &amp; Video", IF(ISNUMBER(SEARCH("games", R603)), "Games", IF(ISNUMBER(SEARCH("theater", R603)), "Theater",IF(ISNUMBER(SEARCH("technology", R603)), "Technology", IF(ISNUMBER(SEARCH("journalism", R603)), "Journalism", IF(ISNUMBER(SEARCH("photography", R603)), "Photography", IF(ISNUMBER(SEARCH("publishing", R603)), "Publishing")))))))))</f>
        <v>Technology</v>
      </c>
      <c r="T603" t="str">
        <f>IF(ISNUMBER(SEARCH("food", R603)), "Food Trucks",
IF(ISNUMBER(SEARCH("electric",R603)),"Electric Music",
IF(ISNUMBER(SEARCH("indie",R603)),"Indie Rock",
IF(ISNUMBER(SEARCH("jazz",R603)),"Jazz",
IF(ISNUMBER(SEARCH("metal",R603)),"Metal",
IF(ISNUMBER(SEARCH("rock",R603)),"Rock",
IF(ISNUMBER(SEARCH("world",R603)),"World Music",
IF(ISNUMBER(SEARCH("animation", R603)), "Animation",
IF(ISNUMBER(SEARCH("documentary", R603)), "Documentary",
IF(ISNUMBER(SEARCH("drama", R603)), "Drama",
IF(ISNUMBER(SEARCH("science", R603)), "Science Ficton",
IF(ISNUMBER(SEARCH("shorts", R603)), "Shorts",
IF(ISNUMBER(SEARCH("television", R603)), "Television",
IF(ISNUMBER(SEARCH("mobile", R603)), "Mobile Games",
IF(ISNUMBER(SEARCH("video games", R603)), "Video Games",
IF(ISNUMBER(SEARCH("theater", R603)), "Plays",
IF(ISNUMBER(SEARCH("wearables", R603)), "Wearables",
IF(ISNUMBER(SEARCH("web", R603)), "Web",
IF(ISNUMBER(SEARCH("journalism", R603)), "Audio",
IF(ISNUMBER(SEARCH("photography", R603)), "Photography Books",
IF(ISNUMBER(SEARCH("publishing/fiction", R603)), "Ficton",
IF(ISNUMBER(SEARCH("nonfiction", R603)), "Nonfiction",
IF(ISNUMBER(SEARCH("podcasts", R603)), "Radio &amp; Podcasts",
IF(ISNUMBER(SEARCH("translations", R603)), "translations"))))))))))))))))))))))))</f>
        <v>Wearables</v>
      </c>
    </row>
    <row r="604" spans="1:20" x14ac:dyDescent="0.25">
      <c r="A604">
        <v>602</v>
      </c>
      <c r="B604" t="s">
        <v>1246</v>
      </c>
      <c r="C604" s="3" t="s">
        <v>1247</v>
      </c>
      <c r="D604">
        <v>71100</v>
      </c>
      <c r="E604">
        <v>91176</v>
      </c>
      <c r="F604" s="6">
        <f>E604/D604*100</f>
        <v>128.23628691983123</v>
      </c>
      <c r="G604" t="s">
        <v>20</v>
      </c>
      <c r="H604">
        <v>1140</v>
      </c>
      <c r="I604" s="8">
        <f>IFERROR(E604/H604,"0")</f>
        <v>79.978947368421046</v>
      </c>
      <c r="J604" t="s">
        <v>21</v>
      </c>
      <c r="K604" t="s">
        <v>22</v>
      </c>
      <c r="L604">
        <v>1433480400</v>
      </c>
      <c r="M604" s="12">
        <f>(((L604/60)/60)/24)+DATE(1970,1,1)</f>
        <v>42160.208333333328</v>
      </c>
      <c r="N604">
        <v>1434430800</v>
      </c>
      <c r="O604" s="12">
        <f>(((N604/60)/60)/24)+DATE(1970,1,1)</f>
        <v>42171.208333333328</v>
      </c>
      <c r="P604" t="b">
        <v>0</v>
      </c>
      <c r="Q604" t="b">
        <v>0</v>
      </c>
      <c r="R604" t="s">
        <v>33</v>
      </c>
      <c r="S604" t="str">
        <f>IF(ISNUMBER(SEARCH("food", R604)), "Food", IF(ISNUMBER(SEARCH("music",R604)),"Music",IF(ISNUMBER(SEARCH("film", R604)), "Film &amp; Video", IF(ISNUMBER(SEARCH("games", R604)), "Games", IF(ISNUMBER(SEARCH("theater", R604)), "Theater",IF(ISNUMBER(SEARCH("technology", R604)), "Technology", IF(ISNUMBER(SEARCH("journalism", R604)), "Journalism", IF(ISNUMBER(SEARCH("photography", R604)), "Photography", IF(ISNUMBER(SEARCH("publishing", R604)), "Publishing")))))))))</f>
        <v>Theater</v>
      </c>
      <c r="T604" t="str">
        <f>IF(ISNUMBER(SEARCH("food", R604)), "Food Trucks",
IF(ISNUMBER(SEARCH("electric",R604)),"Electric Music",
IF(ISNUMBER(SEARCH("indie",R604)),"Indie Rock",
IF(ISNUMBER(SEARCH("jazz",R604)),"Jazz",
IF(ISNUMBER(SEARCH("metal",R604)),"Metal",
IF(ISNUMBER(SEARCH("rock",R604)),"Rock",
IF(ISNUMBER(SEARCH("world",R604)),"World Music",
IF(ISNUMBER(SEARCH("animation", R604)), "Animation",
IF(ISNUMBER(SEARCH("documentary", R604)), "Documentary",
IF(ISNUMBER(SEARCH("drama", R604)), "Drama",
IF(ISNUMBER(SEARCH("science", R604)), "Science Ficton",
IF(ISNUMBER(SEARCH("shorts", R604)), "Shorts",
IF(ISNUMBER(SEARCH("television", R604)), "Television",
IF(ISNUMBER(SEARCH("mobile", R604)), "Mobile Games",
IF(ISNUMBER(SEARCH("video games", R604)), "Video Games",
IF(ISNUMBER(SEARCH("theater", R604)), "Plays",
IF(ISNUMBER(SEARCH("wearables", R604)), "Wearables",
IF(ISNUMBER(SEARCH("web", R604)), "Web",
IF(ISNUMBER(SEARCH("journalism", R604)), "Audio",
IF(ISNUMBER(SEARCH("photography", R604)), "Photography Books",
IF(ISNUMBER(SEARCH("publishing/fiction", R604)), "Ficton",
IF(ISNUMBER(SEARCH("nonfiction", R604)), "Nonfiction",
IF(ISNUMBER(SEARCH("podcasts", R604)), "Radio &amp; Podcasts",
IF(ISNUMBER(SEARCH("translations", R604)), "translations"))))))))))))))))))))))))</f>
        <v>Plays</v>
      </c>
    </row>
    <row r="605" spans="1:20" x14ac:dyDescent="0.25">
      <c r="A605">
        <v>603</v>
      </c>
      <c r="B605" t="s">
        <v>1248</v>
      </c>
      <c r="C605" s="3" t="s">
        <v>1249</v>
      </c>
      <c r="D605">
        <v>5300</v>
      </c>
      <c r="E605">
        <v>6342</v>
      </c>
      <c r="F605" s="6">
        <f>E605/D605*100</f>
        <v>119.66037735849055</v>
      </c>
      <c r="G605" t="s">
        <v>20</v>
      </c>
      <c r="H605">
        <v>102</v>
      </c>
      <c r="I605" s="8">
        <f>IFERROR(E605/H605,"0")</f>
        <v>62.176470588235297</v>
      </c>
      <c r="J605" t="s">
        <v>21</v>
      </c>
      <c r="K605" t="s">
        <v>22</v>
      </c>
      <c r="L605">
        <v>1555563600</v>
      </c>
      <c r="M605" s="12">
        <f>(((L605/60)/60)/24)+DATE(1970,1,1)</f>
        <v>43573.208333333328</v>
      </c>
      <c r="N605">
        <v>1557896400</v>
      </c>
      <c r="O605" s="12">
        <f>(((N605/60)/60)/24)+DATE(1970,1,1)</f>
        <v>43600.208333333328</v>
      </c>
      <c r="P605" t="b">
        <v>0</v>
      </c>
      <c r="Q605" t="b">
        <v>0</v>
      </c>
      <c r="R605" t="s">
        <v>33</v>
      </c>
      <c r="S605" t="str">
        <f>IF(ISNUMBER(SEARCH("food", R605)), "Food", IF(ISNUMBER(SEARCH("music",R605)),"Music",IF(ISNUMBER(SEARCH("film", R605)), "Film &amp; Video", IF(ISNUMBER(SEARCH("games", R605)), "Games", IF(ISNUMBER(SEARCH("theater", R605)), "Theater",IF(ISNUMBER(SEARCH("technology", R605)), "Technology", IF(ISNUMBER(SEARCH("journalism", R605)), "Journalism", IF(ISNUMBER(SEARCH("photography", R605)), "Photography", IF(ISNUMBER(SEARCH("publishing", R605)), "Publishing")))))))))</f>
        <v>Theater</v>
      </c>
      <c r="T605" t="str">
        <f>IF(ISNUMBER(SEARCH("food", R605)), "Food Trucks",
IF(ISNUMBER(SEARCH("electric",R605)),"Electric Music",
IF(ISNUMBER(SEARCH("indie",R605)),"Indie Rock",
IF(ISNUMBER(SEARCH("jazz",R605)),"Jazz",
IF(ISNUMBER(SEARCH("metal",R605)),"Metal",
IF(ISNUMBER(SEARCH("rock",R605)),"Rock",
IF(ISNUMBER(SEARCH("world",R605)),"World Music",
IF(ISNUMBER(SEARCH("animation", R605)), "Animation",
IF(ISNUMBER(SEARCH("documentary", R605)), "Documentary",
IF(ISNUMBER(SEARCH("drama", R605)), "Drama",
IF(ISNUMBER(SEARCH("science", R605)), "Science Ficton",
IF(ISNUMBER(SEARCH("shorts", R605)), "Shorts",
IF(ISNUMBER(SEARCH("television", R605)), "Television",
IF(ISNUMBER(SEARCH("mobile", R605)), "Mobile Games",
IF(ISNUMBER(SEARCH("video games", R605)), "Video Games",
IF(ISNUMBER(SEARCH("theater", R605)), "Plays",
IF(ISNUMBER(SEARCH("wearables", R605)), "Wearables",
IF(ISNUMBER(SEARCH("web", R605)), "Web",
IF(ISNUMBER(SEARCH("journalism", R605)), "Audio",
IF(ISNUMBER(SEARCH("photography", R605)), "Photography Books",
IF(ISNUMBER(SEARCH("publishing/fiction", R605)), "Ficton",
IF(ISNUMBER(SEARCH("nonfiction", R605)), "Nonfiction",
IF(ISNUMBER(SEARCH("podcasts", R605)), "Radio &amp; Podcasts",
IF(ISNUMBER(SEARCH("translations", R605)), "translations"))))))))))))))))))))))))</f>
        <v>Plays</v>
      </c>
    </row>
    <row r="606" spans="1:20" x14ac:dyDescent="0.25">
      <c r="A606">
        <v>604</v>
      </c>
      <c r="B606" t="s">
        <v>1250</v>
      </c>
      <c r="C606" s="3" t="s">
        <v>1251</v>
      </c>
      <c r="D606">
        <v>88700</v>
      </c>
      <c r="E606">
        <v>151438</v>
      </c>
      <c r="F606" s="6">
        <f>E606/D606*100</f>
        <v>170.73055242390078</v>
      </c>
      <c r="G606" t="s">
        <v>20</v>
      </c>
      <c r="H606">
        <v>2857</v>
      </c>
      <c r="I606" s="8">
        <f>IFERROR(E606/H606,"0")</f>
        <v>53.005950297514879</v>
      </c>
      <c r="J606" t="s">
        <v>21</v>
      </c>
      <c r="K606" t="s">
        <v>22</v>
      </c>
      <c r="L606">
        <v>1295676000</v>
      </c>
      <c r="M606" s="12">
        <f>(((L606/60)/60)/24)+DATE(1970,1,1)</f>
        <v>40565.25</v>
      </c>
      <c r="N606">
        <v>1297490400</v>
      </c>
      <c r="O606" s="12">
        <f>(((N606/60)/60)/24)+DATE(1970,1,1)</f>
        <v>40586.25</v>
      </c>
      <c r="P606" t="b">
        <v>0</v>
      </c>
      <c r="Q606" t="b">
        <v>0</v>
      </c>
      <c r="R606" t="s">
        <v>33</v>
      </c>
      <c r="S606" t="str">
        <f>IF(ISNUMBER(SEARCH("food", R606)), "Food", IF(ISNUMBER(SEARCH("music",R606)),"Music",IF(ISNUMBER(SEARCH("film", R606)), "Film &amp; Video", IF(ISNUMBER(SEARCH("games", R606)), "Games", IF(ISNUMBER(SEARCH("theater", R606)), "Theater",IF(ISNUMBER(SEARCH("technology", R606)), "Technology", IF(ISNUMBER(SEARCH("journalism", R606)), "Journalism", IF(ISNUMBER(SEARCH("photography", R606)), "Photography", IF(ISNUMBER(SEARCH("publishing", R606)), "Publishing")))))))))</f>
        <v>Theater</v>
      </c>
      <c r="T606" t="str">
        <f>IF(ISNUMBER(SEARCH("food", R606)), "Food Trucks",
IF(ISNUMBER(SEARCH("electric",R606)),"Electric Music",
IF(ISNUMBER(SEARCH("indie",R606)),"Indie Rock",
IF(ISNUMBER(SEARCH("jazz",R606)),"Jazz",
IF(ISNUMBER(SEARCH("metal",R606)),"Metal",
IF(ISNUMBER(SEARCH("rock",R606)),"Rock",
IF(ISNUMBER(SEARCH("world",R606)),"World Music",
IF(ISNUMBER(SEARCH("animation", R606)), "Animation",
IF(ISNUMBER(SEARCH("documentary", R606)), "Documentary",
IF(ISNUMBER(SEARCH("drama", R606)), "Drama",
IF(ISNUMBER(SEARCH("science", R606)), "Science Ficton",
IF(ISNUMBER(SEARCH("shorts", R606)), "Shorts",
IF(ISNUMBER(SEARCH("television", R606)), "Television",
IF(ISNUMBER(SEARCH("mobile", R606)), "Mobile Games",
IF(ISNUMBER(SEARCH("video games", R606)), "Video Games",
IF(ISNUMBER(SEARCH("theater", R606)), "Plays",
IF(ISNUMBER(SEARCH("wearables", R606)), "Wearables",
IF(ISNUMBER(SEARCH("web", R606)), "Web",
IF(ISNUMBER(SEARCH("journalism", R606)), "Audio",
IF(ISNUMBER(SEARCH("photography", R606)), "Photography Books",
IF(ISNUMBER(SEARCH("publishing/fiction", R606)), "Ficton",
IF(ISNUMBER(SEARCH("nonfiction", R606)), "Nonfiction",
IF(ISNUMBER(SEARCH("podcasts", R606)), "Radio &amp; Podcasts",
IF(ISNUMBER(SEARCH("translations", R606)), "translations"))))))))))))))))))))))))</f>
        <v>Plays</v>
      </c>
    </row>
    <row r="607" spans="1:20" x14ac:dyDescent="0.25">
      <c r="A607">
        <v>605</v>
      </c>
      <c r="B607" t="s">
        <v>1252</v>
      </c>
      <c r="C607" s="3" t="s">
        <v>1253</v>
      </c>
      <c r="D607">
        <v>3300</v>
      </c>
      <c r="E607">
        <v>6178</v>
      </c>
      <c r="F607" s="6">
        <f>E607/D607*100</f>
        <v>187.21212121212122</v>
      </c>
      <c r="G607" t="s">
        <v>20</v>
      </c>
      <c r="H607">
        <v>107</v>
      </c>
      <c r="I607" s="8">
        <f>IFERROR(E607/H607,"0")</f>
        <v>57.738317757009348</v>
      </c>
      <c r="J607" t="s">
        <v>21</v>
      </c>
      <c r="K607" t="s">
        <v>22</v>
      </c>
      <c r="L607">
        <v>1443848400</v>
      </c>
      <c r="M607" s="12">
        <f>(((L607/60)/60)/24)+DATE(1970,1,1)</f>
        <v>42280.208333333328</v>
      </c>
      <c r="N607">
        <v>1447394400</v>
      </c>
      <c r="O607" s="12">
        <f>(((N607/60)/60)/24)+DATE(1970,1,1)</f>
        <v>42321.25</v>
      </c>
      <c r="P607" t="b">
        <v>0</v>
      </c>
      <c r="Q607" t="b">
        <v>0</v>
      </c>
      <c r="R607" t="s">
        <v>68</v>
      </c>
      <c r="S607" t="str">
        <f>IF(ISNUMBER(SEARCH("food", R607)), "Food", IF(ISNUMBER(SEARCH("music",R607)),"Music",IF(ISNUMBER(SEARCH("film", R607)), "Film &amp; Video", IF(ISNUMBER(SEARCH("games", R607)), "Games", IF(ISNUMBER(SEARCH("theater", R607)), "Theater",IF(ISNUMBER(SEARCH("technology", R607)), "Technology", IF(ISNUMBER(SEARCH("journalism", R607)), "Journalism", IF(ISNUMBER(SEARCH("photography", R607)), "Photography", IF(ISNUMBER(SEARCH("publishing", R607)), "Publishing")))))))))</f>
        <v>Publishing</v>
      </c>
      <c r="T607" t="str">
        <f>IF(ISNUMBER(SEARCH("food", R607)), "Food Trucks",
IF(ISNUMBER(SEARCH("electric",R607)),"Electric Music",
IF(ISNUMBER(SEARCH("indie",R607)),"Indie Rock",
IF(ISNUMBER(SEARCH("jazz",R607)),"Jazz",
IF(ISNUMBER(SEARCH("metal",R607)),"Metal",
IF(ISNUMBER(SEARCH("rock",R607)),"Rock",
IF(ISNUMBER(SEARCH("world",R607)),"World Music",
IF(ISNUMBER(SEARCH("animation", R607)), "Animation",
IF(ISNUMBER(SEARCH("documentary", R607)), "Documentary",
IF(ISNUMBER(SEARCH("drama", R607)), "Drama",
IF(ISNUMBER(SEARCH("science", R607)), "Science Ficton",
IF(ISNUMBER(SEARCH("shorts", R607)), "Shorts",
IF(ISNUMBER(SEARCH("television", R607)), "Television",
IF(ISNUMBER(SEARCH("mobile", R607)), "Mobile Games",
IF(ISNUMBER(SEARCH("video games", R607)), "Video Games",
IF(ISNUMBER(SEARCH("theater", R607)), "Plays",
IF(ISNUMBER(SEARCH("wearables", R607)), "Wearables",
IF(ISNUMBER(SEARCH("web", R607)), "Web",
IF(ISNUMBER(SEARCH("journalism", R607)), "Audio",
IF(ISNUMBER(SEARCH("photography", R607)), "Photography Books",
IF(ISNUMBER(SEARCH("publishing/fiction", R607)), "Ficton",
IF(ISNUMBER(SEARCH("nonfiction", R607)), "Nonfiction",
IF(ISNUMBER(SEARCH("podcasts", R607)), "Radio &amp; Podcasts",
IF(ISNUMBER(SEARCH("translations", R607)), "translations"))))))))))))))))))))))))</f>
        <v>Nonfiction</v>
      </c>
    </row>
    <row r="608" spans="1:20" x14ac:dyDescent="0.25">
      <c r="A608">
        <v>606</v>
      </c>
      <c r="B608" t="s">
        <v>1254</v>
      </c>
      <c r="C608" s="3" t="s">
        <v>1255</v>
      </c>
      <c r="D608">
        <v>3400</v>
      </c>
      <c r="E608">
        <v>6405</v>
      </c>
      <c r="F608" s="6">
        <f>E608/D608*100</f>
        <v>188.38235294117646</v>
      </c>
      <c r="G608" t="s">
        <v>20</v>
      </c>
      <c r="H608">
        <v>160</v>
      </c>
      <c r="I608" s="8">
        <f>IFERROR(E608/H608,"0")</f>
        <v>40.03125</v>
      </c>
      <c r="J608" t="s">
        <v>40</v>
      </c>
      <c r="K608" t="s">
        <v>41</v>
      </c>
      <c r="L608">
        <v>1457330400</v>
      </c>
      <c r="M608" s="12">
        <f>(((L608/60)/60)/24)+DATE(1970,1,1)</f>
        <v>42436.25</v>
      </c>
      <c r="N608">
        <v>1458277200</v>
      </c>
      <c r="O608" s="12">
        <f>(((N608/60)/60)/24)+DATE(1970,1,1)</f>
        <v>42447.208333333328</v>
      </c>
      <c r="P608" t="b">
        <v>0</v>
      </c>
      <c r="Q608" t="b">
        <v>0</v>
      </c>
      <c r="R608" t="s">
        <v>23</v>
      </c>
      <c r="S608" t="str">
        <f>IF(ISNUMBER(SEARCH("food", R608)), "Food", IF(ISNUMBER(SEARCH("music",R608)),"Music",IF(ISNUMBER(SEARCH("film", R608)), "Film &amp; Video", IF(ISNUMBER(SEARCH("games", R608)), "Games", IF(ISNUMBER(SEARCH("theater", R608)), "Theater",IF(ISNUMBER(SEARCH("technology", R608)), "Technology", IF(ISNUMBER(SEARCH("journalism", R608)), "Journalism", IF(ISNUMBER(SEARCH("photography", R608)), "Photography", IF(ISNUMBER(SEARCH("publishing", R608)), "Publishing")))))))))</f>
        <v>Music</v>
      </c>
      <c r="T608" t="str">
        <f>IF(ISNUMBER(SEARCH("food", R608)), "Food Trucks",
IF(ISNUMBER(SEARCH("electric",R608)),"Electric Music",
IF(ISNUMBER(SEARCH("indie",R608)),"Indie Rock",
IF(ISNUMBER(SEARCH("jazz",R608)),"Jazz",
IF(ISNUMBER(SEARCH("metal",R608)),"Metal",
IF(ISNUMBER(SEARCH("rock",R608)),"Rock",
IF(ISNUMBER(SEARCH("world",R608)),"World Music",
IF(ISNUMBER(SEARCH("animation", R608)), "Animation",
IF(ISNUMBER(SEARCH("documentary", R608)), "Documentary",
IF(ISNUMBER(SEARCH("drama", R608)), "Drama",
IF(ISNUMBER(SEARCH("science", R608)), "Science Ficton",
IF(ISNUMBER(SEARCH("shorts", R608)), "Shorts",
IF(ISNUMBER(SEARCH("television", R608)), "Television",
IF(ISNUMBER(SEARCH("mobile", R608)), "Mobile Games",
IF(ISNUMBER(SEARCH("video games", R608)), "Video Games",
IF(ISNUMBER(SEARCH("theater", R608)), "Plays",
IF(ISNUMBER(SEARCH("wearables", R608)), "Wearables",
IF(ISNUMBER(SEARCH("web", R608)), "Web",
IF(ISNUMBER(SEARCH("journalism", R608)), "Audio",
IF(ISNUMBER(SEARCH("photography", R608)), "Photography Books",
IF(ISNUMBER(SEARCH("publishing/fiction", R608)), "Ficton",
IF(ISNUMBER(SEARCH("nonfiction", R608)), "Nonfiction",
IF(ISNUMBER(SEARCH("podcasts", R608)), "Radio &amp; Podcasts",
IF(ISNUMBER(SEARCH("translations", R608)), "translations"))))))))))))))))))))))))</f>
        <v>Rock</v>
      </c>
    </row>
    <row r="609" spans="1:20" x14ac:dyDescent="0.25">
      <c r="A609">
        <v>607</v>
      </c>
      <c r="B609" t="s">
        <v>1256</v>
      </c>
      <c r="C609" s="3" t="s">
        <v>1257</v>
      </c>
      <c r="D609">
        <v>137600</v>
      </c>
      <c r="E609">
        <v>180667</v>
      </c>
      <c r="F609" s="6">
        <f>E609/D609*100</f>
        <v>131.29869186046511</v>
      </c>
      <c r="G609" t="s">
        <v>20</v>
      </c>
      <c r="H609">
        <v>2230</v>
      </c>
      <c r="I609" s="8">
        <f>IFERROR(E609/H609,"0")</f>
        <v>81.016591928251117</v>
      </c>
      <c r="J609" t="s">
        <v>21</v>
      </c>
      <c r="K609" t="s">
        <v>22</v>
      </c>
      <c r="L609">
        <v>1395550800</v>
      </c>
      <c r="M609" s="12">
        <f>(((L609/60)/60)/24)+DATE(1970,1,1)</f>
        <v>41721.208333333336</v>
      </c>
      <c r="N609">
        <v>1395723600</v>
      </c>
      <c r="O609" s="12">
        <f>(((N609/60)/60)/24)+DATE(1970,1,1)</f>
        <v>41723.208333333336</v>
      </c>
      <c r="P609" t="b">
        <v>0</v>
      </c>
      <c r="Q609" t="b">
        <v>0</v>
      </c>
      <c r="R609" t="s">
        <v>17</v>
      </c>
      <c r="S609" t="str">
        <f>IF(ISNUMBER(SEARCH("food", R609)), "Food", IF(ISNUMBER(SEARCH("music",R609)),"Music",IF(ISNUMBER(SEARCH("film", R609)), "Film &amp; Video", IF(ISNUMBER(SEARCH("games", R609)), "Games", IF(ISNUMBER(SEARCH("theater", R609)), "Theater",IF(ISNUMBER(SEARCH("technology", R609)), "Technology", IF(ISNUMBER(SEARCH("journalism", R609)), "Journalism", IF(ISNUMBER(SEARCH("photography", R609)), "Photography", IF(ISNUMBER(SEARCH("publishing", R609)), "Publishing")))))))))</f>
        <v>Food</v>
      </c>
      <c r="T609" t="str">
        <f>IF(ISNUMBER(SEARCH("food", R609)), "Food Trucks",
IF(ISNUMBER(SEARCH("electric",R609)),"Electric Music",
IF(ISNUMBER(SEARCH("indie",R609)),"Indie Rock",
IF(ISNUMBER(SEARCH("jazz",R609)),"Jazz",
IF(ISNUMBER(SEARCH("metal",R609)),"Metal",
IF(ISNUMBER(SEARCH("rock",R609)),"Rock",
IF(ISNUMBER(SEARCH("world",R609)),"World Music",
IF(ISNUMBER(SEARCH("animation", R609)), "Animation",
IF(ISNUMBER(SEARCH("documentary", R609)), "Documentary",
IF(ISNUMBER(SEARCH("drama", R609)), "Drama",
IF(ISNUMBER(SEARCH("science", R609)), "Science Ficton",
IF(ISNUMBER(SEARCH("shorts", R609)), "Shorts",
IF(ISNUMBER(SEARCH("television", R609)), "Television",
IF(ISNUMBER(SEARCH("mobile", R609)), "Mobile Games",
IF(ISNUMBER(SEARCH("video games", R609)), "Video Games",
IF(ISNUMBER(SEARCH("theater", R609)), "Plays",
IF(ISNUMBER(SEARCH("wearables", R609)), "Wearables",
IF(ISNUMBER(SEARCH("web", R609)), "Web",
IF(ISNUMBER(SEARCH("journalism", R609)), "Audio",
IF(ISNUMBER(SEARCH("photography", R609)), "Photography Books",
IF(ISNUMBER(SEARCH("publishing/fiction", R609)), "Ficton",
IF(ISNUMBER(SEARCH("nonfiction", R609)), "Nonfiction",
IF(ISNUMBER(SEARCH("podcasts", R609)), "Radio &amp; Podcasts",
IF(ISNUMBER(SEARCH("translations", R609)), "translations"))))))))))))))))))))))))</f>
        <v>Food Trucks</v>
      </c>
    </row>
    <row r="610" spans="1:20" x14ac:dyDescent="0.25">
      <c r="A610">
        <v>608</v>
      </c>
      <c r="B610" t="s">
        <v>1258</v>
      </c>
      <c r="C610" s="3" t="s">
        <v>1259</v>
      </c>
      <c r="D610">
        <v>3900</v>
      </c>
      <c r="E610">
        <v>11075</v>
      </c>
      <c r="F610" s="6">
        <f>E610/D610*100</f>
        <v>283.97435897435901</v>
      </c>
      <c r="G610" t="s">
        <v>20</v>
      </c>
      <c r="H610">
        <v>316</v>
      </c>
      <c r="I610" s="8">
        <f>IFERROR(E610/H610,"0")</f>
        <v>35.047468354430379</v>
      </c>
      <c r="J610" t="s">
        <v>21</v>
      </c>
      <c r="K610" t="s">
        <v>22</v>
      </c>
      <c r="L610">
        <v>1551852000</v>
      </c>
      <c r="M610" s="12">
        <f>(((L610/60)/60)/24)+DATE(1970,1,1)</f>
        <v>43530.25</v>
      </c>
      <c r="N610">
        <v>1552197600</v>
      </c>
      <c r="O610" s="12">
        <f>(((N610/60)/60)/24)+DATE(1970,1,1)</f>
        <v>43534.25</v>
      </c>
      <c r="P610" t="b">
        <v>0</v>
      </c>
      <c r="Q610" t="b">
        <v>1</v>
      </c>
      <c r="R610" t="s">
        <v>159</v>
      </c>
      <c r="S610" t="str">
        <f>IF(ISNUMBER(SEARCH("food", R610)), "Food", IF(ISNUMBER(SEARCH("music",R610)),"Music",IF(ISNUMBER(SEARCH("film", R610)), "Film &amp; Video", IF(ISNUMBER(SEARCH("games", R610)), "Games", IF(ISNUMBER(SEARCH("theater", R610)), "Theater",IF(ISNUMBER(SEARCH("technology", R610)), "Technology", IF(ISNUMBER(SEARCH("journalism", R610)), "Journalism", IF(ISNUMBER(SEARCH("photography", R610)), "Photography", IF(ISNUMBER(SEARCH("publishing", R610)), "Publishing")))))))))</f>
        <v>Music</v>
      </c>
      <c r="T610" t="str">
        <f>IF(ISNUMBER(SEARCH("food", R610)), "Food Trucks",
IF(ISNUMBER(SEARCH("electric",R610)),"Electric Music",
IF(ISNUMBER(SEARCH("indie",R610)),"Indie Rock",
IF(ISNUMBER(SEARCH("jazz",R610)),"Jazz",
IF(ISNUMBER(SEARCH("metal",R610)),"Metal",
IF(ISNUMBER(SEARCH("rock",R610)),"Rock",
IF(ISNUMBER(SEARCH("world",R610)),"World Music",
IF(ISNUMBER(SEARCH("animation", R610)), "Animation",
IF(ISNUMBER(SEARCH("documentary", R610)), "Documentary",
IF(ISNUMBER(SEARCH("drama", R610)), "Drama",
IF(ISNUMBER(SEARCH("science", R610)), "Science Ficton",
IF(ISNUMBER(SEARCH("shorts", R610)), "Shorts",
IF(ISNUMBER(SEARCH("television", R610)), "Television",
IF(ISNUMBER(SEARCH("mobile", R610)), "Mobile Games",
IF(ISNUMBER(SEARCH("video games", R610)), "Video Games",
IF(ISNUMBER(SEARCH("theater", R610)), "Plays",
IF(ISNUMBER(SEARCH("wearables", R610)), "Wearables",
IF(ISNUMBER(SEARCH("web", R610)), "Web",
IF(ISNUMBER(SEARCH("journalism", R610)), "Audio",
IF(ISNUMBER(SEARCH("photography", R610)), "Photography Books",
IF(ISNUMBER(SEARCH("publishing/fiction", R610)), "Ficton",
IF(ISNUMBER(SEARCH("nonfiction", R610)), "Nonfiction",
IF(ISNUMBER(SEARCH("podcasts", R610)), "Radio &amp; Podcasts",
IF(ISNUMBER(SEARCH("translations", R610)), "translations"))))))))))))))))))))))))</f>
        <v>Jazz</v>
      </c>
    </row>
    <row r="611" spans="1:20" x14ac:dyDescent="0.25">
      <c r="A611">
        <v>609</v>
      </c>
      <c r="B611" t="s">
        <v>1260</v>
      </c>
      <c r="C611" s="3" t="s">
        <v>1261</v>
      </c>
      <c r="D611">
        <v>10000</v>
      </c>
      <c r="E611">
        <v>12042</v>
      </c>
      <c r="F611" s="6">
        <f>E611/D611*100</f>
        <v>120.41999999999999</v>
      </c>
      <c r="G611" t="s">
        <v>20</v>
      </c>
      <c r="H611">
        <v>117</v>
      </c>
      <c r="I611" s="8">
        <f>IFERROR(E611/H611,"0")</f>
        <v>102.92307692307692</v>
      </c>
      <c r="J611" t="s">
        <v>21</v>
      </c>
      <c r="K611" t="s">
        <v>22</v>
      </c>
      <c r="L611">
        <v>1547618400</v>
      </c>
      <c r="M611" s="12">
        <f>(((L611/60)/60)/24)+DATE(1970,1,1)</f>
        <v>43481.25</v>
      </c>
      <c r="N611">
        <v>1549087200</v>
      </c>
      <c r="O611" s="12">
        <f>(((N611/60)/60)/24)+DATE(1970,1,1)</f>
        <v>43498.25</v>
      </c>
      <c r="P611" t="b">
        <v>0</v>
      </c>
      <c r="Q611" t="b">
        <v>0</v>
      </c>
      <c r="R611" t="s">
        <v>474</v>
      </c>
      <c r="S611" t="str">
        <f>IF(ISNUMBER(SEARCH("food", R611)), "Food", IF(ISNUMBER(SEARCH("music",R611)),"Music",IF(ISNUMBER(SEARCH("film", R611)), "Film &amp; Video", IF(ISNUMBER(SEARCH("games", R611)), "Games", IF(ISNUMBER(SEARCH("theater", R611)), "Theater",IF(ISNUMBER(SEARCH("technology", R611)), "Technology", IF(ISNUMBER(SEARCH("journalism", R611)), "Journalism", IF(ISNUMBER(SEARCH("photography", R611)), "Photography", IF(ISNUMBER(SEARCH("publishing", R611)), "Publishing")))))))))</f>
        <v>Film &amp; Video</v>
      </c>
      <c r="T611" t="str">
        <f>IF(ISNUMBER(SEARCH("food", R611)), "Food Trucks",
IF(ISNUMBER(SEARCH("electric",R611)),"Electric Music",
IF(ISNUMBER(SEARCH("indie",R611)),"Indie Rock",
IF(ISNUMBER(SEARCH("jazz",R611)),"Jazz",
IF(ISNUMBER(SEARCH("metal",R611)),"Metal",
IF(ISNUMBER(SEARCH("rock",R611)),"Rock",
IF(ISNUMBER(SEARCH("world",R611)),"World Music",
IF(ISNUMBER(SEARCH("animation", R611)), "Animation",
IF(ISNUMBER(SEARCH("documentary", R611)), "Documentary",
IF(ISNUMBER(SEARCH("drama", R611)), "Drama",
IF(ISNUMBER(SEARCH("science", R611)), "Science Ficton",
IF(ISNUMBER(SEARCH("shorts", R611)), "Shorts",
IF(ISNUMBER(SEARCH("television", R611)), "Television",
IF(ISNUMBER(SEARCH("mobile", R611)), "Mobile Games",
IF(ISNUMBER(SEARCH("video games", R611)), "Video Games",
IF(ISNUMBER(SEARCH("theater", R611)), "Plays",
IF(ISNUMBER(SEARCH("wearables", R611)), "Wearables",
IF(ISNUMBER(SEARCH("web", R611)), "Web",
IF(ISNUMBER(SEARCH("journalism", R611)), "Audio",
IF(ISNUMBER(SEARCH("photography", R611)), "Photography Books",
IF(ISNUMBER(SEARCH("publishing/fiction", R611)), "Ficton",
IF(ISNUMBER(SEARCH("nonfiction", R611)), "Nonfiction",
IF(ISNUMBER(SEARCH("podcasts", R611)), "Radio &amp; Podcasts",
IF(ISNUMBER(SEARCH("translations", R611)), "translations"))))))))))))))))))))))))</f>
        <v>Science Ficton</v>
      </c>
    </row>
    <row r="612" spans="1:20" ht="31.5" x14ac:dyDescent="0.25">
      <c r="A612">
        <v>610</v>
      </c>
      <c r="B612" t="s">
        <v>1262</v>
      </c>
      <c r="C612" s="3" t="s">
        <v>1263</v>
      </c>
      <c r="D612">
        <v>42800</v>
      </c>
      <c r="E612">
        <v>179356</v>
      </c>
      <c r="F612" s="6">
        <f>E612/D612*100</f>
        <v>419.0560747663551</v>
      </c>
      <c r="G612" t="s">
        <v>20</v>
      </c>
      <c r="H612">
        <v>6406</v>
      </c>
      <c r="I612" s="8">
        <f>IFERROR(E612/H612,"0")</f>
        <v>27.998126756166094</v>
      </c>
      <c r="J612" t="s">
        <v>21</v>
      </c>
      <c r="K612" t="s">
        <v>22</v>
      </c>
      <c r="L612">
        <v>1355637600</v>
      </c>
      <c r="M612" s="12">
        <f>(((L612/60)/60)/24)+DATE(1970,1,1)</f>
        <v>41259.25</v>
      </c>
      <c r="N612">
        <v>1356847200</v>
      </c>
      <c r="O612" s="12">
        <f>(((N612/60)/60)/24)+DATE(1970,1,1)</f>
        <v>41273.25</v>
      </c>
      <c r="P612" t="b">
        <v>0</v>
      </c>
      <c r="Q612" t="b">
        <v>0</v>
      </c>
      <c r="R612" t="s">
        <v>33</v>
      </c>
      <c r="S612" t="str">
        <f>IF(ISNUMBER(SEARCH("food", R612)), "Food", IF(ISNUMBER(SEARCH("music",R612)),"Music",IF(ISNUMBER(SEARCH("film", R612)), "Film &amp; Video", IF(ISNUMBER(SEARCH("games", R612)), "Games", IF(ISNUMBER(SEARCH("theater", R612)), "Theater",IF(ISNUMBER(SEARCH("technology", R612)), "Technology", IF(ISNUMBER(SEARCH("journalism", R612)), "Journalism", IF(ISNUMBER(SEARCH("photography", R612)), "Photography", IF(ISNUMBER(SEARCH("publishing", R612)), "Publishing")))))))))</f>
        <v>Theater</v>
      </c>
      <c r="T612" t="str">
        <f>IF(ISNUMBER(SEARCH("food", R612)), "Food Trucks",
IF(ISNUMBER(SEARCH("electric",R612)),"Electric Music",
IF(ISNUMBER(SEARCH("indie",R612)),"Indie Rock",
IF(ISNUMBER(SEARCH("jazz",R612)),"Jazz",
IF(ISNUMBER(SEARCH("metal",R612)),"Metal",
IF(ISNUMBER(SEARCH("rock",R612)),"Rock",
IF(ISNUMBER(SEARCH("world",R612)),"World Music",
IF(ISNUMBER(SEARCH("animation", R612)), "Animation",
IF(ISNUMBER(SEARCH("documentary", R612)), "Documentary",
IF(ISNUMBER(SEARCH("drama", R612)), "Drama",
IF(ISNUMBER(SEARCH("science", R612)), "Science Ficton",
IF(ISNUMBER(SEARCH("shorts", R612)), "Shorts",
IF(ISNUMBER(SEARCH("television", R612)), "Television",
IF(ISNUMBER(SEARCH("mobile", R612)), "Mobile Games",
IF(ISNUMBER(SEARCH("video games", R612)), "Video Games",
IF(ISNUMBER(SEARCH("theater", R612)), "Plays",
IF(ISNUMBER(SEARCH("wearables", R612)), "Wearables",
IF(ISNUMBER(SEARCH("web", R612)), "Web",
IF(ISNUMBER(SEARCH("journalism", R612)), "Audio",
IF(ISNUMBER(SEARCH("photography", R612)), "Photography Books",
IF(ISNUMBER(SEARCH("publishing/fiction", R612)), "Ficton",
IF(ISNUMBER(SEARCH("nonfiction", R612)), "Nonfiction",
IF(ISNUMBER(SEARCH("podcasts", R612)), "Radio &amp; Podcasts",
IF(ISNUMBER(SEARCH("translations", R612)), "translations"))))))))))))))))))))))))</f>
        <v>Plays</v>
      </c>
    </row>
    <row r="613" spans="1:20" x14ac:dyDescent="0.25">
      <c r="A613">
        <v>611</v>
      </c>
      <c r="B613" t="s">
        <v>1264</v>
      </c>
      <c r="C613" s="3" t="s">
        <v>1265</v>
      </c>
      <c r="D613">
        <v>8200</v>
      </c>
      <c r="E613">
        <v>1136</v>
      </c>
      <c r="F613" s="6">
        <f>E613/D613*100</f>
        <v>13.853658536585368</v>
      </c>
      <c r="G613" t="s">
        <v>74</v>
      </c>
      <c r="H613">
        <v>15</v>
      </c>
      <c r="I613" s="8">
        <f>IFERROR(E613/H613,"0")</f>
        <v>75.733333333333334</v>
      </c>
      <c r="J613" t="s">
        <v>21</v>
      </c>
      <c r="K613" t="s">
        <v>22</v>
      </c>
      <c r="L613">
        <v>1374728400</v>
      </c>
      <c r="M613" s="12">
        <f>(((L613/60)/60)/24)+DATE(1970,1,1)</f>
        <v>41480.208333333336</v>
      </c>
      <c r="N613">
        <v>1375765200</v>
      </c>
      <c r="O613" s="12">
        <f>(((N613/60)/60)/24)+DATE(1970,1,1)</f>
        <v>41492.208333333336</v>
      </c>
      <c r="P613" t="b">
        <v>0</v>
      </c>
      <c r="Q613" t="b">
        <v>0</v>
      </c>
      <c r="R613" t="s">
        <v>33</v>
      </c>
      <c r="S613" t="str">
        <f>IF(ISNUMBER(SEARCH("food", R613)), "Food", IF(ISNUMBER(SEARCH("music",R613)),"Music",IF(ISNUMBER(SEARCH("film", R613)), "Film &amp; Video", IF(ISNUMBER(SEARCH("games", R613)), "Games", IF(ISNUMBER(SEARCH("theater", R613)), "Theater",IF(ISNUMBER(SEARCH("technology", R613)), "Technology", IF(ISNUMBER(SEARCH("journalism", R613)), "Journalism", IF(ISNUMBER(SEARCH("photography", R613)), "Photography", IF(ISNUMBER(SEARCH("publishing", R613)), "Publishing")))))))))</f>
        <v>Theater</v>
      </c>
      <c r="T613" t="str">
        <f>IF(ISNUMBER(SEARCH("food", R613)), "Food Trucks",
IF(ISNUMBER(SEARCH("electric",R613)),"Electric Music",
IF(ISNUMBER(SEARCH("indie",R613)),"Indie Rock",
IF(ISNUMBER(SEARCH("jazz",R613)),"Jazz",
IF(ISNUMBER(SEARCH("metal",R613)),"Metal",
IF(ISNUMBER(SEARCH("rock",R613)),"Rock",
IF(ISNUMBER(SEARCH("world",R613)),"World Music",
IF(ISNUMBER(SEARCH("animation", R613)), "Animation",
IF(ISNUMBER(SEARCH("documentary", R613)), "Documentary",
IF(ISNUMBER(SEARCH("drama", R613)), "Drama",
IF(ISNUMBER(SEARCH("science", R613)), "Science Ficton",
IF(ISNUMBER(SEARCH("shorts", R613)), "Shorts",
IF(ISNUMBER(SEARCH("television", R613)), "Television",
IF(ISNUMBER(SEARCH("mobile", R613)), "Mobile Games",
IF(ISNUMBER(SEARCH("video games", R613)), "Video Games",
IF(ISNUMBER(SEARCH("theater", R613)), "Plays",
IF(ISNUMBER(SEARCH("wearables", R613)), "Wearables",
IF(ISNUMBER(SEARCH("web", R613)), "Web",
IF(ISNUMBER(SEARCH("journalism", R613)), "Audio",
IF(ISNUMBER(SEARCH("photography", R613)), "Photography Books",
IF(ISNUMBER(SEARCH("publishing/fiction", R613)), "Ficton",
IF(ISNUMBER(SEARCH("nonfiction", R613)), "Nonfiction",
IF(ISNUMBER(SEARCH("podcasts", R613)), "Radio &amp; Podcasts",
IF(ISNUMBER(SEARCH("translations", R613)), "translations"))))))))))))))))))))))))</f>
        <v>Plays</v>
      </c>
    </row>
    <row r="614" spans="1:20" x14ac:dyDescent="0.25">
      <c r="A614">
        <v>612</v>
      </c>
      <c r="B614" t="s">
        <v>1266</v>
      </c>
      <c r="C614" s="3" t="s">
        <v>1267</v>
      </c>
      <c r="D614">
        <v>6200</v>
      </c>
      <c r="E614">
        <v>8645</v>
      </c>
      <c r="F614" s="6">
        <f>E614/D614*100</f>
        <v>139.43548387096774</v>
      </c>
      <c r="G614" t="s">
        <v>20</v>
      </c>
      <c r="H614">
        <v>192</v>
      </c>
      <c r="I614" s="8">
        <f>IFERROR(E614/H614,"0")</f>
        <v>45.026041666666664</v>
      </c>
      <c r="J614" t="s">
        <v>21</v>
      </c>
      <c r="K614" t="s">
        <v>22</v>
      </c>
      <c r="L614">
        <v>1287810000</v>
      </c>
      <c r="M614" s="12">
        <f>(((L614/60)/60)/24)+DATE(1970,1,1)</f>
        <v>40474.208333333336</v>
      </c>
      <c r="N614">
        <v>1289800800</v>
      </c>
      <c r="O614" s="12">
        <f>(((N614/60)/60)/24)+DATE(1970,1,1)</f>
        <v>40497.25</v>
      </c>
      <c r="P614" t="b">
        <v>0</v>
      </c>
      <c r="Q614" t="b">
        <v>0</v>
      </c>
      <c r="R614" t="s">
        <v>50</v>
      </c>
      <c r="S614" t="str">
        <f>IF(ISNUMBER(SEARCH("food", R614)), "Food", IF(ISNUMBER(SEARCH("music",R614)),"Music",IF(ISNUMBER(SEARCH("film", R614)), "Film &amp; Video", IF(ISNUMBER(SEARCH("games", R614)), "Games", IF(ISNUMBER(SEARCH("theater", R614)), "Theater",IF(ISNUMBER(SEARCH("technology", R614)), "Technology", IF(ISNUMBER(SEARCH("journalism", R614)), "Journalism", IF(ISNUMBER(SEARCH("photography", R614)), "Photography", IF(ISNUMBER(SEARCH("publishing", R614)), "Publishing")))))))))</f>
        <v>Music</v>
      </c>
      <c r="T614" t="str">
        <f>IF(ISNUMBER(SEARCH("food", R614)), "Food Trucks",
IF(ISNUMBER(SEARCH("electric",R614)),"Electric Music",
IF(ISNUMBER(SEARCH("indie",R614)),"Indie Rock",
IF(ISNUMBER(SEARCH("jazz",R614)),"Jazz",
IF(ISNUMBER(SEARCH("metal",R614)),"Metal",
IF(ISNUMBER(SEARCH("rock",R614)),"Rock",
IF(ISNUMBER(SEARCH("world",R614)),"World Music",
IF(ISNUMBER(SEARCH("animation", R614)), "Animation",
IF(ISNUMBER(SEARCH("documentary", R614)), "Documentary",
IF(ISNUMBER(SEARCH("drama", R614)), "Drama",
IF(ISNUMBER(SEARCH("science", R614)), "Science Ficton",
IF(ISNUMBER(SEARCH("shorts", R614)), "Shorts",
IF(ISNUMBER(SEARCH("television", R614)), "Television",
IF(ISNUMBER(SEARCH("mobile", R614)), "Mobile Games",
IF(ISNUMBER(SEARCH("video games", R614)), "Video Games",
IF(ISNUMBER(SEARCH("theater", R614)), "Plays",
IF(ISNUMBER(SEARCH("wearables", R614)), "Wearables",
IF(ISNUMBER(SEARCH("web", R614)), "Web",
IF(ISNUMBER(SEARCH("journalism", R614)), "Audio",
IF(ISNUMBER(SEARCH("photography", R614)), "Photography Books",
IF(ISNUMBER(SEARCH("publishing/fiction", R614)), "Ficton",
IF(ISNUMBER(SEARCH("nonfiction", R614)), "Nonfiction",
IF(ISNUMBER(SEARCH("podcasts", R614)), "Radio &amp; Podcasts",
IF(ISNUMBER(SEARCH("translations", R614)), "translations"))))))))))))))))))))))))</f>
        <v>Electric Music</v>
      </c>
    </row>
    <row r="615" spans="1:20" x14ac:dyDescent="0.25">
      <c r="A615">
        <v>613</v>
      </c>
      <c r="B615" t="s">
        <v>1268</v>
      </c>
      <c r="C615" s="3" t="s">
        <v>1269</v>
      </c>
      <c r="D615">
        <v>1100</v>
      </c>
      <c r="E615">
        <v>1914</v>
      </c>
      <c r="F615" s="6">
        <f>E615/D615*100</f>
        <v>174</v>
      </c>
      <c r="G615" t="s">
        <v>20</v>
      </c>
      <c r="H615">
        <v>26</v>
      </c>
      <c r="I615" s="8">
        <f>IFERROR(E615/H615,"0")</f>
        <v>73.615384615384613</v>
      </c>
      <c r="J615" t="s">
        <v>15</v>
      </c>
      <c r="K615" t="s">
        <v>16</v>
      </c>
      <c r="L615">
        <v>1503723600</v>
      </c>
      <c r="M615" s="12">
        <f>(((L615/60)/60)/24)+DATE(1970,1,1)</f>
        <v>42973.208333333328</v>
      </c>
      <c r="N615">
        <v>1504501200</v>
      </c>
      <c r="O615" s="12">
        <f>(((N615/60)/60)/24)+DATE(1970,1,1)</f>
        <v>42982.208333333328</v>
      </c>
      <c r="P615" t="b">
        <v>0</v>
      </c>
      <c r="Q615" t="b">
        <v>0</v>
      </c>
      <c r="R615" t="s">
        <v>33</v>
      </c>
      <c r="S615" t="str">
        <f>IF(ISNUMBER(SEARCH("food", R615)), "Food", IF(ISNUMBER(SEARCH("music",R615)),"Music",IF(ISNUMBER(SEARCH("film", R615)), "Film &amp; Video", IF(ISNUMBER(SEARCH("games", R615)), "Games", IF(ISNUMBER(SEARCH("theater", R615)), "Theater",IF(ISNUMBER(SEARCH("technology", R615)), "Technology", IF(ISNUMBER(SEARCH("journalism", R615)), "Journalism", IF(ISNUMBER(SEARCH("photography", R615)), "Photography", IF(ISNUMBER(SEARCH("publishing", R615)), "Publishing")))))))))</f>
        <v>Theater</v>
      </c>
      <c r="T615" t="str">
        <f>IF(ISNUMBER(SEARCH("food", R615)), "Food Trucks",
IF(ISNUMBER(SEARCH("electric",R615)),"Electric Music",
IF(ISNUMBER(SEARCH("indie",R615)),"Indie Rock",
IF(ISNUMBER(SEARCH("jazz",R615)),"Jazz",
IF(ISNUMBER(SEARCH("metal",R615)),"Metal",
IF(ISNUMBER(SEARCH("rock",R615)),"Rock",
IF(ISNUMBER(SEARCH("world",R615)),"World Music",
IF(ISNUMBER(SEARCH("animation", R615)), "Animation",
IF(ISNUMBER(SEARCH("documentary", R615)), "Documentary",
IF(ISNUMBER(SEARCH("drama", R615)), "Drama",
IF(ISNUMBER(SEARCH("science", R615)), "Science Ficton",
IF(ISNUMBER(SEARCH("shorts", R615)), "Shorts",
IF(ISNUMBER(SEARCH("television", R615)), "Television",
IF(ISNUMBER(SEARCH("mobile", R615)), "Mobile Games",
IF(ISNUMBER(SEARCH("video games", R615)), "Video Games",
IF(ISNUMBER(SEARCH("theater", R615)), "Plays",
IF(ISNUMBER(SEARCH("wearables", R615)), "Wearables",
IF(ISNUMBER(SEARCH("web", R615)), "Web",
IF(ISNUMBER(SEARCH("journalism", R615)), "Audio",
IF(ISNUMBER(SEARCH("photography", R615)), "Photography Books",
IF(ISNUMBER(SEARCH("publishing/fiction", R615)), "Ficton",
IF(ISNUMBER(SEARCH("nonfiction", R615)), "Nonfiction",
IF(ISNUMBER(SEARCH("podcasts", R615)), "Radio &amp; Podcasts",
IF(ISNUMBER(SEARCH("translations", R615)), "translations"))))))))))))))))))))))))</f>
        <v>Plays</v>
      </c>
    </row>
    <row r="616" spans="1:20" ht="31.5" x14ac:dyDescent="0.25">
      <c r="A616">
        <v>614</v>
      </c>
      <c r="B616" t="s">
        <v>1270</v>
      </c>
      <c r="C616" s="3" t="s">
        <v>1271</v>
      </c>
      <c r="D616">
        <v>26500</v>
      </c>
      <c r="E616">
        <v>41205</v>
      </c>
      <c r="F616" s="6">
        <f>E616/D616*100</f>
        <v>155.49056603773585</v>
      </c>
      <c r="G616" t="s">
        <v>20</v>
      </c>
      <c r="H616">
        <v>723</v>
      </c>
      <c r="I616" s="8">
        <f>IFERROR(E616/H616,"0")</f>
        <v>56.991701244813278</v>
      </c>
      <c r="J616" t="s">
        <v>21</v>
      </c>
      <c r="K616" t="s">
        <v>22</v>
      </c>
      <c r="L616">
        <v>1484114400</v>
      </c>
      <c r="M616" s="12">
        <f>(((L616/60)/60)/24)+DATE(1970,1,1)</f>
        <v>42746.25</v>
      </c>
      <c r="N616">
        <v>1485669600</v>
      </c>
      <c r="O616" s="12">
        <f>(((N616/60)/60)/24)+DATE(1970,1,1)</f>
        <v>42764.25</v>
      </c>
      <c r="P616" t="b">
        <v>0</v>
      </c>
      <c r="Q616" t="b">
        <v>0</v>
      </c>
      <c r="R616" t="s">
        <v>33</v>
      </c>
      <c r="S616" t="str">
        <f>IF(ISNUMBER(SEARCH("food", R616)), "Food", IF(ISNUMBER(SEARCH("music",R616)),"Music",IF(ISNUMBER(SEARCH("film", R616)), "Film &amp; Video", IF(ISNUMBER(SEARCH("games", R616)), "Games", IF(ISNUMBER(SEARCH("theater", R616)), "Theater",IF(ISNUMBER(SEARCH("technology", R616)), "Technology", IF(ISNUMBER(SEARCH("journalism", R616)), "Journalism", IF(ISNUMBER(SEARCH("photography", R616)), "Photography", IF(ISNUMBER(SEARCH("publishing", R616)), "Publishing")))))))))</f>
        <v>Theater</v>
      </c>
      <c r="T616" t="str">
        <f>IF(ISNUMBER(SEARCH("food", R616)), "Food Trucks",
IF(ISNUMBER(SEARCH("electric",R616)),"Electric Music",
IF(ISNUMBER(SEARCH("indie",R616)),"Indie Rock",
IF(ISNUMBER(SEARCH("jazz",R616)),"Jazz",
IF(ISNUMBER(SEARCH("metal",R616)),"Metal",
IF(ISNUMBER(SEARCH("rock",R616)),"Rock",
IF(ISNUMBER(SEARCH("world",R616)),"World Music",
IF(ISNUMBER(SEARCH("animation", R616)), "Animation",
IF(ISNUMBER(SEARCH("documentary", R616)), "Documentary",
IF(ISNUMBER(SEARCH("drama", R616)), "Drama",
IF(ISNUMBER(SEARCH("science", R616)), "Science Ficton",
IF(ISNUMBER(SEARCH("shorts", R616)), "Shorts",
IF(ISNUMBER(SEARCH("television", R616)), "Television",
IF(ISNUMBER(SEARCH("mobile", R616)), "Mobile Games",
IF(ISNUMBER(SEARCH("video games", R616)), "Video Games",
IF(ISNUMBER(SEARCH("theater", R616)), "Plays",
IF(ISNUMBER(SEARCH("wearables", R616)), "Wearables",
IF(ISNUMBER(SEARCH("web", R616)), "Web",
IF(ISNUMBER(SEARCH("journalism", R616)), "Audio",
IF(ISNUMBER(SEARCH("photography", R616)), "Photography Books",
IF(ISNUMBER(SEARCH("publishing/fiction", R616)), "Ficton",
IF(ISNUMBER(SEARCH("nonfiction", R616)), "Nonfiction",
IF(ISNUMBER(SEARCH("podcasts", R616)), "Radio &amp; Podcasts",
IF(ISNUMBER(SEARCH("translations", R616)), "translations"))))))))))))))))))))))))</f>
        <v>Plays</v>
      </c>
    </row>
    <row r="617" spans="1:20" x14ac:dyDescent="0.25">
      <c r="A617">
        <v>615</v>
      </c>
      <c r="B617" t="s">
        <v>1272</v>
      </c>
      <c r="C617" s="3" t="s">
        <v>1273</v>
      </c>
      <c r="D617">
        <v>8500</v>
      </c>
      <c r="E617">
        <v>14488</v>
      </c>
      <c r="F617" s="6">
        <f>E617/D617*100</f>
        <v>170.44705882352943</v>
      </c>
      <c r="G617" t="s">
        <v>20</v>
      </c>
      <c r="H617">
        <v>170</v>
      </c>
      <c r="I617" s="8">
        <f>IFERROR(E617/H617,"0")</f>
        <v>85.223529411764702</v>
      </c>
      <c r="J617" t="s">
        <v>107</v>
      </c>
      <c r="K617" t="s">
        <v>108</v>
      </c>
      <c r="L617">
        <v>1461906000</v>
      </c>
      <c r="M617" s="12">
        <f>(((L617/60)/60)/24)+DATE(1970,1,1)</f>
        <v>42489.208333333328</v>
      </c>
      <c r="N617">
        <v>1462770000</v>
      </c>
      <c r="O617" s="12">
        <f>(((N617/60)/60)/24)+DATE(1970,1,1)</f>
        <v>42499.208333333328</v>
      </c>
      <c r="P617" t="b">
        <v>0</v>
      </c>
      <c r="Q617" t="b">
        <v>0</v>
      </c>
      <c r="R617" t="s">
        <v>33</v>
      </c>
      <c r="S617" t="str">
        <f>IF(ISNUMBER(SEARCH("food", R617)), "Food", IF(ISNUMBER(SEARCH("music",R617)),"Music",IF(ISNUMBER(SEARCH("film", R617)), "Film &amp; Video", IF(ISNUMBER(SEARCH("games", R617)), "Games", IF(ISNUMBER(SEARCH("theater", R617)), "Theater",IF(ISNUMBER(SEARCH("technology", R617)), "Technology", IF(ISNUMBER(SEARCH("journalism", R617)), "Journalism", IF(ISNUMBER(SEARCH("photography", R617)), "Photography", IF(ISNUMBER(SEARCH("publishing", R617)), "Publishing")))))))))</f>
        <v>Theater</v>
      </c>
      <c r="T617" t="str">
        <f>IF(ISNUMBER(SEARCH("food", R617)), "Food Trucks",
IF(ISNUMBER(SEARCH("electric",R617)),"Electric Music",
IF(ISNUMBER(SEARCH("indie",R617)),"Indie Rock",
IF(ISNUMBER(SEARCH("jazz",R617)),"Jazz",
IF(ISNUMBER(SEARCH("metal",R617)),"Metal",
IF(ISNUMBER(SEARCH("rock",R617)),"Rock",
IF(ISNUMBER(SEARCH("world",R617)),"World Music",
IF(ISNUMBER(SEARCH("animation", R617)), "Animation",
IF(ISNUMBER(SEARCH("documentary", R617)), "Documentary",
IF(ISNUMBER(SEARCH("drama", R617)), "Drama",
IF(ISNUMBER(SEARCH("science", R617)), "Science Ficton",
IF(ISNUMBER(SEARCH("shorts", R617)), "Shorts",
IF(ISNUMBER(SEARCH("television", R617)), "Television",
IF(ISNUMBER(SEARCH("mobile", R617)), "Mobile Games",
IF(ISNUMBER(SEARCH("video games", R617)), "Video Games",
IF(ISNUMBER(SEARCH("theater", R617)), "Plays",
IF(ISNUMBER(SEARCH("wearables", R617)), "Wearables",
IF(ISNUMBER(SEARCH("web", R617)), "Web",
IF(ISNUMBER(SEARCH("journalism", R617)), "Audio",
IF(ISNUMBER(SEARCH("photography", R617)), "Photography Books",
IF(ISNUMBER(SEARCH("publishing/fiction", R617)), "Ficton",
IF(ISNUMBER(SEARCH("nonfiction", R617)), "Nonfiction",
IF(ISNUMBER(SEARCH("podcasts", R617)), "Radio &amp; Podcasts",
IF(ISNUMBER(SEARCH("translations", R617)), "translations"))))))))))))))))))))))))</f>
        <v>Plays</v>
      </c>
    </row>
    <row r="618" spans="1:20" x14ac:dyDescent="0.25">
      <c r="A618">
        <v>616</v>
      </c>
      <c r="B618" t="s">
        <v>1274</v>
      </c>
      <c r="C618" s="3" t="s">
        <v>1275</v>
      </c>
      <c r="D618">
        <v>6400</v>
      </c>
      <c r="E618">
        <v>12129</v>
      </c>
      <c r="F618" s="6">
        <f>E618/D618*100</f>
        <v>189.515625</v>
      </c>
      <c r="G618" t="s">
        <v>20</v>
      </c>
      <c r="H618">
        <v>238</v>
      </c>
      <c r="I618" s="8">
        <f>IFERROR(E618/H618,"0")</f>
        <v>50.962184873949582</v>
      </c>
      <c r="J618" t="s">
        <v>40</v>
      </c>
      <c r="K618" t="s">
        <v>41</v>
      </c>
      <c r="L618">
        <v>1379653200</v>
      </c>
      <c r="M618" s="12">
        <f>(((L618/60)/60)/24)+DATE(1970,1,1)</f>
        <v>41537.208333333336</v>
      </c>
      <c r="N618">
        <v>1379739600</v>
      </c>
      <c r="O618" s="12">
        <f>(((N618/60)/60)/24)+DATE(1970,1,1)</f>
        <v>41538.208333333336</v>
      </c>
      <c r="P618" t="b">
        <v>0</v>
      </c>
      <c r="Q618" t="b">
        <v>1</v>
      </c>
      <c r="R618" t="s">
        <v>60</v>
      </c>
      <c r="S618" t="str">
        <f>IF(ISNUMBER(SEARCH("food", R618)), "Food", IF(ISNUMBER(SEARCH("music",R618)),"Music",IF(ISNUMBER(SEARCH("film", R618)), "Film &amp; Video", IF(ISNUMBER(SEARCH("games", R618)), "Games", IF(ISNUMBER(SEARCH("theater", R618)), "Theater",IF(ISNUMBER(SEARCH("technology", R618)), "Technology", IF(ISNUMBER(SEARCH("journalism", R618)), "Journalism", IF(ISNUMBER(SEARCH("photography", R618)), "Photography", IF(ISNUMBER(SEARCH("publishing", R618)), "Publishing")))))))))</f>
        <v>Music</v>
      </c>
      <c r="T618" t="str">
        <f>IF(ISNUMBER(SEARCH("food", R618)), "Food Trucks",
IF(ISNUMBER(SEARCH("electric",R618)),"Electric Music",
IF(ISNUMBER(SEARCH("indie",R618)),"Indie Rock",
IF(ISNUMBER(SEARCH("jazz",R618)),"Jazz",
IF(ISNUMBER(SEARCH("metal",R618)),"Metal",
IF(ISNUMBER(SEARCH("rock",R618)),"Rock",
IF(ISNUMBER(SEARCH("world",R618)),"World Music",
IF(ISNUMBER(SEARCH("animation", R618)), "Animation",
IF(ISNUMBER(SEARCH("documentary", R618)), "Documentary",
IF(ISNUMBER(SEARCH("drama", R618)), "Drama",
IF(ISNUMBER(SEARCH("science", R618)), "Science Ficton",
IF(ISNUMBER(SEARCH("shorts", R618)), "Shorts",
IF(ISNUMBER(SEARCH("television", R618)), "Television",
IF(ISNUMBER(SEARCH("mobile", R618)), "Mobile Games",
IF(ISNUMBER(SEARCH("video games", R618)), "Video Games",
IF(ISNUMBER(SEARCH("theater", R618)), "Plays",
IF(ISNUMBER(SEARCH("wearables", R618)), "Wearables",
IF(ISNUMBER(SEARCH("web", R618)), "Web",
IF(ISNUMBER(SEARCH("journalism", R618)), "Audio",
IF(ISNUMBER(SEARCH("photography", R618)), "Photography Books",
IF(ISNUMBER(SEARCH("publishing/fiction", R618)), "Ficton",
IF(ISNUMBER(SEARCH("nonfiction", R618)), "Nonfiction",
IF(ISNUMBER(SEARCH("podcasts", R618)), "Radio &amp; Podcasts",
IF(ISNUMBER(SEARCH("translations", R618)), "translations"))))))))))))))))))))))))</f>
        <v>Indie Rock</v>
      </c>
    </row>
    <row r="619" spans="1:20" x14ac:dyDescent="0.25">
      <c r="A619">
        <v>617</v>
      </c>
      <c r="B619" t="s">
        <v>1276</v>
      </c>
      <c r="C619" s="3" t="s">
        <v>1277</v>
      </c>
      <c r="D619">
        <v>1400</v>
      </c>
      <c r="E619">
        <v>3496</v>
      </c>
      <c r="F619" s="6">
        <f>E619/D619*100</f>
        <v>249.71428571428572</v>
      </c>
      <c r="G619" t="s">
        <v>20</v>
      </c>
      <c r="H619">
        <v>55</v>
      </c>
      <c r="I619" s="8">
        <f>IFERROR(E619/H619,"0")</f>
        <v>63.563636363636363</v>
      </c>
      <c r="J619" t="s">
        <v>21</v>
      </c>
      <c r="K619" t="s">
        <v>22</v>
      </c>
      <c r="L619">
        <v>1401858000</v>
      </c>
      <c r="M619" s="12">
        <f>(((L619/60)/60)/24)+DATE(1970,1,1)</f>
        <v>41794.208333333336</v>
      </c>
      <c r="N619">
        <v>1402722000</v>
      </c>
      <c r="O619" s="12">
        <f>(((N619/60)/60)/24)+DATE(1970,1,1)</f>
        <v>41804.208333333336</v>
      </c>
      <c r="P619" t="b">
        <v>0</v>
      </c>
      <c r="Q619" t="b">
        <v>0</v>
      </c>
      <c r="R619" t="s">
        <v>33</v>
      </c>
      <c r="S619" t="str">
        <f>IF(ISNUMBER(SEARCH("food", R619)), "Food", IF(ISNUMBER(SEARCH("music",R619)),"Music",IF(ISNUMBER(SEARCH("film", R619)), "Film &amp; Video", IF(ISNUMBER(SEARCH("games", R619)), "Games", IF(ISNUMBER(SEARCH("theater", R619)), "Theater",IF(ISNUMBER(SEARCH("technology", R619)), "Technology", IF(ISNUMBER(SEARCH("journalism", R619)), "Journalism", IF(ISNUMBER(SEARCH("photography", R619)), "Photography", IF(ISNUMBER(SEARCH("publishing", R619)), "Publishing")))))))))</f>
        <v>Theater</v>
      </c>
      <c r="T619" t="str">
        <f>IF(ISNUMBER(SEARCH("food", R619)), "Food Trucks",
IF(ISNUMBER(SEARCH("electric",R619)),"Electric Music",
IF(ISNUMBER(SEARCH("indie",R619)),"Indie Rock",
IF(ISNUMBER(SEARCH("jazz",R619)),"Jazz",
IF(ISNUMBER(SEARCH("metal",R619)),"Metal",
IF(ISNUMBER(SEARCH("rock",R619)),"Rock",
IF(ISNUMBER(SEARCH("world",R619)),"World Music",
IF(ISNUMBER(SEARCH("animation", R619)), "Animation",
IF(ISNUMBER(SEARCH("documentary", R619)), "Documentary",
IF(ISNUMBER(SEARCH("drama", R619)), "Drama",
IF(ISNUMBER(SEARCH("science", R619)), "Science Ficton",
IF(ISNUMBER(SEARCH("shorts", R619)), "Shorts",
IF(ISNUMBER(SEARCH("television", R619)), "Television",
IF(ISNUMBER(SEARCH("mobile", R619)), "Mobile Games",
IF(ISNUMBER(SEARCH("video games", R619)), "Video Games",
IF(ISNUMBER(SEARCH("theater", R619)), "Plays",
IF(ISNUMBER(SEARCH("wearables", R619)), "Wearables",
IF(ISNUMBER(SEARCH("web", R619)), "Web",
IF(ISNUMBER(SEARCH("journalism", R619)), "Audio",
IF(ISNUMBER(SEARCH("photography", R619)), "Photography Books",
IF(ISNUMBER(SEARCH("publishing/fiction", R619)), "Ficton",
IF(ISNUMBER(SEARCH("nonfiction", R619)), "Nonfiction",
IF(ISNUMBER(SEARCH("podcasts", R619)), "Radio &amp; Podcasts",
IF(ISNUMBER(SEARCH("translations", R619)), "translations"))))))))))))))))))))))))</f>
        <v>Plays</v>
      </c>
    </row>
    <row r="620" spans="1:20" x14ac:dyDescent="0.25">
      <c r="A620">
        <v>618</v>
      </c>
      <c r="B620" t="s">
        <v>1278</v>
      </c>
      <c r="C620" s="3" t="s">
        <v>1279</v>
      </c>
      <c r="D620">
        <v>198600</v>
      </c>
      <c r="E620">
        <v>97037</v>
      </c>
      <c r="F620" s="6">
        <f>E620/D620*100</f>
        <v>48.860523665659613</v>
      </c>
      <c r="G620" t="s">
        <v>14</v>
      </c>
      <c r="H620">
        <v>1198</v>
      </c>
      <c r="I620" s="8">
        <f>IFERROR(E620/H620,"0")</f>
        <v>80.999165275459092</v>
      </c>
      <c r="J620" t="s">
        <v>21</v>
      </c>
      <c r="K620" t="s">
        <v>22</v>
      </c>
      <c r="L620">
        <v>1367470800</v>
      </c>
      <c r="M620" s="12">
        <f>(((L620/60)/60)/24)+DATE(1970,1,1)</f>
        <v>41396.208333333336</v>
      </c>
      <c r="N620">
        <v>1369285200</v>
      </c>
      <c r="O620" s="12">
        <f>(((N620/60)/60)/24)+DATE(1970,1,1)</f>
        <v>41417.208333333336</v>
      </c>
      <c r="P620" t="b">
        <v>0</v>
      </c>
      <c r="Q620" t="b">
        <v>0</v>
      </c>
      <c r="R620" t="s">
        <v>68</v>
      </c>
      <c r="S620" t="str">
        <f>IF(ISNUMBER(SEARCH("food", R620)), "Food", IF(ISNUMBER(SEARCH("music",R620)),"Music",IF(ISNUMBER(SEARCH("film", R620)), "Film &amp; Video", IF(ISNUMBER(SEARCH("games", R620)), "Games", IF(ISNUMBER(SEARCH("theater", R620)), "Theater",IF(ISNUMBER(SEARCH("technology", R620)), "Technology", IF(ISNUMBER(SEARCH("journalism", R620)), "Journalism", IF(ISNUMBER(SEARCH("photography", R620)), "Photography", IF(ISNUMBER(SEARCH("publishing", R620)), "Publishing")))))))))</f>
        <v>Publishing</v>
      </c>
      <c r="T620" t="str">
        <f>IF(ISNUMBER(SEARCH("food", R620)), "Food Trucks",
IF(ISNUMBER(SEARCH("electric",R620)),"Electric Music",
IF(ISNUMBER(SEARCH("indie",R620)),"Indie Rock",
IF(ISNUMBER(SEARCH("jazz",R620)),"Jazz",
IF(ISNUMBER(SEARCH("metal",R620)),"Metal",
IF(ISNUMBER(SEARCH("rock",R620)),"Rock",
IF(ISNUMBER(SEARCH("world",R620)),"World Music",
IF(ISNUMBER(SEARCH("animation", R620)), "Animation",
IF(ISNUMBER(SEARCH("documentary", R620)), "Documentary",
IF(ISNUMBER(SEARCH("drama", R620)), "Drama",
IF(ISNUMBER(SEARCH("science", R620)), "Science Ficton",
IF(ISNUMBER(SEARCH("shorts", R620)), "Shorts",
IF(ISNUMBER(SEARCH("television", R620)), "Television",
IF(ISNUMBER(SEARCH("mobile", R620)), "Mobile Games",
IF(ISNUMBER(SEARCH("video games", R620)), "Video Games",
IF(ISNUMBER(SEARCH("theater", R620)), "Plays",
IF(ISNUMBER(SEARCH("wearables", R620)), "Wearables",
IF(ISNUMBER(SEARCH("web", R620)), "Web",
IF(ISNUMBER(SEARCH("journalism", R620)), "Audio",
IF(ISNUMBER(SEARCH("photography", R620)), "Photography Books",
IF(ISNUMBER(SEARCH("publishing/fiction", R620)), "Ficton",
IF(ISNUMBER(SEARCH("nonfiction", R620)), "Nonfiction",
IF(ISNUMBER(SEARCH("podcasts", R620)), "Radio &amp; Podcasts",
IF(ISNUMBER(SEARCH("translations", R620)), "translations"))))))))))))))))))))))))</f>
        <v>Nonfiction</v>
      </c>
    </row>
    <row r="621" spans="1:20" x14ac:dyDescent="0.25">
      <c r="A621">
        <v>619</v>
      </c>
      <c r="B621" t="s">
        <v>1280</v>
      </c>
      <c r="C621" s="3" t="s">
        <v>1281</v>
      </c>
      <c r="D621">
        <v>195900</v>
      </c>
      <c r="E621">
        <v>55757</v>
      </c>
      <c r="F621" s="6">
        <f>E621/D621*100</f>
        <v>28.461970393057683</v>
      </c>
      <c r="G621" t="s">
        <v>14</v>
      </c>
      <c r="H621">
        <v>648</v>
      </c>
      <c r="I621" s="8">
        <f>IFERROR(E621/H621,"0")</f>
        <v>86.044753086419746</v>
      </c>
      <c r="J621" t="s">
        <v>21</v>
      </c>
      <c r="K621" t="s">
        <v>22</v>
      </c>
      <c r="L621">
        <v>1304658000</v>
      </c>
      <c r="M621" s="12">
        <f>(((L621/60)/60)/24)+DATE(1970,1,1)</f>
        <v>40669.208333333336</v>
      </c>
      <c r="N621">
        <v>1304744400</v>
      </c>
      <c r="O621" s="12">
        <f>(((N621/60)/60)/24)+DATE(1970,1,1)</f>
        <v>40670.208333333336</v>
      </c>
      <c r="P621" t="b">
        <v>1</v>
      </c>
      <c r="Q621" t="b">
        <v>1</v>
      </c>
      <c r="R621" t="s">
        <v>33</v>
      </c>
      <c r="S621" t="str">
        <f>IF(ISNUMBER(SEARCH("food", R621)), "Food", IF(ISNUMBER(SEARCH("music",R621)),"Music",IF(ISNUMBER(SEARCH("film", R621)), "Film &amp; Video", IF(ISNUMBER(SEARCH("games", R621)), "Games", IF(ISNUMBER(SEARCH("theater", R621)), "Theater",IF(ISNUMBER(SEARCH("technology", R621)), "Technology", IF(ISNUMBER(SEARCH("journalism", R621)), "Journalism", IF(ISNUMBER(SEARCH("photography", R621)), "Photography", IF(ISNUMBER(SEARCH("publishing", R621)), "Publishing")))))))))</f>
        <v>Theater</v>
      </c>
      <c r="T621" t="str">
        <f>IF(ISNUMBER(SEARCH("food", R621)), "Food Trucks",
IF(ISNUMBER(SEARCH("electric",R621)),"Electric Music",
IF(ISNUMBER(SEARCH("indie",R621)),"Indie Rock",
IF(ISNUMBER(SEARCH("jazz",R621)),"Jazz",
IF(ISNUMBER(SEARCH("metal",R621)),"Metal",
IF(ISNUMBER(SEARCH("rock",R621)),"Rock",
IF(ISNUMBER(SEARCH("world",R621)),"World Music",
IF(ISNUMBER(SEARCH("animation", R621)), "Animation",
IF(ISNUMBER(SEARCH("documentary", R621)), "Documentary",
IF(ISNUMBER(SEARCH("drama", R621)), "Drama",
IF(ISNUMBER(SEARCH("science", R621)), "Science Ficton",
IF(ISNUMBER(SEARCH("shorts", R621)), "Shorts",
IF(ISNUMBER(SEARCH("television", R621)), "Television",
IF(ISNUMBER(SEARCH("mobile", R621)), "Mobile Games",
IF(ISNUMBER(SEARCH("video games", R621)), "Video Games",
IF(ISNUMBER(SEARCH("theater", R621)), "Plays",
IF(ISNUMBER(SEARCH("wearables", R621)), "Wearables",
IF(ISNUMBER(SEARCH("web", R621)), "Web",
IF(ISNUMBER(SEARCH("journalism", R621)), "Audio",
IF(ISNUMBER(SEARCH("photography", R621)), "Photography Books",
IF(ISNUMBER(SEARCH("publishing/fiction", R621)), "Ficton",
IF(ISNUMBER(SEARCH("nonfiction", R621)), "Nonfiction",
IF(ISNUMBER(SEARCH("podcasts", R621)), "Radio &amp; Podcasts",
IF(ISNUMBER(SEARCH("translations", R621)), "translations"))))))))))))))))))))))))</f>
        <v>Plays</v>
      </c>
    </row>
    <row r="622" spans="1:20" x14ac:dyDescent="0.25">
      <c r="A622">
        <v>620</v>
      </c>
      <c r="B622" t="s">
        <v>1282</v>
      </c>
      <c r="C622" s="3" t="s">
        <v>1283</v>
      </c>
      <c r="D622">
        <v>4300</v>
      </c>
      <c r="E622">
        <v>11525</v>
      </c>
      <c r="F622" s="6">
        <f>E622/D622*100</f>
        <v>268.02325581395348</v>
      </c>
      <c r="G622" t="s">
        <v>20</v>
      </c>
      <c r="H622">
        <v>128</v>
      </c>
      <c r="I622" s="8">
        <f>IFERROR(E622/H622,"0")</f>
        <v>90.0390625</v>
      </c>
      <c r="J622" t="s">
        <v>26</v>
      </c>
      <c r="K622" t="s">
        <v>27</v>
      </c>
      <c r="L622">
        <v>1467954000</v>
      </c>
      <c r="M622" s="12">
        <f>(((L622/60)/60)/24)+DATE(1970,1,1)</f>
        <v>42559.208333333328</v>
      </c>
      <c r="N622">
        <v>1468299600</v>
      </c>
      <c r="O622" s="12">
        <f>(((N622/60)/60)/24)+DATE(1970,1,1)</f>
        <v>42563.208333333328</v>
      </c>
      <c r="P622" t="b">
        <v>0</v>
      </c>
      <c r="Q622" t="b">
        <v>0</v>
      </c>
      <c r="R622" t="s">
        <v>122</v>
      </c>
      <c r="S622" t="str">
        <f>IF(ISNUMBER(SEARCH("food", R622)), "Food", IF(ISNUMBER(SEARCH("music",R622)),"Music",IF(ISNUMBER(SEARCH("film", R622)), "Film &amp; Video", IF(ISNUMBER(SEARCH("games", R622)), "Games", IF(ISNUMBER(SEARCH("theater", R622)), "Theater",IF(ISNUMBER(SEARCH("technology", R622)), "Technology", IF(ISNUMBER(SEARCH("journalism", R622)), "Journalism", IF(ISNUMBER(SEARCH("photography", R622)), "Photography", IF(ISNUMBER(SEARCH("publishing", R622)), "Publishing")))))))))</f>
        <v>Photography</v>
      </c>
      <c r="T622" t="str">
        <f>IF(ISNUMBER(SEARCH("food", R622)), "Food Trucks",
IF(ISNUMBER(SEARCH("electric",R622)),"Electric Music",
IF(ISNUMBER(SEARCH("indie",R622)),"Indie Rock",
IF(ISNUMBER(SEARCH("jazz",R622)),"Jazz",
IF(ISNUMBER(SEARCH("metal",R622)),"Metal",
IF(ISNUMBER(SEARCH("rock",R622)),"Rock",
IF(ISNUMBER(SEARCH("world",R622)),"World Music",
IF(ISNUMBER(SEARCH("animation", R622)), "Animation",
IF(ISNUMBER(SEARCH("documentary", R622)), "Documentary",
IF(ISNUMBER(SEARCH("drama", R622)), "Drama",
IF(ISNUMBER(SEARCH("science", R622)), "Science Ficton",
IF(ISNUMBER(SEARCH("shorts", R622)), "Shorts",
IF(ISNUMBER(SEARCH("television", R622)), "Television",
IF(ISNUMBER(SEARCH("mobile", R622)), "Mobile Games",
IF(ISNUMBER(SEARCH("video games", R622)), "Video Games",
IF(ISNUMBER(SEARCH("theater", R622)), "Plays",
IF(ISNUMBER(SEARCH("wearables", R622)), "Wearables",
IF(ISNUMBER(SEARCH("web", R622)), "Web",
IF(ISNUMBER(SEARCH("journalism", R622)), "Audio",
IF(ISNUMBER(SEARCH("photography", R622)), "Photography Books",
IF(ISNUMBER(SEARCH("publishing/fiction", R622)), "Ficton",
IF(ISNUMBER(SEARCH("nonfiction", R622)), "Nonfiction",
IF(ISNUMBER(SEARCH("podcasts", R622)), "Radio &amp; Podcasts",
IF(ISNUMBER(SEARCH("translations", R622)), "translations"))))))))))))))))))))))))</f>
        <v>Photography Books</v>
      </c>
    </row>
    <row r="623" spans="1:20" x14ac:dyDescent="0.25">
      <c r="A623">
        <v>621</v>
      </c>
      <c r="B623" t="s">
        <v>1284</v>
      </c>
      <c r="C623" s="3" t="s">
        <v>1285</v>
      </c>
      <c r="D623">
        <v>25600</v>
      </c>
      <c r="E623">
        <v>158669</v>
      </c>
      <c r="F623" s="6">
        <f>E623/D623*100</f>
        <v>619.80078125</v>
      </c>
      <c r="G623" t="s">
        <v>20</v>
      </c>
      <c r="H623">
        <v>2144</v>
      </c>
      <c r="I623" s="8">
        <f>IFERROR(E623/H623,"0")</f>
        <v>74.006063432835816</v>
      </c>
      <c r="J623" t="s">
        <v>21</v>
      </c>
      <c r="K623" t="s">
        <v>22</v>
      </c>
      <c r="L623">
        <v>1473742800</v>
      </c>
      <c r="M623" s="12">
        <f>(((L623/60)/60)/24)+DATE(1970,1,1)</f>
        <v>42626.208333333328</v>
      </c>
      <c r="N623">
        <v>1474174800</v>
      </c>
      <c r="O623" s="12">
        <f>(((N623/60)/60)/24)+DATE(1970,1,1)</f>
        <v>42631.208333333328</v>
      </c>
      <c r="P623" t="b">
        <v>0</v>
      </c>
      <c r="Q623" t="b">
        <v>0</v>
      </c>
      <c r="R623" t="s">
        <v>33</v>
      </c>
      <c r="S623" t="str">
        <f>IF(ISNUMBER(SEARCH("food", R623)), "Food", IF(ISNUMBER(SEARCH("music",R623)),"Music",IF(ISNUMBER(SEARCH("film", R623)), "Film &amp; Video", IF(ISNUMBER(SEARCH("games", R623)), "Games", IF(ISNUMBER(SEARCH("theater", R623)), "Theater",IF(ISNUMBER(SEARCH("technology", R623)), "Technology", IF(ISNUMBER(SEARCH("journalism", R623)), "Journalism", IF(ISNUMBER(SEARCH("photography", R623)), "Photography", IF(ISNUMBER(SEARCH("publishing", R623)), "Publishing")))))))))</f>
        <v>Theater</v>
      </c>
      <c r="T623" t="str">
        <f>IF(ISNUMBER(SEARCH("food", R623)), "Food Trucks",
IF(ISNUMBER(SEARCH("electric",R623)),"Electric Music",
IF(ISNUMBER(SEARCH("indie",R623)),"Indie Rock",
IF(ISNUMBER(SEARCH("jazz",R623)),"Jazz",
IF(ISNUMBER(SEARCH("metal",R623)),"Metal",
IF(ISNUMBER(SEARCH("rock",R623)),"Rock",
IF(ISNUMBER(SEARCH("world",R623)),"World Music",
IF(ISNUMBER(SEARCH("animation", R623)), "Animation",
IF(ISNUMBER(SEARCH("documentary", R623)), "Documentary",
IF(ISNUMBER(SEARCH("drama", R623)), "Drama",
IF(ISNUMBER(SEARCH("science", R623)), "Science Ficton",
IF(ISNUMBER(SEARCH("shorts", R623)), "Shorts",
IF(ISNUMBER(SEARCH("television", R623)), "Television",
IF(ISNUMBER(SEARCH("mobile", R623)), "Mobile Games",
IF(ISNUMBER(SEARCH("video games", R623)), "Video Games",
IF(ISNUMBER(SEARCH("theater", R623)), "Plays",
IF(ISNUMBER(SEARCH("wearables", R623)), "Wearables",
IF(ISNUMBER(SEARCH("web", R623)), "Web",
IF(ISNUMBER(SEARCH("journalism", R623)), "Audio",
IF(ISNUMBER(SEARCH("photography", R623)), "Photography Books",
IF(ISNUMBER(SEARCH("publishing/fiction", R623)), "Ficton",
IF(ISNUMBER(SEARCH("nonfiction", R623)), "Nonfiction",
IF(ISNUMBER(SEARCH("podcasts", R623)), "Radio &amp; Podcasts",
IF(ISNUMBER(SEARCH("translations", R623)), "translations"))))))))))))))))))))))))</f>
        <v>Plays</v>
      </c>
    </row>
    <row r="624" spans="1:20" x14ac:dyDescent="0.25">
      <c r="A624">
        <v>622</v>
      </c>
      <c r="B624" t="s">
        <v>1286</v>
      </c>
      <c r="C624" s="3" t="s">
        <v>1287</v>
      </c>
      <c r="D624">
        <v>189000</v>
      </c>
      <c r="E624">
        <v>5916</v>
      </c>
      <c r="F624" s="6">
        <f>E624/D624*100</f>
        <v>3.1301587301587301</v>
      </c>
      <c r="G624" t="s">
        <v>14</v>
      </c>
      <c r="H624">
        <v>64</v>
      </c>
      <c r="I624" s="8">
        <f>IFERROR(E624/H624,"0")</f>
        <v>92.4375</v>
      </c>
      <c r="J624" t="s">
        <v>21</v>
      </c>
      <c r="K624" t="s">
        <v>22</v>
      </c>
      <c r="L624">
        <v>1523768400</v>
      </c>
      <c r="M624" s="12">
        <f>(((L624/60)/60)/24)+DATE(1970,1,1)</f>
        <v>43205.208333333328</v>
      </c>
      <c r="N624">
        <v>1526014800</v>
      </c>
      <c r="O624" s="12">
        <f>(((N624/60)/60)/24)+DATE(1970,1,1)</f>
        <v>43231.208333333328</v>
      </c>
      <c r="P624" t="b">
        <v>0</v>
      </c>
      <c r="Q624" t="b">
        <v>0</v>
      </c>
      <c r="R624" t="s">
        <v>60</v>
      </c>
      <c r="S624" t="str">
        <f>IF(ISNUMBER(SEARCH("food", R624)), "Food", IF(ISNUMBER(SEARCH("music",R624)),"Music",IF(ISNUMBER(SEARCH("film", R624)), "Film &amp; Video", IF(ISNUMBER(SEARCH("games", R624)), "Games", IF(ISNUMBER(SEARCH("theater", R624)), "Theater",IF(ISNUMBER(SEARCH("technology", R624)), "Technology", IF(ISNUMBER(SEARCH("journalism", R624)), "Journalism", IF(ISNUMBER(SEARCH("photography", R624)), "Photography", IF(ISNUMBER(SEARCH("publishing", R624)), "Publishing")))))))))</f>
        <v>Music</v>
      </c>
      <c r="T624" t="str">
        <f>IF(ISNUMBER(SEARCH("food", R624)), "Food Trucks",
IF(ISNUMBER(SEARCH("electric",R624)),"Electric Music",
IF(ISNUMBER(SEARCH("indie",R624)),"Indie Rock",
IF(ISNUMBER(SEARCH("jazz",R624)),"Jazz",
IF(ISNUMBER(SEARCH("metal",R624)),"Metal",
IF(ISNUMBER(SEARCH("rock",R624)),"Rock",
IF(ISNUMBER(SEARCH("world",R624)),"World Music",
IF(ISNUMBER(SEARCH("animation", R624)), "Animation",
IF(ISNUMBER(SEARCH("documentary", R624)), "Documentary",
IF(ISNUMBER(SEARCH("drama", R624)), "Drama",
IF(ISNUMBER(SEARCH("science", R624)), "Science Ficton",
IF(ISNUMBER(SEARCH("shorts", R624)), "Shorts",
IF(ISNUMBER(SEARCH("television", R624)), "Television",
IF(ISNUMBER(SEARCH("mobile", R624)), "Mobile Games",
IF(ISNUMBER(SEARCH("video games", R624)), "Video Games",
IF(ISNUMBER(SEARCH("theater", R624)), "Plays",
IF(ISNUMBER(SEARCH("wearables", R624)), "Wearables",
IF(ISNUMBER(SEARCH("web", R624)), "Web",
IF(ISNUMBER(SEARCH("journalism", R624)), "Audio",
IF(ISNUMBER(SEARCH("photography", R624)), "Photography Books",
IF(ISNUMBER(SEARCH("publishing/fiction", R624)), "Ficton",
IF(ISNUMBER(SEARCH("nonfiction", R624)), "Nonfiction",
IF(ISNUMBER(SEARCH("podcasts", R624)), "Radio &amp; Podcasts",
IF(ISNUMBER(SEARCH("translations", R624)), "translations"))))))))))))))))))))))))</f>
        <v>Indie Rock</v>
      </c>
    </row>
    <row r="625" spans="1:20" x14ac:dyDescent="0.25">
      <c r="A625">
        <v>623</v>
      </c>
      <c r="B625" t="s">
        <v>1288</v>
      </c>
      <c r="C625" s="3" t="s">
        <v>1289</v>
      </c>
      <c r="D625">
        <v>94300</v>
      </c>
      <c r="E625">
        <v>150806</v>
      </c>
      <c r="F625" s="6">
        <f>E625/D625*100</f>
        <v>159.92152704135739</v>
      </c>
      <c r="G625" t="s">
        <v>20</v>
      </c>
      <c r="H625">
        <v>2693</v>
      </c>
      <c r="I625" s="8">
        <f>IFERROR(E625/H625,"0")</f>
        <v>55.999257333828446</v>
      </c>
      <c r="J625" t="s">
        <v>40</v>
      </c>
      <c r="K625" t="s">
        <v>41</v>
      </c>
      <c r="L625">
        <v>1437022800</v>
      </c>
      <c r="M625" s="12">
        <f>(((L625/60)/60)/24)+DATE(1970,1,1)</f>
        <v>42201.208333333328</v>
      </c>
      <c r="N625">
        <v>1437454800</v>
      </c>
      <c r="O625" s="12">
        <f>(((N625/60)/60)/24)+DATE(1970,1,1)</f>
        <v>42206.208333333328</v>
      </c>
      <c r="P625" t="b">
        <v>0</v>
      </c>
      <c r="Q625" t="b">
        <v>0</v>
      </c>
      <c r="R625" t="s">
        <v>33</v>
      </c>
      <c r="S625" t="str">
        <f>IF(ISNUMBER(SEARCH("food", R625)), "Food", IF(ISNUMBER(SEARCH("music",R625)),"Music",IF(ISNUMBER(SEARCH("film", R625)), "Film &amp; Video", IF(ISNUMBER(SEARCH("games", R625)), "Games", IF(ISNUMBER(SEARCH("theater", R625)), "Theater",IF(ISNUMBER(SEARCH("technology", R625)), "Technology", IF(ISNUMBER(SEARCH("journalism", R625)), "Journalism", IF(ISNUMBER(SEARCH("photography", R625)), "Photography", IF(ISNUMBER(SEARCH("publishing", R625)), "Publishing")))))))))</f>
        <v>Theater</v>
      </c>
      <c r="T625" t="str">
        <f>IF(ISNUMBER(SEARCH("food", R625)), "Food Trucks",
IF(ISNUMBER(SEARCH("electric",R625)),"Electric Music",
IF(ISNUMBER(SEARCH("indie",R625)),"Indie Rock",
IF(ISNUMBER(SEARCH("jazz",R625)),"Jazz",
IF(ISNUMBER(SEARCH("metal",R625)),"Metal",
IF(ISNUMBER(SEARCH("rock",R625)),"Rock",
IF(ISNUMBER(SEARCH("world",R625)),"World Music",
IF(ISNUMBER(SEARCH("animation", R625)), "Animation",
IF(ISNUMBER(SEARCH("documentary", R625)), "Documentary",
IF(ISNUMBER(SEARCH("drama", R625)), "Drama",
IF(ISNUMBER(SEARCH("science", R625)), "Science Ficton",
IF(ISNUMBER(SEARCH("shorts", R625)), "Shorts",
IF(ISNUMBER(SEARCH("television", R625)), "Television",
IF(ISNUMBER(SEARCH("mobile", R625)), "Mobile Games",
IF(ISNUMBER(SEARCH("video games", R625)), "Video Games",
IF(ISNUMBER(SEARCH("theater", R625)), "Plays",
IF(ISNUMBER(SEARCH("wearables", R625)), "Wearables",
IF(ISNUMBER(SEARCH("web", R625)), "Web",
IF(ISNUMBER(SEARCH("journalism", R625)), "Audio",
IF(ISNUMBER(SEARCH("photography", R625)), "Photography Books",
IF(ISNUMBER(SEARCH("publishing/fiction", R625)), "Ficton",
IF(ISNUMBER(SEARCH("nonfiction", R625)), "Nonfiction",
IF(ISNUMBER(SEARCH("podcasts", R625)), "Radio &amp; Podcasts",
IF(ISNUMBER(SEARCH("translations", R625)), "translations"))))))))))))))))))))))))</f>
        <v>Plays</v>
      </c>
    </row>
    <row r="626" spans="1:20" x14ac:dyDescent="0.25">
      <c r="A626">
        <v>624</v>
      </c>
      <c r="B626" t="s">
        <v>1290</v>
      </c>
      <c r="C626" s="3" t="s">
        <v>1291</v>
      </c>
      <c r="D626">
        <v>5100</v>
      </c>
      <c r="E626">
        <v>14249</v>
      </c>
      <c r="F626" s="6">
        <f>E626/D626*100</f>
        <v>279.39215686274508</v>
      </c>
      <c r="G626" t="s">
        <v>20</v>
      </c>
      <c r="H626">
        <v>432</v>
      </c>
      <c r="I626" s="8">
        <f>IFERROR(E626/H626,"0")</f>
        <v>32.983796296296298</v>
      </c>
      <c r="J626" t="s">
        <v>21</v>
      </c>
      <c r="K626" t="s">
        <v>22</v>
      </c>
      <c r="L626">
        <v>1422165600</v>
      </c>
      <c r="M626" s="12">
        <f>(((L626/60)/60)/24)+DATE(1970,1,1)</f>
        <v>42029.25</v>
      </c>
      <c r="N626">
        <v>1422684000</v>
      </c>
      <c r="O626" s="12">
        <f>(((N626/60)/60)/24)+DATE(1970,1,1)</f>
        <v>42035.25</v>
      </c>
      <c r="P626" t="b">
        <v>0</v>
      </c>
      <c r="Q626" t="b">
        <v>0</v>
      </c>
      <c r="R626" t="s">
        <v>122</v>
      </c>
      <c r="S626" t="str">
        <f>IF(ISNUMBER(SEARCH("food", R626)), "Food", IF(ISNUMBER(SEARCH("music",R626)),"Music",IF(ISNUMBER(SEARCH("film", R626)), "Film &amp; Video", IF(ISNUMBER(SEARCH("games", R626)), "Games", IF(ISNUMBER(SEARCH("theater", R626)), "Theater",IF(ISNUMBER(SEARCH("technology", R626)), "Technology", IF(ISNUMBER(SEARCH("journalism", R626)), "Journalism", IF(ISNUMBER(SEARCH("photography", R626)), "Photography", IF(ISNUMBER(SEARCH("publishing", R626)), "Publishing")))))))))</f>
        <v>Photography</v>
      </c>
      <c r="T626" t="str">
        <f>IF(ISNUMBER(SEARCH("food", R626)), "Food Trucks",
IF(ISNUMBER(SEARCH("electric",R626)),"Electric Music",
IF(ISNUMBER(SEARCH("indie",R626)),"Indie Rock",
IF(ISNUMBER(SEARCH("jazz",R626)),"Jazz",
IF(ISNUMBER(SEARCH("metal",R626)),"Metal",
IF(ISNUMBER(SEARCH("rock",R626)),"Rock",
IF(ISNUMBER(SEARCH("world",R626)),"World Music",
IF(ISNUMBER(SEARCH("animation", R626)), "Animation",
IF(ISNUMBER(SEARCH("documentary", R626)), "Documentary",
IF(ISNUMBER(SEARCH("drama", R626)), "Drama",
IF(ISNUMBER(SEARCH("science", R626)), "Science Ficton",
IF(ISNUMBER(SEARCH("shorts", R626)), "Shorts",
IF(ISNUMBER(SEARCH("television", R626)), "Television",
IF(ISNUMBER(SEARCH("mobile", R626)), "Mobile Games",
IF(ISNUMBER(SEARCH("video games", R626)), "Video Games",
IF(ISNUMBER(SEARCH("theater", R626)), "Plays",
IF(ISNUMBER(SEARCH("wearables", R626)), "Wearables",
IF(ISNUMBER(SEARCH("web", R626)), "Web",
IF(ISNUMBER(SEARCH("journalism", R626)), "Audio",
IF(ISNUMBER(SEARCH("photography", R626)), "Photography Books",
IF(ISNUMBER(SEARCH("publishing/fiction", R626)), "Ficton",
IF(ISNUMBER(SEARCH("nonfiction", R626)), "Nonfiction",
IF(ISNUMBER(SEARCH("podcasts", R626)), "Radio &amp; Podcasts",
IF(ISNUMBER(SEARCH("translations", R626)), "translations"))))))))))))))))))))))))</f>
        <v>Photography Books</v>
      </c>
    </row>
    <row r="627" spans="1:20" ht="31.5" x14ac:dyDescent="0.25">
      <c r="A627">
        <v>625</v>
      </c>
      <c r="B627" t="s">
        <v>1292</v>
      </c>
      <c r="C627" s="3" t="s">
        <v>1293</v>
      </c>
      <c r="D627">
        <v>7500</v>
      </c>
      <c r="E627">
        <v>5803</v>
      </c>
      <c r="F627" s="6">
        <f>E627/D627*100</f>
        <v>77.373333333333335</v>
      </c>
      <c r="G627" t="s">
        <v>14</v>
      </c>
      <c r="H627">
        <v>62</v>
      </c>
      <c r="I627" s="8">
        <f>IFERROR(E627/H627,"0")</f>
        <v>93.596774193548384</v>
      </c>
      <c r="J627" t="s">
        <v>21</v>
      </c>
      <c r="K627" t="s">
        <v>22</v>
      </c>
      <c r="L627">
        <v>1580104800</v>
      </c>
      <c r="M627" s="12">
        <f>(((L627/60)/60)/24)+DATE(1970,1,1)</f>
        <v>43857.25</v>
      </c>
      <c r="N627">
        <v>1581314400</v>
      </c>
      <c r="O627" s="12">
        <f>(((N627/60)/60)/24)+DATE(1970,1,1)</f>
        <v>43871.25</v>
      </c>
      <c r="P627" t="b">
        <v>0</v>
      </c>
      <c r="Q627" t="b">
        <v>0</v>
      </c>
      <c r="R627" t="s">
        <v>33</v>
      </c>
      <c r="S627" t="str">
        <f>IF(ISNUMBER(SEARCH("food", R627)), "Food", IF(ISNUMBER(SEARCH("music",R627)),"Music",IF(ISNUMBER(SEARCH("film", R627)), "Film &amp; Video", IF(ISNUMBER(SEARCH("games", R627)), "Games", IF(ISNUMBER(SEARCH("theater", R627)), "Theater",IF(ISNUMBER(SEARCH("technology", R627)), "Technology", IF(ISNUMBER(SEARCH("journalism", R627)), "Journalism", IF(ISNUMBER(SEARCH("photography", R627)), "Photography", IF(ISNUMBER(SEARCH("publishing", R627)), "Publishing")))))))))</f>
        <v>Theater</v>
      </c>
      <c r="T627" t="str">
        <f>IF(ISNUMBER(SEARCH("food", R627)), "Food Trucks",
IF(ISNUMBER(SEARCH("electric",R627)),"Electric Music",
IF(ISNUMBER(SEARCH("indie",R627)),"Indie Rock",
IF(ISNUMBER(SEARCH("jazz",R627)),"Jazz",
IF(ISNUMBER(SEARCH("metal",R627)),"Metal",
IF(ISNUMBER(SEARCH("rock",R627)),"Rock",
IF(ISNUMBER(SEARCH("world",R627)),"World Music",
IF(ISNUMBER(SEARCH("animation", R627)), "Animation",
IF(ISNUMBER(SEARCH("documentary", R627)), "Documentary",
IF(ISNUMBER(SEARCH("drama", R627)), "Drama",
IF(ISNUMBER(SEARCH("science", R627)), "Science Ficton",
IF(ISNUMBER(SEARCH("shorts", R627)), "Shorts",
IF(ISNUMBER(SEARCH("television", R627)), "Television",
IF(ISNUMBER(SEARCH("mobile", R627)), "Mobile Games",
IF(ISNUMBER(SEARCH("video games", R627)), "Video Games",
IF(ISNUMBER(SEARCH("theater", R627)), "Plays",
IF(ISNUMBER(SEARCH("wearables", R627)), "Wearables",
IF(ISNUMBER(SEARCH("web", R627)), "Web",
IF(ISNUMBER(SEARCH("journalism", R627)), "Audio",
IF(ISNUMBER(SEARCH("photography", R627)), "Photography Books",
IF(ISNUMBER(SEARCH("publishing/fiction", R627)), "Ficton",
IF(ISNUMBER(SEARCH("nonfiction", R627)), "Nonfiction",
IF(ISNUMBER(SEARCH("podcasts", R627)), "Radio &amp; Podcasts",
IF(ISNUMBER(SEARCH("translations", R627)), "translations"))))))))))))))))))))))))</f>
        <v>Plays</v>
      </c>
    </row>
    <row r="628" spans="1:20" ht="31.5" x14ac:dyDescent="0.25">
      <c r="A628">
        <v>626</v>
      </c>
      <c r="B628" t="s">
        <v>1294</v>
      </c>
      <c r="C628" s="3" t="s">
        <v>1295</v>
      </c>
      <c r="D628">
        <v>6400</v>
      </c>
      <c r="E628">
        <v>13205</v>
      </c>
      <c r="F628" s="6">
        <f>E628/D628*100</f>
        <v>206.32812500000003</v>
      </c>
      <c r="G628" t="s">
        <v>20</v>
      </c>
      <c r="H628">
        <v>189</v>
      </c>
      <c r="I628" s="8">
        <f>IFERROR(E628/H628,"0")</f>
        <v>69.867724867724874</v>
      </c>
      <c r="J628" t="s">
        <v>21</v>
      </c>
      <c r="K628" t="s">
        <v>22</v>
      </c>
      <c r="L628">
        <v>1285650000</v>
      </c>
      <c r="M628" s="12">
        <f>(((L628/60)/60)/24)+DATE(1970,1,1)</f>
        <v>40449.208333333336</v>
      </c>
      <c r="N628">
        <v>1286427600</v>
      </c>
      <c r="O628" s="12">
        <f>(((N628/60)/60)/24)+DATE(1970,1,1)</f>
        <v>40458.208333333336</v>
      </c>
      <c r="P628" t="b">
        <v>0</v>
      </c>
      <c r="Q628" t="b">
        <v>1</v>
      </c>
      <c r="R628" t="s">
        <v>33</v>
      </c>
      <c r="S628" t="str">
        <f>IF(ISNUMBER(SEARCH("food", R628)), "Food", IF(ISNUMBER(SEARCH("music",R628)),"Music",IF(ISNUMBER(SEARCH("film", R628)), "Film &amp; Video", IF(ISNUMBER(SEARCH("games", R628)), "Games", IF(ISNUMBER(SEARCH("theater", R628)), "Theater",IF(ISNUMBER(SEARCH("technology", R628)), "Technology", IF(ISNUMBER(SEARCH("journalism", R628)), "Journalism", IF(ISNUMBER(SEARCH("photography", R628)), "Photography", IF(ISNUMBER(SEARCH("publishing", R628)), "Publishing")))))))))</f>
        <v>Theater</v>
      </c>
      <c r="T628" t="str">
        <f>IF(ISNUMBER(SEARCH("food", R628)), "Food Trucks",
IF(ISNUMBER(SEARCH("electric",R628)),"Electric Music",
IF(ISNUMBER(SEARCH("indie",R628)),"Indie Rock",
IF(ISNUMBER(SEARCH("jazz",R628)),"Jazz",
IF(ISNUMBER(SEARCH("metal",R628)),"Metal",
IF(ISNUMBER(SEARCH("rock",R628)),"Rock",
IF(ISNUMBER(SEARCH("world",R628)),"World Music",
IF(ISNUMBER(SEARCH("animation", R628)), "Animation",
IF(ISNUMBER(SEARCH("documentary", R628)), "Documentary",
IF(ISNUMBER(SEARCH("drama", R628)), "Drama",
IF(ISNUMBER(SEARCH("science", R628)), "Science Ficton",
IF(ISNUMBER(SEARCH("shorts", R628)), "Shorts",
IF(ISNUMBER(SEARCH("television", R628)), "Television",
IF(ISNUMBER(SEARCH("mobile", R628)), "Mobile Games",
IF(ISNUMBER(SEARCH("video games", R628)), "Video Games",
IF(ISNUMBER(SEARCH("theater", R628)), "Plays",
IF(ISNUMBER(SEARCH("wearables", R628)), "Wearables",
IF(ISNUMBER(SEARCH("web", R628)), "Web",
IF(ISNUMBER(SEARCH("journalism", R628)), "Audio",
IF(ISNUMBER(SEARCH("photography", R628)), "Photography Books",
IF(ISNUMBER(SEARCH("publishing/fiction", R628)), "Ficton",
IF(ISNUMBER(SEARCH("nonfiction", R628)), "Nonfiction",
IF(ISNUMBER(SEARCH("podcasts", R628)), "Radio &amp; Podcasts",
IF(ISNUMBER(SEARCH("translations", R628)), "translations"))))))))))))))))))))))))</f>
        <v>Plays</v>
      </c>
    </row>
    <row r="629" spans="1:20" x14ac:dyDescent="0.25">
      <c r="A629">
        <v>627</v>
      </c>
      <c r="B629" t="s">
        <v>1296</v>
      </c>
      <c r="C629" s="3" t="s">
        <v>1297</v>
      </c>
      <c r="D629">
        <v>1600</v>
      </c>
      <c r="E629">
        <v>11108</v>
      </c>
      <c r="F629" s="6">
        <f>E629/D629*100</f>
        <v>694.25</v>
      </c>
      <c r="G629" t="s">
        <v>20</v>
      </c>
      <c r="H629">
        <v>154</v>
      </c>
      <c r="I629" s="8">
        <f>IFERROR(E629/H629,"0")</f>
        <v>72.129870129870127</v>
      </c>
      <c r="J629" t="s">
        <v>40</v>
      </c>
      <c r="K629" t="s">
        <v>41</v>
      </c>
      <c r="L629">
        <v>1276664400</v>
      </c>
      <c r="M629" s="12">
        <f>(((L629/60)/60)/24)+DATE(1970,1,1)</f>
        <v>40345.208333333336</v>
      </c>
      <c r="N629">
        <v>1278738000</v>
      </c>
      <c r="O629" s="12">
        <f>(((N629/60)/60)/24)+DATE(1970,1,1)</f>
        <v>40369.208333333336</v>
      </c>
      <c r="P629" t="b">
        <v>1</v>
      </c>
      <c r="Q629" t="b">
        <v>0</v>
      </c>
      <c r="R629" t="s">
        <v>17</v>
      </c>
      <c r="S629" t="str">
        <f>IF(ISNUMBER(SEARCH("food", R629)), "Food", IF(ISNUMBER(SEARCH("music",R629)),"Music",IF(ISNUMBER(SEARCH("film", R629)), "Film &amp; Video", IF(ISNUMBER(SEARCH("games", R629)), "Games", IF(ISNUMBER(SEARCH("theater", R629)), "Theater",IF(ISNUMBER(SEARCH("technology", R629)), "Technology", IF(ISNUMBER(SEARCH("journalism", R629)), "Journalism", IF(ISNUMBER(SEARCH("photography", R629)), "Photography", IF(ISNUMBER(SEARCH("publishing", R629)), "Publishing")))))))))</f>
        <v>Food</v>
      </c>
      <c r="T629" t="str">
        <f>IF(ISNUMBER(SEARCH("food", R629)), "Food Trucks",
IF(ISNUMBER(SEARCH("electric",R629)),"Electric Music",
IF(ISNUMBER(SEARCH("indie",R629)),"Indie Rock",
IF(ISNUMBER(SEARCH("jazz",R629)),"Jazz",
IF(ISNUMBER(SEARCH("metal",R629)),"Metal",
IF(ISNUMBER(SEARCH("rock",R629)),"Rock",
IF(ISNUMBER(SEARCH("world",R629)),"World Music",
IF(ISNUMBER(SEARCH("animation", R629)), "Animation",
IF(ISNUMBER(SEARCH("documentary", R629)), "Documentary",
IF(ISNUMBER(SEARCH("drama", R629)), "Drama",
IF(ISNUMBER(SEARCH("science", R629)), "Science Ficton",
IF(ISNUMBER(SEARCH("shorts", R629)), "Shorts",
IF(ISNUMBER(SEARCH("television", R629)), "Television",
IF(ISNUMBER(SEARCH("mobile", R629)), "Mobile Games",
IF(ISNUMBER(SEARCH("video games", R629)), "Video Games",
IF(ISNUMBER(SEARCH("theater", R629)), "Plays",
IF(ISNUMBER(SEARCH("wearables", R629)), "Wearables",
IF(ISNUMBER(SEARCH("web", R629)), "Web",
IF(ISNUMBER(SEARCH("journalism", R629)), "Audio",
IF(ISNUMBER(SEARCH("photography", R629)), "Photography Books",
IF(ISNUMBER(SEARCH("publishing/fiction", R629)), "Ficton",
IF(ISNUMBER(SEARCH("nonfiction", R629)), "Nonfiction",
IF(ISNUMBER(SEARCH("podcasts", R629)), "Radio &amp; Podcasts",
IF(ISNUMBER(SEARCH("translations", R629)), "translations"))))))))))))))))))))))))</f>
        <v>Food Trucks</v>
      </c>
    </row>
    <row r="630" spans="1:20" x14ac:dyDescent="0.25">
      <c r="A630">
        <v>628</v>
      </c>
      <c r="B630" t="s">
        <v>1298</v>
      </c>
      <c r="C630" s="3" t="s">
        <v>1299</v>
      </c>
      <c r="D630">
        <v>1900</v>
      </c>
      <c r="E630">
        <v>2884</v>
      </c>
      <c r="F630" s="6">
        <f>E630/D630*100</f>
        <v>151.78947368421052</v>
      </c>
      <c r="G630" t="s">
        <v>20</v>
      </c>
      <c r="H630">
        <v>96</v>
      </c>
      <c r="I630" s="8">
        <f>IFERROR(E630/H630,"0")</f>
        <v>30.041666666666668</v>
      </c>
      <c r="J630" t="s">
        <v>21</v>
      </c>
      <c r="K630" t="s">
        <v>22</v>
      </c>
      <c r="L630">
        <v>1286168400</v>
      </c>
      <c r="M630" s="12">
        <f>(((L630/60)/60)/24)+DATE(1970,1,1)</f>
        <v>40455.208333333336</v>
      </c>
      <c r="N630">
        <v>1286427600</v>
      </c>
      <c r="O630" s="12">
        <f>(((N630/60)/60)/24)+DATE(1970,1,1)</f>
        <v>40458.208333333336</v>
      </c>
      <c r="P630" t="b">
        <v>0</v>
      </c>
      <c r="Q630" t="b">
        <v>0</v>
      </c>
      <c r="R630" t="s">
        <v>60</v>
      </c>
      <c r="S630" t="str">
        <f>IF(ISNUMBER(SEARCH("food", R630)), "Food", IF(ISNUMBER(SEARCH("music",R630)),"Music",IF(ISNUMBER(SEARCH("film", R630)), "Film &amp; Video", IF(ISNUMBER(SEARCH("games", R630)), "Games", IF(ISNUMBER(SEARCH("theater", R630)), "Theater",IF(ISNUMBER(SEARCH("technology", R630)), "Technology", IF(ISNUMBER(SEARCH("journalism", R630)), "Journalism", IF(ISNUMBER(SEARCH("photography", R630)), "Photography", IF(ISNUMBER(SEARCH("publishing", R630)), "Publishing")))))))))</f>
        <v>Music</v>
      </c>
      <c r="T630" t="str">
        <f>IF(ISNUMBER(SEARCH("food", R630)), "Food Trucks",
IF(ISNUMBER(SEARCH("electric",R630)),"Electric Music",
IF(ISNUMBER(SEARCH("indie",R630)),"Indie Rock",
IF(ISNUMBER(SEARCH("jazz",R630)),"Jazz",
IF(ISNUMBER(SEARCH("metal",R630)),"Metal",
IF(ISNUMBER(SEARCH("rock",R630)),"Rock",
IF(ISNUMBER(SEARCH("world",R630)),"World Music",
IF(ISNUMBER(SEARCH("animation", R630)), "Animation",
IF(ISNUMBER(SEARCH("documentary", R630)), "Documentary",
IF(ISNUMBER(SEARCH("drama", R630)), "Drama",
IF(ISNUMBER(SEARCH("science", R630)), "Science Ficton",
IF(ISNUMBER(SEARCH("shorts", R630)), "Shorts",
IF(ISNUMBER(SEARCH("television", R630)), "Television",
IF(ISNUMBER(SEARCH("mobile", R630)), "Mobile Games",
IF(ISNUMBER(SEARCH("video games", R630)), "Video Games",
IF(ISNUMBER(SEARCH("theater", R630)), "Plays",
IF(ISNUMBER(SEARCH("wearables", R630)), "Wearables",
IF(ISNUMBER(SEARCH("web", R630)), "Web",
IF(ISNUMBER(SEARCH("journalism", R630)), "Audio",
IF(ISNUMBER(SEARCH("photography", R630)), "Photography Books",
IF(ISNUMBER(SEARCH("publishing/fiction", R630)), "Ficton",
IF(ISNUMBER(SEARCH("nonfiction", R630)), "Nonfiction",
IF(ISNUMBER(SEARCH("podcasts", R630)), "Radio &amp; Podcasts",
IF(ISNUMBER(SEARCH("translations", R630)), "translations"))))))))))))))))))))))))</f>
        <v>Indie Rock</v>
      </c>
    </row>
    <row r="631" spans="1:20" x14ac:dyDescent="0.25">
      <c r="A631">
        <v>629</v>
      </c>
      <c r="B631" t="s">
        <v>1300</v>
      </c>
      <c r="C631" s="3" t="s">
        <v>1301</v>
      </c>
      <c r="D631">
        <v>85900</v>
      </c>
      <c r="E631">
        <v>55476</v>
      </c>
      <c r="F631" s="6">
        <f>E631/D631*100</f>
        <v>64.58207217694995</v>
      </c>
      <c r="G631" t="s">
        <v>14</v>
      </c>
      <c r="H631">
        <v>750</v>
      </c>
      <c r="I631" s="8">
        <f>IFERROR(E631/H631,"0")</f>
        <v>73.968000000000004</v>
      </c>
      <c r="J631" t="s">
        <v>21</v>
      </c>
      <c r="K631" t="s">
        <v>22</v>
      </c>
      <c r="L631">
        <v>1467781200</v>
      </c>
      <c r="M631" s="12">
        <f>(((L631/60)/60)/24)+DATE(1970,1,1)</f>
        <v>42557.208333333328</v>
      </c>
      <c r="N631">
        <v>1467954000</v>
      </c>
      <c r="O631" s="12">
        <f>(((N631/60)/60)/24)+DATE(1970,1,1)</f>
        <v>42559.208333333328</v>
      </c>
      <c r="P631" t="b">
        <v>0</v>
      </c>
      <c r="Q631" t="b">
        <v>1</v>
      </c>
      <c r="R631" t="s">
        <v>33</v>
      </c>
      <c r="S631" t="str">
        <f>IF(ISNUMBER(SEARCH("food", R631)), "Food", IF(ISNUMBER(SEARCH("music",R631)),"Music",IF(ISNUMBER(SEARCH("film", R631)), "Film &amp; Video", IF(ISNUMBER(SEARCH("games", R631)), "Games", IF(ISNUMBER(SEARCH("theater", R631)), "Theater",IF(ISNUMBER(SEARCH("technology", R631)), "Technology", IF(ISNUMBER(SEARCH("journalism", R631)), "Journalism", IF(ISNUMBER(SEARCH("photography", R631)), "Photography", IF(ISNUMBER(SEARCH("publishing", R631)), "Publishing")))))))))</f>
        <v>Theater</v>
      </c>
      <c r="T631" t="str">
        <f>IF(ISNUMBER(SEARCH("food", R631)), "Food Trucks",
IF(ISNUMBER(SEARCH("electric",R631)),"Electric Music",
IF(ISNUMBER(SEARCH("indie",R631)),"Indie Rock",
IF(ISNUMBER(SEARCH("jazz",R631)),"Jazz",
IF(ISNUMBER(SEARCH("metal",R631)),"Metal",
IF(ISNUMBER(SEARCH("rock",R631)),"Rock",
IF(ISNUMBER(SEARCH("world",R631)),"World Music",
IF(ISNUMBER(SEARCH("animation", R631)), "Animation",
IF(ISNUMBER(SEARCH("documentary", R631)), "Documentary",
IF(ISNUMBER(SEARCH("drama", R631)), "Drama",
IF(ISNUMBER(SEARCH("science", R631)), "Science Ficton",
IF(ISNUMBER(SEARCH("shorts", R631)), "Shorts",
IF(ISNUMBER(SEARCH("television", R631)), "Television",
IF(ISNUMBER(SEARCH("mobile", R631)), "Mobile Games",
IF(ISNUMBER(SEARCH("video games", R631)), "Video Games",
IF(ISNUMBER(SEARCH("theater", R631)), "Plays",
IF(ISNUMBER(SEARCH("wearables", R631)), "Wearables",
IF(ISNUMBER(SEARCH("web", R631)), "Web",
IF(ISNUMBER(SEARCH("journalism", R631)), "Audio",
IF(ISNUMBER(SEARCH("photography", R631)), "Photography Books",
IF(ISNUMBER(SEARCH("publishing/fiction", R631)), "Ficton",
IF(ISNUMBER(SEARCH("nonfiction", R631)), "Nonfiction",
IF(ISNUMBER(SEARCH("podcasts", R631)), "Radio &amp; Podcasts",
IF(ISNUMBER(SEARCH("translations", R631)), "translations"))))))))))))))))))))))))</f>
        <v>Plays</v>
      </c>
    </row>
    <row r="632" spans="1:20" x14ac:dyDescent="0.25">
      <c r="A632">
        <v>630</v>
      </c>
      <c r="B632" t="s">
        <v>1302</v>
      </c>
      <c r="C632" s="3" t="s">
        <v>1303</v>
      </c>
      <c r="D632">
        <v>9500</v>
      </c>
      <c r="E632">
        <v>5973</v>
      </c>
      <c r="F632" s="6">
        <f>E632/D632*100</f>
        <v>62.873684210526314</v>
      </c>
      <c r="G632" t="s">
        <v>74</v>
      </c>
      <c r="H632">
        <v>87</v>
      </c>
      <c r="I632" s="8">
        <f>IFERROR(E632/H632,"0")</f>
        <v>68.65517241379311</v>
      </c>
      <c r="J632" t="s">
        <v>21</v>
      </c>
      <c r="K632" t="s">
        <v>22</v>
      </c>
      <c r="L632">
        <v>1556686800</v>
      </c>
      <c r="M632" s="12">
        <f>(((L632/60)/60)/24)+DATE(1970,1,1)</f>
        <v>43586.208333333328</v>
      </c>
      <c r="N632">
        <v>1557637200</v>
      </c>
      <c r="O632" s="12">
        <f>(((N632/60)/60)/24)+DATE(1970,1,1)</f>
        <v>43597.208333333328</v>
      </c>
      <c r="P632" t="b">
        <v>0</v>
      </c>
      <c r="Q632" t="b">
        <v>1</v>
      </c>
      <c r="R632" t="s">
        <v>33</v>
      </c>
      <c r="S632" t="str">
        <f>IF(ISNUMBER(SEARCH("food", R632)), "Food", IF(ISNUMBER(SEARCH("music",R632)),"Music",IF(ISNUMBER(SEARCH("film", R632)), "Film &amp; Video", IF(ISNUMBER(SEARCH("games", R632)), "Games", IF(ISNUMBER(SEARCH("theater", R632)), "Theater",IF(ISNUMBER(SEARCH("technology", R632)), "Technology", IF(ISNUMBER(SEARCH("journalism", R632)), "Journalism", IF(ISNUMBER(SEARCH("photography", R632)), "Photography", IF(ISNUMBER(SEARCH("publishing", R632)), "Publishing")))))))))</f>
        <v>Theater</v>
      </c>
      <c r="T632" t="str">
        <f>IF(ISNUMBER(SEARCH("food", R632)), "Food Trucks",
IF(ISNUMBER(SEARCH("electric",R632)),"Electric Music",
IF(ISNUMBER(SEARCH("indie",R632)),"Indie Rock",
IF(ISNUMBER(SEARCH("jazz",R632)),"Jazz",
IF(ISNUMBER(SEARCH("metal",R632)),"Metal",
IF(ISNUMBER(SEARCH("rock",R632)),"Rock",
IF(ISNUMBER(SEARCH("world",R632)),"World Music",
IF(ISNUMBER(SEARCH("animation", R632)), "Animation",
IF(ISNUMBER(SEARCH("documentary", R632)), "Documentary",
IF(ISNUMBER(SEARCH("drama", R632)), "Drama",
IF(ISNUMBER(SEARCH("science", R632)), "Science Ficton",
IF(ISNUMBER(SEARCH("shorts", R632)), "Shorts",
IF(ISNUMBER(SEARCH("television", R632)), "Television",
IF(ISNUMBER(SEARCH("mobile", R632)), "Mobile Games",
IF(ISNUMBER(SEARCH("video games", R632)), "Video Games",
IF(ISNUMBER(SEARCH("theater", R632)), "Plays",
IF(ISNUMBER(SEARCH("wearables", R632)), "Wearables",
IF(ISNUMBER(SEARCH("web", R632)), "Web",
IF(ISNUMBER(SEARCH("journalism", R632)), "Audio",
IF(ISNUMBER(SEARCH("photography", R632)), "Photography Books",
IF(ISNUMBER(SEARCH("publishing/fiction", R632)), "Ficton",
IF(ISNUMBER(SEARCH("nonfiction", R632)), "Nonfiction",
IF(ISNUMBER(SEARCH("podcasts", R632)), "Radio &amp; Podcasts",
IF(ISNUMBER(SEARCH("translations", R632)), "translations"))))))))))))))))))))))))</f>
        <v>Plays</v>
      </c>
    </row>
    <row r="633" spans="1:20" x14ac:dyDescent="0.25">
      <c r="A633">
        <v>631</v>
      </c>
      <c r="B633" t="s">
        <v>1304</v>
      </c>
      <c r="C633" s="3" t="s">
        <v>1305</v>
      </c>
      <c r="D633">
        <v>59200</v>
      </c>
      <c r="E633">
        <v>183756</v>
      </c>
      <c r="F633" s="6">
        <f>E633/D633*100</f>
        <v>310.39864864864865</v>
      </c>
      <c r="G633" t="s">
        <v>20</v>
      </c>
      <c r="H633">
        <v>3063</v>
      </c>
      <c r="I633" s="8">
        <f>IFERROR(E633/H633,"0")</f>
        <v>59.992164544564154</v>
      </c>
      <c r="J633" t="s">
        <v>21</v>
      </c>
      <c r="K633" t="s">
        <v>22</v>
      </c>
      <c r="L633">
        <v>1553576400</v>
      </c>
      <c r="M633" s="12">
        <f>(((L633/60)/60)/24)+DATE(1970,1,1)</f>
        <v>43550.208333333328</v>
      </c>
      <c r="N633">
        <v>1553922000</v>
      </c>
      <c r="O633" s="12">
        <f>(((N633/60)/60)/24)+DATE(1970,1,1)</f>
        <v>43554.208333333328</v>
      </c>
      <c r="P633" t="b">
        <v>0</v>
      </c>
      <c r="Q633" t="b">
        <v>0</v>
      </c>
      <c r="R633" t="s">
        <v>33</v>
      </c>
      <c r="S633" t="str">
        <f>IF(ISNUMBER(SEARCH("food", R633)), "Food", IF(ISNUMBER(SEARCH("music",R633)),"Music",IF(ISNUMBER(SEARCH("film", R633)), "Film &amp; Video", IF(ISNUMBER(SEARCH("games", R633)), "Games", IF(ISNUMBER(SEARCH("theater", R633)), "Theater",IF(ISNUMBER(SEARCH("technology", R633)), "Technology", IF(ISNUMBER(SEARCH("journalism", R633)), "Journalism", IF(ISNUMBER(SEARCH("photography", R633)), "Photography", IF(ISNUMBER(SEARCH("publishing", R633)), "Publishing")))))))))</f>
        <v>Theater</v>
      </c>
      <c r="T633" t="str">
        <f>IF(ISNUMBER(SEARCH("food", R633)), "Food Trucks",
IF(ISNUMBER(SEARCH("electric",R633)),"Electric Music",
IF(ISNUMBER(SEARCH("indie",R633)),"Indie Rock",
IF(ISNUMBER(SEARCH("jazz",R633)),"Jazz",
IF(ISNUMBER(SEARCH("metal",R633)),"Metal",
IF(ISNUMBER(SEARCH("rock",R633)),"Rock",
IF(ISNUMBER(SEARCH("world",R633)),"World Music",
IF(ISNUMBER(SEARCH("animation", R633)), "Animation",
IF(ISNUMBER(SEARCH("documentary", R633)), "Documentary",
IF(ISNUMBER(SEARCH("drama", R633)), "Drama",
IF(ISNUMBER(SEARCH("science", R633)), "Science Ficton",
IF(ISNUMBER(SEARCH("shorts", R633)), "Shorts",
IF(ISNUMBER(SEARCH("television", R633)), "Television",
IF(ISNUMBER(SEARCH("mobile", R633)), "Mobile Games",
IF(ISNUMBER(SEARCH("video games", R633)), "Video Games",
IF(ISNUMBER(SEARCH("theater", R633)), "Plays",
IF(ISNUMBER(SEARCH("wearables", R633)), "Wearables",
IF(ISNUMBER(SEARCH("web", R633)), "Web",
IF(ISNUMBER(SEARCH("journalism", R633)), "Audio",
IF(ISNUMBER(SEARCH("photography", R633)), "Photography Books",
IF(ISNUMBER(SEARCH("publishing/fiction", R633)), "Ficton",
IF(ISNUMBER(SEARCH("nonfiction", R633)), "Nonfiction",
IF(ISNUMBER(SEARCH("podcasts", R633)), "Radio &amp; Podcasts",
IF(ISNUMBER(SEARCH("translations", R633)), "translations"))))))))))))))))))))))))</f>
        <v>Plays</v>
      </c>
    </row>
    <row r="634" spans="1:20" x14ac:dyDescent="0.25">
      <c r="A634">
        <v>632</v>
      </c>
      <c r="B634" t="s">
        <v>1306</v>
      </c>
      <c r="C634" s="3" t="s">
        <v>1307</v>
      </c>
      <c r="D634">
        <v>72100</v>
      </c>
      <c r="E634">
        <v>30902</v>
      </c>
      <c r="F634" s="6">
        <f>E634/D634*100</f>
        <v>42.859916782246884</v>
      </c>
      <c r="G634" t="s">
        <v>47</v>
      </c>
      <c r="H634">
        <v>278</v>
      </c>
      <c r="I634" s="8">
        <f>IFERROR(E634/H634,"0")</f>
        <v>111.15827338129496</v>
      </c>
      <c r="J634" t="s">
        <v>21</v>
      </c>
      <c r="K634" t="s">
        <v>22</v>
      </c>
      <c r="L634">
        <v>1414904400</v>
      </c>
      <c r="M634" s="12">
        <f>(((L634/60)/60)/24)+DATE(1970,1,1)</f>
        <v>41945.208333333336</v>
      </c>
      <c r="N634">
        <v>1416463200</v>
      </c>
      <c r="O634" s="12">
        <f>(((N634/60)/60)/24)+DATE(1970,1,1)</f>
        <v>41963.25</v>
      </c>
      <c r="P634" t="b">
        <v>0</v>
      </c>
      <c r="Q634" t="b">
        <v>0</v>
      </c>
      <c r="R634" t="s">
        <v>33</v>
      </c>
      <c r="S634" t="str">
        <f>IF(ISNUMBER(SEARCH("food", R634)), "Food", IF(ISNUMBER(SEARCH("music",R634)),"Music",IF(ISNUMBER(SEARCH("film", R634)), "Film &amp; Video", IF(ISNUMBER(SEARCH("games", R634)), "Games", IF(ISNUMBER(SEARCH("theater", R634)), "Theater",IF(ISNUMBER(SEARCH("technology", R634)), "Technology", IF(ISNUMBER(SEARCH("journalism", R634)), "Journalism", IF(ISNUMBER(SEARCH("photography", R634)), "Photography", IF(ISNUMBER(SEARCH("publishing", R634)), "Publishing")))))))))</f>
        <v>Theater</v>
      </c>
      <c r="T634" t="str">
        <f>IF(ISNUMBER(SEARCH("food", R634)), "Food Trucks",
IF(ISNUMBER(SEARCH("electric",R634)),"Electric Music",
IF(ISNUMBER(SEARCH("indie",R634)),"Indie Rock",
IF(ISNUMBER(SEARCH("jazz",R634)),"Jazz",
IF(ISNUMBER(SEARCH("metal",R634)),"Metal",
IF(ISNUMBER(SEARCH("rock",R634)),"Rock",
IF(ISNUMBER(SEARCH("world",R634)),"World Music",
IF(ISNUMBER(SEARCH("animation", R634)), "Animation",
IF(ISNUMBER(SEARCH("documentary", R634)), "Documentary",
IF(ISNUMBER(SEARCH("drama", R634)), "Drama",
IF(ISNUMBER(SEARCH("science", R634)), "Science Ficton",
IF(ISNUMBER(SEARCH("shorts", R634)), "Shorts",
IF(ISNUMBER(SEARCH("television", R634)), "Television",
IF(ISNUMBER(SEARCH("mobile", R634)), "Mobile Games",
IF(ISNUMBER(SEARCH("video games", R634)), "Video Games",
IF(ISNUMBER(SEARCH("theater", R634)), "Plays",
IF(ISNUMBER(SEARCH("wearables", R634)), "Wearables",
IF(ISNUMBER(SEARCH("web", R634)), "Web",
IF(ISNUMBER(SEARCH("journalism", R634)), "Audio",
IF(ISNUMBER(SEARCH("photography", R634)), "Photography Books",
IF(ISNUMBER(SEARCH("publishing/fiction", R634)), "Ficton",
IF(ISNUMBER(SEARCH("nonfiction", R634)), "Nonfiction",
IF(ISNUMBER(SEARCH("podcasts", R634)), "Radio &amp; Podcasts",
IF(ISNUMBER(SEARCH("translations", R634)), "translations"))))))))))))))))))))))))</f>
        <v>Plays</v>
      </c>
    </row>
    <row r="635" spans="1:20" x14ac:dyDescent="0.25">
      <c r="A635">
        <v>633</v>
      </c>
      <c r="B635" t="s">
        <v>1308</v>
      </c>
      <c r="C635" s="3" t="s">
        <v>1309</v>
      </c>
      <c r="D635">
        <v>6700</v>
      </c>
      <c r="E635">
        <v>5569</v>
      </c>
      <c r="F635" s="6">
        <f>E635/D635*100</f>
        <v>83.119402985074629</v>
      </c>
      <c r="G635" t="s">
        <v>14</v>
      </c>
      <c r="H635">
        <v>105</v>
      </c>
      <c r="I635" s="8">
        <f>IFERROR(E635/H635,"0")</f>
        <v>53.038095238095238</v>
      </c>
      <c r="J635" t="s">
        <v>21</v>
      </c>
      <c r="K635" t="s">
        <v>22</v>
      </c>
      <c r="L635">
        <v>1446876000</v>
      </c>
      <c r="M635" s="12">
        <f>(((L635/60)/60)/24)+DATE(1970,1,1)</f>
        <v>42315.25</v>
      </c>
      <c r="N635">
        <v>1447221600</v>
      </c>
      <c r="O635" s="12">
        <f>(((N635/60)/60)/24)+DATE(1970,1,1)</f>
        <v>42319.25</v>
      </c>
      <c r="P635" t="b">
        <v>0</v>
      </c>
      <c r="Q635" t="b">
        <v>0</v>
      </c>
      <c r="R635" t="s">
        <v>71</v>
      </c>
      <c r="S635" t="str">
        <f>IF(ISNUMBER(SEARCH("food", R635)), "Food", IF(ISNUMBER(SEARCH("music",R635)),"Music",IF(ISNUMBER(SEARCH("film", R635)), "Film &amp; Video", IF(ISNUMBER(SEARCH("games", R635)), "Games", IF(ISNUMBER(SEARCH("theater", R635)), "Theater",IF(ISNUMBER(SEARCH("technology", R635)), "Technology", IF(ISNUMBER(SEARCH("journalism", R635)), "Journalism", IF(ISNUMBER(SEARCH("photography", R635)), "Photography", IF(ISNUMBER(SEARCH("publishing", R635)), "Publishing")))))))))</f>
        <v>Film &amp; Video</v>
      </c>
      <c r="T635" t="str">
        <f>IF(ISNUMBER(SEARCH("food", R635)), "Food Trucks",
IF(ISNUMBER(SEARCH("electric",R635)),"Electric Music",
IF(ISNUMBER(SEARCH("indie",R635)),"Indie Rock",
IF(ISNUMBER(SEARCH("jazz",R635)),"Jazz",
IF(ISNUMBER(SEARCH("metal",R635)),"Metal",
IF(ISNUMBER(SEARCH("rock",R635)),"Rock",
IF(ISNUMBER(SEARCH("world",R635)),"World Music",
IF(ISNUMBER(SEARCH("animation", R635)), "Animation",
IF(ISNUMBER(SEARCH("documentary", R635)), "Documentary",
IF(ISNUMBER(SEARCH("drama", R635)), "Drama",
IF(ISNUMBER(SEARCH("science", R635)), "Science Ficton",
IF(ISNUMBER(SEARCH("shorts", R635)), "Shorts",
IF(ISNUMBER(SEARCH("television", R635)), "Television",
IF(ISNUMBER(SEARCH("mobile", R635)), "Mobile Games",
IF(ISNUMBER(SEARCH("video games", R635)), "Video Games",
IF(ISNUMBER(SEARCH("theater", R635)), "Plays",
IF(ISNUMBER(SEARCH("wearables", R635)), "Wearables",
IF(ISNUMBER(SEARCH("web", R635)), "Web",
IF(ISNUMBER(SEARCH("journalism", R635)), "Audio",
IF(ISNUMBER(SEARCH("photography", R635)), "Photography Books",
IF(ISNUMBER(SEARCH("publishing/fiction", R635)), "Ficton",
IF(ISNUMBER(SEARCH("nonfiction", R635)), "Nonfiction",
IF(ISNUMBER(SEARCH("podcasts", R635)), "Radio &amp; Podcasts",
IF(ISNUMBER(SEARCH("translations", R635)), "translations"))))))))))))))))))))))))</f>
        <v>Animation</v>
      </c>
    </row>
    <row r="636" spans="1:20" x14ac:dyDescent="0.25">
      <c r="A636">
        <v>634</v>
      </c>
      <c r="B636" t="s">
        <v>1310</v>
      </c>
      <c r="C636" s="3" t="s">
        <v>1311</v>
      </c>
      <c r="D636">
        <v>118200</v>
      </c>
      <c r="E636">
        <v>92824</v>
      </c>
      <c r="F636" s="6">
        <f>E636/D636*100</f>
        <v>78.531302876480552</v>
      </c>
      <c r="G636" t="s">
        <v>74</v>
      </c>
      <c r="H636">
        <v>1658</v>
      </c>
      <c r="I636" s="8">
        <f>IFERROR(E636/H636,"0")</f>
        <v>55.985524728588658</v>
      </c>
      <c r="J636" t="s">
        <v>21</v>
      </c>
      <c r="K636" t="s">
        <v>22</v>
      </c>
      <c r="L636">
        <v>1490418000</v>
      </c>
      <c r="M636" s="12">
        <f>(((L636/60)/60)/24)+DATE(1970,1,1)</f>
        <v>42819.208333333328</v>
      </c>
      <c r="N636">
        <v>1491627600</v>
      </c>
      <c r="O636" s="12">
        <f>(((N636/60)/60)/24)+DATE(1970,1,1)</f>
        <v>42833.208333333328</v>
      </c>
      <c r="P636" t="b">
        <v>0</v>
      </c>
      <c r="Q636" t="b">
        <v>0</v>
      </c>
      <c r="R636" t="s">
        <v>269</v>
      </c>
      <c r="S636" t="str">
        <f>IF(ISNUMBER(SEARCH("food", R636)), "Food", IF(ISNUMBER(SEARCH("music",R636)),"Music",IF(ISNUMBER(SEARCH("film", R636)), "Film &amp; Video", IF(ISNUMBER(SEARCH("games", R636)), "Games", IF(ISNUMBER(SEARCH("theater", R636)), "Theater",IF(ISNUMBER(SEARCH("technology", R636)), "Technology", IF(ISNUMBER(SEARCH("journalism", R636)), "Journalism", IF(ISNUMBER(SEARCH("photography", R636)), "Photography", IF(ISNUMBER(SEARCH("publishing", R636)), "Publishing")))))))))</f>
        <v>Film &amp; Video</v>
      </c>
      <c r="T636" t="str">
        <f>IF(ISNUMBER(SEARCH("food", R636)), "Food Trucks",
IF(ISNUMBER(SEARCH("electric",R636)),"Electric Music",
IF(ISNUMBER(SEARCH("indie",R636)),"Indie Rock",
IF(ISNUMBER(SEARCH("jazz",R636)),"Jazz",
IF(ISNUMBER(SEARCH("metal",R636)),"Metal",
IF(ISNUMBER(SEARCH("rock",R636)),"Rock",
IF(ISNUMBER(SEARCH("world",R636)),"World Music",
IF(ISNUMBER(SEARCH("animation", R636)), "Animation",
IF(ISNUMBER(SEARCH("documentary", R636)), "Documentary",
IF(ISNUMBER(SEARCH("drama", R636)), "Drama",
IF(ISNUMBER(SEARCH("science", R636)), "Science Ficton",
IF(ISNUMBER(SEARCH("shorts", R636)), "Shorts",
IF(ISNUMBER(SEARCH("television", R636)), "Television",
IF(ISNUMBER(SEARCH("mobile", R636)), "Mobile Games",
IF(ISNUMBER(SEARCH("video games", R636)), "Video Games",
IF(ISNUMBER(SEARCH("theater", R636)), "Plays",
IF(ISNUMBER(SEARCH("wearables", R636)), "Wearables",
IF(ISNUMBER(SEARCH("web", R636)), "Web",
IF(ISNUMBER(SEARCH("journalism", R636)), "Audio",
IF(ISNUMBER(SEARCH("photography", R636)), "Photography Books",
IF(ISNUMBER(SEARCH("publishing/fiction", R636)), "Ficton",
IF(ISNUMBER(SEARCH("nonfiction", R636)), "Nonfiction",
IF(ISNUMBER(SEARCH("podcasts", R636)), "Radio &amp; Podcasts",
IF(ISNUMBER(SEARCH("translations", R636)), "translations"))))))))))))))))))))))))</f>
        <v>Television</v>
      </c>
    </row>
    <row r="637" spans="1:20" x14ac:dyDescent="0.25">
      <c r="A637">
        <v>635</v>
      </c>
      <c r="B637" t="s">
        <v>1312</v>
      </c>
      <c r="C637" s="3" t="s">
        <v>1313</v>
      </c>
      <c r="D637">
        <v>139000</v>
      </c>
      <c r="E637">
        <v>158590</v>
      </c>
      <c r="F637" s="6">
        <f>E637/D637*100</f>
        <v>114.09352517985612</v>
      </c>
      <c r="G637" t="s">
        <v>20</v>
      </c>
      <c r="H637">
        <v>2266</v>
      </c>
      <c r="I637" s="8">
        <f>IFERROR(E637/H637,"0")</f>
        <v>69.986760812003524</v>
      </c>
      <c r="J637" t="s">
        <v>21</v>
      </c>
      <c r="K637" t="s">
        <v>22</v>
      </c>
      <c r="L637">
        <v>1360389600</v>
      </c>
      <c r="M637" s="12">
        <f>(((L637/60)/60)/24)+DATE(1970,1,1)</f>
        <v>41314.25</v>
      </c>
      <c r="N637">
        <v>1363150800</v>
      </c>
      <c r="O637" s="12">
        <f>(((N637/60)/60)/24)+DATE(1970,1,1)</f>
        <v>41346.208333333336</v>
      </c>
      <c r="P637" t="b">
        <v>0</v>
      </c>
      <c r="Q637" t="b">
        <v>0</v>
      </c>
      <c r="R637" t="s">
        <v>269</v>
      </c>
      <c r="S637" t="str">
        <f>IF(ISNUMBER(SEARCH("food", R637)), "Food", IF(ISNUMBER(SEARCH("music",R637)),"Music",IF(ISNUMBER(SEARCH("film", R637)), "Film &amp; Video", IF(ISNUMBER(SEARCH("games", R637)), "Games", IF(ISNUMBER(SEARCH("theater", R637)), "Theater",IF(ISNUMBER(SEARCH("technology", R637)), "Technology", IF(ISNUMBER(SEARCH("journalism", R637)), "Journalism", IF(ISNUMBER(SEARCH("photography", R637)), "Photography", IF(ISNUMBER(SEARCH("publishing", R637)), "Publishing")))))))))</f>
        <v>Film &amp; Video</v>
      </c>
      <c r="T637" t="str">
        <f>IF(ISNUMBER(SEARCH("food", R637)), "Food Trucks",
IF(ISNUMBER(SEARCH("electric",R637)),"Electric Music",
IF(ISNUMBER(SEARCH("indie",R637)),"Indie Rock",
IF(ISNUMBER(SEARCH("jazz",R637)),"Jazz",
IF(ISNUMBER(SEARCH("metal",R637)),"Metal",
IF(ISNUMBER(SEARCH("rock",R637)),"Rock",
IF(ISNUMBER(SEARCH("world",R637)),"World Music",
IF(ISNUMBER(SEARCH("animation", R637)), "Animation",
IF(ISNUMBER(SEARCH("documentary", R637)), "Documentary",
IF(ISNUMBER(SEARCH("drama", R637)), "Drama",
IF(ISNUMBER(SEARCH("science", R637)), "Science Ficton",
IF(ISNUMBER(SEARCH("shorts", R637)), "Shorts",
IF(ISNUMBER(SEARCH("television", R637)), "Television",
IF(ISNUMBER(SEARCH("mobile", R637)), "Mobile Games",
IF(ISNUMBER(SEARCH("video games", R637)), "Video Games",
IF(ISNUMBER(SEARCH("theater", R637)), "Plays",
IF(ISNUMBER(SEARCH("wearables", R637)), "Wearables",
IF(ISNUMBER(SEARCH("web", R637)), "Web",
IF(ISNUMBER(SEARCH("journalism", R637)), "Audio",
IF(ISNUMBER(SEARCH("photography", R637)), "Photography Books",
IF(ISNUMBER(SEARCH("publishing/fiction", R637)), "Ficton",
IF(ISNUMBER(SEARCH("nonfiction", R637)), "Nonfiction",
IF(ISNUMBER(SEARCH("podcasts", R637)), "Radio &amp; Podcasts",
IF(ISNUMBER(SEARCH("translations", R637)), "translations"))))))))))))))))))))))))</f>
        <v>Television</v>
      </c>
    </row>
    <row r="638" spans="1:20" x14ac:dyDescent="0.25">
      <c r="A638">
        <v>636</v>
      </c>
      <c r="B638" t="s">
        <v>1314</v>
      </c>
      <c r="C638" s="3" t="s">
        <v>1315</v>
      </c>
      <c r="D638">
        <v>197700</v>
      </c>
      <c r="E638">
        <v>127591</v>
      </c>
      <c r="F638" s="6">
        <f>E638/D638*100</f>
        <v>64.537683358624179</v>
      </c>
      <c r="G638" t="s">
        <v>14</v>
      </c>
      <c r="H638">
        <v>2604</v>
      </c>
      <c r="I638" s="8">
        <f>IFERROR(E638/H638,"0")</f>
        <v>48.998079877112133</v>
      </c>
      <c r="J638" t="s">
        <v>36</v>
      </c>
      <c r="K638" t="s">
        <v>37</v>
      </c>
      <c r="L638">
        <v>1326866400</v>
      </c>
      <c r="M638" s="12">
        <f>(((L638/60)/60)/24)+DATE(1970,1,1)</f>
        <v>40926.25</v>
      </c>
      <c r="N638">
        <v>1330754400</v>
      </c>
      <c r="O638" s="12">
        <f>(((N638/60)/60)/24)+DATE(1970,1,1)</f>
        <v>40971.25</v>
      </c>
      <c r="P638" t="b">
        <v>0</v>
      </c>
      <c r="Q638" t="b">
        <v>1</v>
      </c>
      <c r="R638" t="s">
        <v>71</v>
      </c>
      <c r="S638" t="str">
        <f>IF(ISNUMBER(SEARCH("food", R638)), "Food", IF(ISNUMBER(SEARCH("music",R638)),"Music",IF(ISNUMBER(SEARCH("film", R638)), "Film &amp; Video", IF(ISNUMBER(SEARCH("games", R638)), "Games", IF(ISNUMBER(SEARCH("theater", R638)), "Theater",IF(ISNUMBER(SEARCH("technology", R638)), "Technology", IF(ISNUMBER(SEARCH("journalism", R638)), "Journalism", IF(ISNUMBER(SEARCH("photography", R638)), "Photography", IF(ISNUMBER(SEARCH("publishing", R638)), "Publishing")))))))))</f>
        <v>Film &amp; Video</v>
      </c>
      <c r="T638" t="str">
        <f>IF(ISNUMBER(SEARCH("food", R638)), "Food Trucks",
IF(ISNUMBER(SEARCH("electric",R638)),"Electric Music",
IF(ISNUMBER(SEARCH("indie",R638)),"Indie Rock",
IF(ISNUMBER(SEARCH("jazz",R638)),"Jazz",
IF(ISNUMBER(SEARCH("metal",R638)),"Metal",
IF(ISNUMBER(SEARCH("rock",R638)),"Rock",
IF(ISNUMBER(SEARCH("world",R638)),"World Music",
IF(ISNUMBER(SEARCH("animation", R638)), "Animation",
IF(ISNUMBER(SEARCH("documentary", R638)), "Documentary",
IF(ISNUMBER(SEARCH("drama", R638)), "Drama",
IF(ISNUMBER(SEARCH("science", R638)), "Science Ficton",
IF(ISNUMBER(SEARCH("shorts", R638)), "Shorts",
IF(ISNUMBER(SEARCH("television", R638)), "Television",
IF(ISNUMBER(SEARCH("mobile", R638)), "Mobile Games",
IF(ISNUMBER(SEARCH("video games", R638)), "Video Games",
IF(ISNUMBER(SEARCH("theater", R638)), "Plays",
IF(ISNUMBER(SEARCH("wearables", R638)), "Wearables",
IF(ISNUMBER(SEARCH("web", R638)), "Web",
IF(ISNUMBER(SEARCH("journalism", R638)), "Audio",
IF(ISNUMBER(SEARCH("photography", R638)), "Photography Books",
IF(ISNUMBER(SEARCH("publishing/fiction", R638)), "Ficton",
IF(ISNUMBER(SEARCH("nonfiction", R638)), "Nonfiction",
IF(ISNUMBER(SEARCH("podcasts", R638)), "Radio &amp; Podcasts",
IF(ISNUMBER(SEARCH("translations", R638)), "translations"))))))))))))))))))))))))</f>
        <v>Animation</v>
      </c>
    </row>
    <row r="639" spans="1:20" x14ac:dyDescent="0.25">
      <c r="A639">
        <v>637</v>
      </c>
      <c r="B639" t="s">
        <v>1316</v>
      </c>
      <c r="C639" s="3" t="s">
        <v>1317</v>
      </c>
      <c r="D639">
        <v>8500</v>
      </c>
      <c r="E639">
        <v>6750</v>
      </c>
      <c r="F639" s="6">
        <f>E639/D639*100</f>
        <v>79.411764705882348</v>
      </c>
      <c r="G639" t="s">
        <v>14</v>
      </c>
      <c r="H639">
        <v>65</v>
      </c>
      <c r="I639" s="8">
        <f>IFERROR(E639/H639,"0")</f>
        <v>103.84615384615384</v>
      </c>
      <c r="J639" t="s">
        <v>21</v>
      </c>
      <c r="K639" t="s">
        <v>22</v>
      </c>
      <c r="L639">
        <v>1479103200</v>
      </c>
      <c r="M639" s="12">
        <f>(((L639/60)/60)/24)+DATE(1970,1,1)</f>
        <v>42688.25</v>
      </c>
      <c r="N639">
        <v>1479794400</v>
      </c>
      <c r="O639" s="12">
        <f>(((N639/60)/60)/24)+DATE(1970,1,1)</f>
        <v>42696.25</v>
      </c>
      <c r="P639" t="b">
        <v>0</v>
      </c>
      <c r="Q639" t="b">
        <v>0</v>
      </c>
      <c r="R639" t="s">
        <v>33</v>
      </c>
      <c r="S639" t="str">
        <f>IF(ISNUMBER(SEARCH("food", R639)), "Food", IF(ISNUMBER(SEARCH("music",R639)),"Music",IF(ISNUMBER(SEARCH("film", R639)), "Film &amp; Video", IF(ISNUMBER(SEARCH("games", R639)), "Games", IF(ISNUMBER(SEARCH("theater", R639)), "Theater",IF(ISNUMBER(SEARCH("technology", R639)), "Technology", IF(ISNUMBER(SEARCH("journalism", R639)), "Journalism", IF(ISNUMBER(SEARCH("photography", R639)), "Photography", IF(ISNUMBER(SEARCH("publishing", R639)), "Publishing")))))))))</f>
        <v>Theater</v>
      </c>
      <c r="T639" t="str">
        <f>IF(ISNUMBER(SEARCH("food", R639)), "Food Trucks",
IF(ISNUMBER(SEARCH("electric",R639)),"Electric Music",
IF(ISNUMBER(SEARCH("indie",R639)),"Indie Rock",
IF(ISNUMBER(SEARCH("jazz",R639)),"Jazz",
IF(ISNUMBER(SEARCH("metal",R639)),"Metal",
IF(ISNUMBER(SEARCH("rock",R639)),"Rock",
IF(ISNUMBER(SEARCH("world",R639)),"World Music",
IF(ISNUMBER(SEARCH("animation", R639)), "Animation",
IF(ISNUMBER(SEARCH("documentary", R639)), "Documentary",
IF(ISNUMBER(SEARCH("drama", R639)), "Drama",
IF(ISNUMBER(SEARCH("science", R639)), "Science Ficton",
IF(ISNUMBER(SEARCH("shorts", R639)), "Shorts",
IF(ISNUMBER(SEARCH("television", R639)), "Television",
IF(ISNUMBER(SEARCH("mobile", R639)), "Mobile Games",
IF(ISNUMBER(SEARCH("video games", R639)), "Video Games",
IF(ISNUMBER(SEARCH("theater", R639)), "Plays",
IF(ISNUMBER(SEARCH("wearables", R639)), "Wearables",
IF(ISNUMBER(SEARCH("web", R639)), "Web",
IF(ISNUMBER(SEARCH("journalism", R639)), "Audio",
IF(ISNUMBER(SEARCH("photography", R639)), "Photography Books",
IF(ISNUMBER(SEARCH("publishing/fiction", R639)), "Ficton",
IF(ISNUMBER(SEARCH("nonfiction", R639)), "Nonfiction",
IF(ISNUMBER(SEARCH("podcasts", R639)), "Radio &amp; Podcasts",
IF(ISNUMBER(SEARCH("translations", R639)), "translations"))))))))))))))))))))))))</f>
        <v>Plays</v>
      </c>
    </row>
    <row r="640" spans="1:20" x14ac:dyDescent="0.25">
      <c r="A640">
        <v>638</v>
      </c>
      <c r="B640" t="s">
        <v>1318</v>
      </c>
      <c r="C640" s="3" t="s">
        <v>1319</v>
      </c>
      <c r="D640">
        <v>81600</v>
      </c>
      <c r="E640">
        <v>9318</v>
      </c>
      <c r="F640" s="6">
        <f>E640/D640*100</f>
        <v>11.419117647058824</v>
      </c>
      <c r="G640" t="s">
        <v>14</v>
      </c>
      <c r="H640">
        <v>94</v>
      </c>
      <c r="I640" s="8">
        <f>IFERROR(E640/H640,"0")</f>
        <v>99.127659574468083</v>
      </c>
      <c r="J640" t="s">
        <v>21</v>
      </c>
      <c r="K640" t="s">
        <v>22</v>
      </c>
      <c r="L640">
        <v>1280206800</v>
      </c>
      <c r="M640" s="12">
        <f>(((L640/60)/60)/24)+DATE(1970,1,1)</f>
        <v>40386.208333333336</v>
      </c>
      <c r="N640">
        <v>1281243600</v>
      </c>
      <c r="O640" s="12">
        <f>(((N640/60)/60)/24)+DATE(1970,1,1)</f>
        <v>40398.208333333336</v>
      </c>
      <c r="P640" t="b">
        <v>0</v>
      </c>
      <c r="Q640" t="b">
        <v>1</v>
      </c>
      <c r="R640" t="s">
        <v>33</v>
      </c>
      <c r="S640" t="str">
        <f>IF(ISNUMBER(SEARCH("food", R640)), "Food", IF(ISNUMBER(SEARCH("music",R640)),"Music",IF(ISNUMBER(SEARCH("film", R640)), "Film &amp; Video", IF(ISNUMBER(SEARCH("games", R640)), "Games", IF(ISNUMBER(SEARCH("theater", R640)), "Theater",IF(ISNUMBER(SEARCH("technology", R640)), "Technology", IF(ISNUMBER(SEARCH("journalism", R640)), "Journalism", IF(ISNUMBER(SEARCH("photography", R640)), "Photography", IF(ISNUMBER(SEARCH("publishing", R640)), "Publishing")))))))))</f>
        <v>Theater</v>
      </c>
      <c r="T640" t="str">
        <f>IF(ISNUMBER(SEARCH("food", R640)), "Food Trucks",
IF(ISNUMBER(SEARCH("electric",R640)),"Electric Music",
IF(ISNUMBER(SEARCH("indie",R640)),"Indie Rock",
IF(ISNUMBER(SEARCH("jazz",R640)),"Jazz",
IF(ISNUMBER(SEARCH("metal",R640)),"Metal",
IF(ISNUMBER(SEARCH("rock",R640)),"Rock",
IF(ISNUMBER(SEARCH("world",R640)),"World Music",
IF(ISNUMBER(SEARCH("animation", R640)), "Animation",
IF(ISNUMBER(SEARCH("documentary", R640)), "Documentary",
IF(ISNUMBER(SEARCH("drama", R640)), "Drama",
IF(ISNUMBER(SEARCH("science", R640)), "Science Ficton",
IF(ISNUMBER(SEARCH("shorts", R640)), "Shorts",
IF(ISNUMBER(SEARCH("television", R640)), "Television",
IF(ISNUMBER(SEARCH("mobile", R640)), "Mobile Games",
IF(ISNUMBER(SEARCH("video games", R640)), "Video Games",
IF(ISNUMBER(SEARCH("theater", R640)), "Plays",
IF(ISNUMBER(SEARCH("wearables", R640)), "Wearables",
IF(ISNUMBER(SEARCH("web", R640)), "Web",
IF(ISNUMBER(SEARCH("journalism", R640)), "Audio",
IF(ISNUMBER(SEARCH("photography", R640)), "Photography Books",
IF(ISNUMBER(SEARCH("publishing/fiction", R640)), "Ficton",
IF(ISNUMBER(SEARCH("nonfiction", R640)), "Nonfiction",
IF(ISNUMBER(SEARCH("podcasts", R640)), "Radio &amp; Podcasts",
IF(ISNUMBER(SEARCH("translations", R640)), "translations"))))))))))))))))))))))))</f>
        <v>Plays</v>
      </c>
    </row>
    <row r="641" spans="1:20" x14ac:dyDescent="0.25">
      <c r="A641">
        <v>639</v>
      </c>
      <c r="B641" t="s">
        <v>1320</v>
      </c>
      <c r="C641" s="3" t="s">
        <v>1321</v>
      </c>
      <c r="D641">
        <v>8600</v>
      </c>
      <c r="E641">
        <v>4832</v>
      </c>
      <c r="F641" s="6">
        <f>E641/D641*100</f>
        <v>56.186046511627907</v>
      </c>
      <c r="G641" t="s">
        <v>47</v>
      </c>
      <c r="H641">
        <v>45</v>
      </c>
      <c r="I641" s="8">
        <f>IFERROR(E641/H641,"0")</f>
        <v>107.37777777777778</v>
      </c>
      <c r="J641" t="s">
        <v>21</v>
      </c>
      <c r="K641" t="s">
        <v>22</v>
      </c>
      <c r="L641">
        <v>1532754000</v>
      </c>
      <c r="M641" s="12">
        <f>(((L641/60)/60)/24)+DATE(1970,1,1)</f>
        <v>43309.208333333328</v>
      </c>
      <c r="N641">
        <v>1532754000</v>
      </c>
      <c r="O641" s="12">
        <f>(((N641/60)/60)/24)+DATE(1970,1,1)</f>
        <v>43309.208333333328</v>
      </c>
      <c r="P641" t="b">
        <v>0</v>
      </c>
      <c r="Q641" t="b">
        <v>1</v>
      </c>
      <c r="R641" t="s">
        <v>53</v>
      </c>
      <c r="S641" t="str">
        <f>IF(ISNUMBER(SEARCH("food", R641)), "Food", IF(ISNUMBER(SEARCH("music",R641)),"Music",IF(ISNUMBER(SEARCH("film", R641)), "Film &amp; Video", IF(ISNUMBER(SEARCH("games", R641)), "Games", IF(ISNUMBER(SEARCH("theater", R641)), "Theater",IF(ISNUMBER(SEARCH("technology", R641)), "Technology", IF(ISNUMBER(SEARCH("journalism", R641)), "Journalism", IF(ISNUMBER(SEARCH("photography", R641)), "Photography", IF(ISNUMBER(SEARCH("publishing", R641)), "Publishing")))))))))</f>
        <v>Film &amp; Video</v>
      </c>
      <c r="T641" t="str">
        <f>IF(ISNUMBER(SEARCH("food", R641)), "Food Trucks",
IF(ISNUMBER(SEARCH("electric",R641)),"Electric Music",
IF(ISNUMBER(SEARCH("indie",R641)),"Indie Rock",
IF(ISNUMBER(SEARCH("jazz",R641)),"Jazz",
IF(ISNUMBER(SEARCH("metal",R641)),"Metal",
IF(ISNUMBER(SEARCH("rock",R641)),"Rock",
IF(ISNUMBER(SEARCH("world",R641)),"World Music",
IF(ISNUMBER(SEARCH("animation", R641)), "Animation",
IF(ISNUMBER(SEARCH("documentary", R641)), "Documentary",
IF(ISNUMBER(SEARCH("drama", R641)), "Drama",
IF(ISNUMBER(SEARCH("science", R641)), "Science Ficton",
IF(ISNUMBER(SEARCH("shorts", R641)), "Shorts",
IF(ISNUMBER(SEARCH("television", R641)), "Television",
IF(ISNUMBER(SEARCH("mobile", R641)), "Mobile Games",
IF(ISNUMBER(SEARCH("video games", R641)), "Video Games",
IF(ISNUMBER(SEARCH("theater", R641)), "Plays",
IF(ISNUMBER(SEARCH("wearables", R641)), "Wearables",
IF(ISNUMBER(SEARCH("web", R641)), "Web",
IF(ISNUMBER(SEARCH("journalism", R641)), "Audio",
IF(ISNUMBER(SEARCH("photography", R641)), "Photography Books",
IF(ISNUMBER(SEARCH("publishing/fiction", R641)), "Ficton",
IF(ISNUMBER(SEARCH("nonfiction", R641)), "Nonfiction",
IF(ISNUMBER(SEARCH("podcasts", R641)), "Radio &amp; Podcasts",
IF(ISNUMBER(SEARCH("translations", R641)), "translations"))))))))))))))))))))))))</f>
        <v>Drama</v>
      </c>
    </row>
    <row r="642" spans="1:20" x14ac:dyDescent="0.25">
      <c r="A642">
        <v>640</v>
      </c>
      <c r="B642" t="s">
        <v>1322</v>
      </c>
      <c r="C642" s="3" t="s">
        <v>1323</v>
      </c>
      <c r="D642">
        <v>119800</v>
      </c>
      <c r="E642">
        <v>19769</v>
      </c>
      <c r="F642" s="6">
        <f>E642/D642*100</f>
        <v>16.501669449081803</v>
      </c>
      <c r="G642" t="s">
        <v>14</v>
      </c>
      <c r="H642">
        <v>257</v>
      </c>
      <c r="I642" s="8">
        <f>IFERROR(E642/H642,"0")</f>
        <v>76.922178988326849</v>
      </c>
      <c r="J642" t="s">
        <v>21</v>
      </c>
      <c r="K642" t="s">
        <v>22</v>
      </c>
      <c r="L642">
        <v>1453096800</v>
      </c>
      <c r="M642" s="12">
        <f>(((L642/60)/60)/24)+DATE(1970,1,1)</f>
        <v>42387.25</v>
      </c>
      <c r="N642">
        <v>1453356000</v>
      </c>
      <c r="O642" s="12">
        <f>(((N642/60)/60)/24)+DATE(1970,1,1)</f>
        <v>42390.25</v>
      </c>
      <c r="P642" t="b">
        <v>0</v>
      </c>
      <c r="Q642" t="b">
        <v>0</v>
      </c>
      <c r="R642" t="s">
        <v>33</v>
      </c>
      <c r="S642" t="str">
        <f>IF(ISNUMBER(SEARCH("food", R642)), "Food", IF(ISNUMBER(SEARCH("music",R642)),"Music",IF(ISNUMBER(SEARCH("film", R642)), "Film &amp; Video", IF(ISNUMBER(SEARCH("games", R642)), "Games", IF(ISNUMBER(SEARCH("theater", R642)), "Theater",IF(ISNUMBER(SEARCH("technology", R642)), "Technology", IF(ISNUMBER(SEARCH("journalism", R642)), "Journalism", IF(ISNUMBER(SEARCH("photography", R642)), "Photography", IF(ISNUMBER(SEARCH("publishing", R642)), "Publishing")))))))))</f>
        <v>Theater</v>
      </c>
      <c r="T642" t="str">
        <f>IF(ISNUMBER(SEARCH("food", R642)), "Food Trucks",
IF(ISNUMBER(SEARCH("electric",R642)),"Electric Music",
IF(ISNUMBER(SEARCH("indie",R642)),"Indie Rock",
IF(ISNUMBER(SEARCH("jazz",R642)),"Jazz",
IF(ISNUMBER(SEARCH("metal",R642)),"Metal",
IF(ISNUMBER(SEARCH("rock",R642)),"Rock",
IF(ISNUMBER(SEARCH("world",R642)),"World Music",
IF(ISNUMBER(SEARCH("animation", R642)), "Animation",
IF(ISNUMBER(SEARCH("documentary", R642)), "Documentary",
IF(ISNUMBER(SEARCH("drama", R642)), "Drama",
IF(ISNUMBER(SEARCH("science", R642)), "Science Ficton",
IF(ISNUMBER(SEARCH("shorts", R642)), "Shorts",
IF(ISNUMBER(SEARCH("television", R642)), "Television",
IF(ISNUMBER(SEARCH("mobile", R642)), "Mobile Games",
IF(ISNUMBER(SEARCH("video games", R642)), "Video Games",
IF(ISNUMBER(SEARCH("theater", R642)), "Plays",
IF(ISNUMBER(SEARCH("wearables", R642)), "Wearables",
IF(ISNUMBER(SEARCH("web", R642)), "Web",
IF(ISNUMBER(SEARCH("journalism", R642)), "Audio",
IF(ISNUMBER(SEARCH("photography", R642)), "Photography Books",
IF(ISNUMBER(SEARCH("publishing/fiction", R642)), "Ficton",
IF(ISNUMBER(SEARCH("nonfiction", R642)), "Nonfiction",
IF(ISNUMBER(SEARCH("podcasts", R642)), "Radio &amp; Podcasts",
IF(ISNUMBER(SEARCH("translations", R642)), "translations"))))))))))))))))))))))))</f>
        <v>Plays</v>
      </c>
    </row>
    <row r="643" spans="1:20" ht="31.5" x14ac:dyDescent="0.25">
      <c r="A643">
        <v>641</v>
      </c>
      <c r="B643" t="s">
        <v>1324</v>
      </c>
      <c r="C643" s="3" t="s">
        <v>1325</v>
      </c>
      <c r="D643">
        <v>9400</v>
      </c>
      <c r="E643">
        <v>11277</v>
      </c>
      <c r="F643" s="6">
        <f>E643/D643*100</f>
        <v>119.96808510638297</v>
      </c>
      <c r="G643" t="s">
        <v>20</v>
      </c>
      <c r="H643">
        <v>194</v>
      </c>
      <c r="I643" s="8">
        <f>IFERROR(E643/H643,"0")</f>
        <v>58.128865979381445</v>
      </c>
      <c r="J643" t="s">
        <v>98</v>
      </c>
      <c r="K643" t="s">
        <v>99</v>
      </c>
      <c r="L643">
        <v>1487570400</v>
      </c>
      <c r="M643" s="12">
        <f>(((L643/60)/60)/24)+DATE(1970,1,1)</f>
        <v>42786.25</v>
      </c>
      <c r="N643">
        <v>1489986000</v>
      </c>
      <c r="O643" s="12">
        <f>(((N643/60)/60)/24)+DATE(1970,1,1)</f>
        <v>42814.208333333328</v>
      </c>
      <c r="P643" t="b">
        <v>0</v>
      </c>
      <c r="Q643" t="b">
        <v>0</v>
      </c>
      <c r="R643" t="s">
        <v>33</v>
      </c>
      <c r="S643" t="str">
        <f>IF(ISNUMBER(SEARCH("food", R643)), "Food", IF(ISNUMBER(SEARCH("music",R643)),"Music",IF(ISNUMBER(SEARCH("film", R643)), "Film &amp; Video", IF(ISNUMBER(SEARCH("games", R643)), "Games", IF(ISNUMBER(SEARCH("theater", R643)), "Theater",IF(ISNUMBER(SEARCH("technology", R643)), "Technology", IF(ISNUMBER(SEARCH("journalism", R643)), "Journalism", IF(ISNUMBER(SEARCH("photography", R643)), "Photography", IF(ISNUMBER(SEARCH("publishing", R643)), "Publishing")))))))))</f>
        <v>Theater</v>
      </c>
      <c r="T643" t="str">
        <f>IF(ISNUMBER(SEARCH("food", R643)), "Food Trucks",
IF(ISNUMBER(SEARCH("electric",R643)),"Electric Music",
IF(ISNUMBER(SEARCH("indie",R643)),"Indie Rock",
IF(ISNUMBER(SEARCH("jazz",R643)),"Jazz",
IF(ISNUMBER(SEARCH("metal",R643)),"Metal",
IF(ISNUMBER(SEARCH("rock",R643)),"Rock",
IF(ISNUMBER(SEARCH("world",R643)),"World Music",
IF(ISNUMBER(SEARCH("animation", R643)), "Animation",
IF(ISNUMBER(SEARCH("documentary", R643)), "Documentary",
IF(ISNUMBER(SEARCH("drama", R643)), "Drama",
IF(ISNUMBER(SEARCH("science", R643)), "Science Ficton",
IF(ISNUMBER(SEARCH("shorts", R643)), "Shorts",
IF(ISNUMBER(SEARCH("television", R643)), "Television",
IF(ISNUMBER(SEARCH("mobile", R643)), "Mobile Games",
IF(ISNUMBER(SEARCH("video games", R643)), "Video Games",
IF(ISNUMBER(SEARCH("theater", R643)), "Plays",
IF(ISNUMBER(SEARCH("wearables", R643)), "Wearables",
IF(ISNUMBER(SEARCH("web", R643)), "Web",
IF(ISNUMBER(SEARCH("journalism", R643)), "Audio",
IF(ISNUMBER(SEARCH("photography", R643)), "Photography Books",
IF(ISNUMBER(SEARCH("publishing/fiction", R643)), "Ficton",
IF(ISNUMBER(SEARCH("nonfiction", R643)), "Nonfiction",
IF(ISNUMBER(SEARCH("podcasts", R643)), "Radio &amp; Podcasts",
IF(ISNUMBER(SEARCH("translations", R643)), "translations"))))))))))))))))))))))))</f>
        <v>Plays</v>
      </c>
    </row>
    <row r="644" spans="1:20" x14ac:dyDescent="0.25">
      <c r="A644">
        <v>642</v>
      </c>
      <c r="B644" t="s">
        <v>1326</v>
      </c>
      <c r="C644" s="3" t="s">
        <v>1327</v>
      </c>
      <c r="D644">
        <v>9200</v>
      </c>
      <c r="E644">
        <v>13382</v>
      </c>
      <c r="F644" s="6">
        <f>E644/D644*100</f>
        <v>145.45652173913044</v>
      </c>
      <c r="G644" t="s">
        <v>20</v>
      </c>
      <c r="H644">
        <v>129</v>
      </c>
      <c r="I644" s="8">
        <f>IFERROR(E644/H644,"0")</f>
        <v>103.73643410852713</v>
      </c>
      <c r="J644" t="s">
        <v>15</v>
      </c>
      <c r="K644" t="s">
        <v>16</v>
      </c>
      <c r="L644">
        <v>1545026400</v>
      </c>
      <c r="M644" s="12">
        <f>(((L644/60)/60)/24)+DATE(1970,1,1)</f>
        <v>43451.25</v>
      </c>
      <c r="N644">
        <v>1545804000</v>
      </c>
      <c r="O644" s="12">
        <f>(((N644/60)/60)/24)+DATE(1970,1,1)</f>
        <v>43460.25</v>
      </c>
      <c r="P644" t="b">
        <v>0</v>
      </c>
      <c r="Q644" t="b">
        <v>0</v>
      </c>
      <c r="R644" t="s">
        <v>65</v>
      </c>
      <c r="S644" t="str">
        <f>IF(ISNUMBER(SEARCH("food", R644)), "Food", IF(ISNUMBER(SEARCH("music",R644)),"Music",IF(ISNUMBER(SEARCH("film", R644)), "Film &amp; Video", IF(ISNUMBER(SEARCH("games", R644)), "Games", IF(ISNUMBER(SEARCH("theater", R644)), "Theater",IF(ISNUMBER(SEARCH("technology", R644)), "Technology", IF(ISNUMBER(SEARCH("journalism", R644)), "Journalism", IF(ISNUMBER(SEARCH("photography", R644)), "Photography", IF(ISNUMBER(SEARCH("publishing", R644)), "Publishing")))))))))</f>
        <v>Technology</v>
      </c>
      <c r="T644" t="str">
        <f>IF(ISNUMBER(SEARCH("food", R644)), "Food Trucks",
IF(ISNUMBER(SEARCH("electric",R644)),"Electric Music",
IF(ISNUMBER(SEARCH("indie",R644)),"Indie Rock",
IF(ISNUMBER(SEARCH("jazz",R644)),"Jazz",
IF(ISNUMBER(SEARCH("metal",R644)),"Metal",
IF(ISNUMBER(SEARCH("rock",R644)),"Rock",
IF(ISNUMBER(SEARCH("world",R644)),"World Music",
IF(ISNUMBER(SEARCH("animation", R644)), "Animation",
IF(ISNUMBER(SEARCH("documentary", R644)), "Documentary",
IF(ISNUMBER(SEARCH("drama", R644)), "Drama",
IF(ISNUMBER(SEARCH("science", R644)), "Science Ficton",
IF(ISNUMBER(SEARCH("shorts", R644)), "Shorts",
IF(ISNUMBER(SEARCH("television", R644)), "Television",
IF(ISNUMBER(SEARCH("mobile", R644)), "Mobile Games",
IF(ISNUMBER(SEARCH("video games", R644)), "Video Games",
IF(ISNUMBER(SEARCH("theater", R644)), "Plays",
IF(ISNUMBER(SEARCH("wearables", R644)), "Wearables",
IF(ISNUMBER(SEARCH("web", R644)), "Web",
IF(ISNUMBER(SEARCH("journalism", R644)), "Audio",
IF(ISNUMBER(SEARCH("photography", R644)), "Photography Books",
IF(ISNUMBER(SEARCH("publishing/fiction", R644)), "Ficton",
IF(ISNUMBER(SEARCH("nonfiction", R644)), "Nonfiction",
IF(ISNUMBER(SEARCH("podcasts", R644)), "Radio &amp; Podcasts",
IF(ISNUMBER(SEARCH("translations", R644)), "translations"))))))))))))))))))))))))</f>
        <v>Wearables</v>
      </c>
    </row>
    <row r="645" spans="1:20" x14ac:dyDescent="0.25">
      <c r="A645">
        <v>643</v>
      </c>
      <c r="B645" t="s">
        <v>1328</v>
      </c>
      <c r="C645" s="3" t="s">
        <v>1329</v>
      </c>
      <c r="D645">
        <v>14900</v>
      </c>
      <c r="E645">
        <v>32986</v>
      </c>
      <c r="F645" s="6">
        <f>E645/D645*100</f>
        <v>221.38255033557047</v>
      </c>
      <c r="G645" t="s">
        <v>20</v>
      </c>
      <c r="H645">
        <v>375</v>
      </c>
      <c r="I645" s="8">
        <f>IFERROR(E645/H645,"0")</f>
        <v>87.962666666666664</v>
      </c>
      <c r="J645" t="s">
        <v>21</v>
      </c>
      <c r="K645" t="s">
        <v>22</v>
      </c>
      <c r="L645">
        <v>1488348000</v>
      </c>
      <c r="M645" s="12">
        <f>(((L645/60)/60)/24)+DATE(1970,1,1)</f>
        <v>42795.25</v>
      </c>
      <c r="N645">
        <v>1489899600</v>
      </c>
      <c r="O645" s="12">
        <f>(((N645/60)/60)/24)+DATE(1970,1,1)</f>
        <v>42813.208333333328</v>
      </c>
      <c r="P645" t="b">
        <v>0</v>
      </c>
      <c r="Q645" t="b">
        <v>0</v>
      </c>
      <c r="R645" t="s">
        <v>33</v>
      </c>
      <c r="S645" t="str">
        <f>IF(ISNUMBER(SEARCH("food", R645)), "Food", IF(ISNUMBER(SEARCH("music",R645)),"Music",IF(ISNUMBER(SEARCH("film", R645)), "Film &amp; Video", IF(ISNUMBER(SEARCH("games", R645)), "Games", IF(ISNUMBER(SEARCH("theater", R645)), "Theater",IF(ISNUMBER(SEARCH("technology", R645)), "Technology", IF(ISNUMBER(SEARCH("journalism", R645)), "Journalism", IF(ISNUMBER(SEARCH("photography", R645)), "Photography", IF(ISNUMBER(SEARCH("publishing", R645)), "Publishing")))))))))</f>
        <v>Theater</v>
      </c>
      <c r="T645" t="str">
        <f>IF(ISNUMBER(SEARCH("food", R645)), "Food Trucks",
IF(ISNUMBER(SEARCH("electric",R645)),"Electric Music",
IF(ISNUMBER(SEARCH("indie",R645)),"Indie Rock",
IF(ISNUMBER(SEARCH("jazz",R645)),"Jazz",
IF(ISNUMBER(SEARCH("metal",R645)),"Metal",
IF(ISNUMBER(SEARCH("rock",R645)),"Rock",
IF(ISNUMBER(SEARCH("world",R645)),"World Music",
IF(ISNUMBER(SEARCH("animation", R645)), "Animation",
IF(ISNUMBER(SEARCH("documentary", R645)), "Documentary",
IF(ISNUMBER(SEARCH("drama", R645)), "Drama",
IF(ISNUMBER(SEARCH("science", R645)), "Science Ficton",
IF(ISNUMBER(SEARCH("shorts", R645)), "Shorts",
IF(ISNUMBER(SEARCH("television", R645)), "Television",
IF(ISNUMBER(SEARCH("mobile", R645)), "Mobile Games",
IF(ISNUMBER(SEARCH("video games", R645)), "Video Games",
IF(ISNUMBER(SEARCH("theater", R645)), "Plays",
IF(ISNUMBER(SEARCH("wearables", R645)), "Wearables",
IF(ISNUMBER(SEARCH("web", R645)), "Web",
IF(ISNUMBER(SEARCH("journalism", R645)), "Audio",
IF(ISNUMBER(SEARCH("photography", R645)), "Photography Books",
IF(ISNUMBER(SEARCH("publishing/fiction", R645)), "Ficton",
IF(ISNUMBER(SEARCH("nonfiction", R645)), "Nonfiction",
IF(ISNUMBER(SEARCH("podcasts", R645)), "Radio &amp; Podcasts",
IF(ISNUMBER(SEARCH("translations", R645)), "translations"))))))))))))))))))))))))</f>
        <v>Plays</v>
      </c>
    </row>
    <row r="646" spans="1:20" x14ac:dyDescent="0.25">
      <c r="A646">
        <v>644</v>
      </c>
      <c r="B646" t="s">
        <v>1330</v>
      </c>
      <c r="C646" s="3" t="s">
        <v>1331</v>
      </c>
      <c r="D646">
        <v>169400</v>
      </c>
      <c r="E646">
        <v>81984</v>
      </c>
      <c r="F646" s="6">
        <f>E646/D646*100</f>
        <v>48.396694214876035</v>
      </c>
      <c r="G646" t="s">
        <v>14</v>
      </c>
      <c r="H646">
        <v>2928</v>
      </c>
      <c r="I646" s="8">
        <f>IFERROR(E646/H646,"0")</f>
        <v>28</v>
      </c>
      <c r="J646" t="s">
        <v>15</v>
      </c>
      <c r="K646" t="s">
        <v>16</v>
      </c>
      <c r="L646">
        <v>1545112800</v>
      </c>
      <c r="M646" s="12">
        <f>(((L646/60)/60)/24)+DATE(1970,1,1)</f>
        <v>43452.25</v>
      </c>
      <c r="N646">
        <v>1546495200</v>
      </c>
      <c r="O646" s="12">
        <f>(((N646/60)/60)/24)+DATE(1970,1,1)</f>
        <v>43468.25</v>
      </c>
      <c r="P646" t="b">
        <v>0</v>
      </c>
      <c r="Q646" t="b">
        <v>0</v>
      </c>
      <c r="R646" t="s">
        <v>33</v>
      </c>
      <c r="S646" t="str">
        <f>IF(ISNUMBER(SEARCH("food", R646)), "Food", IF(ISNUMBER(SEARCH("music",R646)),"Music",IF(ISNUMBER(SEARCH("film", R646)), "Film &amp; Video", IF(ISNUMBER(SEARCH("games", R646)), "Games", IF(ISNUMBER(SEARCH("theater", R646)), "Theater",IF(ISNUMBER(SEARCH("technology", R646)), "Technology", IF(ISNUMBER(SEARCH("journalism", R646)), "Journalism", IF(ISNUMBER(SEARCH("photography", R646)), "Photography", IF(ISNUMBER(SEARCH("publishing", R646)), "Publishing")))))))))</f>
        <v>Theater</v>
      </c>
      <c r="T646" t="str">
        <f>IF(ISNUMBER(SEARCH("food", R646)), "Food Trucks",
IF(ISNUMBER(SEARCH("electric",R646)),"Electric Music",
IF(ISNUMBER(SEARCH("indie",R646)),"Indie Rock",
IF(ISNUMBER(SEARCH("jazz",R646)),"Jazz",
IF(ISNUMBER(SEARCH("metal",R646)),"Metal",
IF(ISNUMBER(SEARCH("rock",R646)),"Rock",
IF(ISNUMBER(SEARCH("world",R646)),"World Music",
IF(ISNUMBER(SEARCH("animation", R646)), "Animation",
IF(ISNUMBER(SEARCH("documentary", R646)), "Documentary",
IF(ISNUMBER(SEARCH("drama", R646)), "Drama",
IF(ISNUMBER(SEARCH("science", R646)), "Science Ficton",
IF(ISNUMBER(SEARCH("shorts", R646)), "Shorts",
IF(ISNUMBER(SEARCH("television", R646)), "Television",
IF(ISNUMBER(SEARCH("mobile", R646)), "Mobile Games",
IF(ISNUMBER(SEARCH("video games", R646)), "Video Games",
IF(ISNUMBER(SEARCH("theater", R646)), "Plays",
IF(ISNUMBER(SEARCH("wearables", R646)), "Wearables",
IF(ISNUMBER(SEARCH("web", R646)), "Web",
IF(ISNUMBER(SEARCH("journalism", R646)), "Audio",
IF(ISNUMBER(SEARCH("photography", R646)), "Photography Books",
IF(ISNUMBER(SEARCH("publishing/fiction", R646)), "Ficton",
IF(ISNUMBER(SEARCH("nonfiction", R646)), "Nonfiction",
IF(ISNUMBER(SEARCH("podcasts", R646)), "Radio &amp; Podcasts",
IF(ISNUMBER(SEARCH("translations", R646)), "translations"))))))))))))))))))))))))</f>
        <v>Plays</v>
      </c>
    </row>
    <row r="647" spans="1:20" x14ac:dyDescent="0.25">
      <c r="A647">
        <v>645</v>
      </c>
      <c r="B647" t="s">
        <v>1332</v>
      </c>
      <c r="C647" s="3" t="s">
        <v>1333</v>
      </c>
      <c r="D647">
        <v>192100</v>
      </c>
      <c r="E647">
        <v>178483</v>
      </c>
      <c r="F647" s="6">
        <f>E647/D647*100</f>
        <v>92.911504424778755</v>
      </c>
      <c r="G647" t="s">
        <v>14</v>
      </c>
      <c r="H647">
        <v>4697</v>
      </c>
      <c r="I647" s="8">
        <f>IFERROR(E647/H647,"0")</f>
        <v>37.999361294443261</v>
      </c>
      <c r="J647" t="s">
        <v>21</v>
      </c>
      <c r="K647" t="s">
        <v>22</v>
      </c>
      <c r="L647">
        <v>1537938000</v>
      </c>
      <c r="M647" s="12">
        <f>(((L647/60)/60)/24)+DATE(1970,1,1)</f>
        <v>43369.208333333328</v>
      </c>
      <c r="N647">
        <v>1539752400</v>
      </c>
      <c r="O647" s="12">
        <f>(((N647/60)/60)/24)+DATE(1970,1,1)</f>
        <v>43390.208333333328</v>
      </c>
      <c r="P647" t="b">
        <v>0</v>
      </c>
      <c r="Q647" t="b">
        <v>1</v>
      </c>
      <c r="R647" t="s">
        <v>23</v>
      </c>
      <c r="S647" t="str">
        <f>IF(ISNUMBER(SEARCH("food", R647)), "Food", IF(ISNUMBER(SEARCH("music",R647)),"Music",IF(ISNUMBER(SEARCH("film", R647)), "Film &amp; Video", IF(ISNUMBER(SEARCH("games", R647)), "Games", IF(ISNUMBER(SEARCH("theater", R647)), "Theater",IF(ISNUMBER(SEARCH("technology", R647)), "Technology", IF(ISNUMBER(SEARCH("journalism", R647)), "Journalism", IF(ISNUMBER(SEARCH("photography", R647)), "Photography", IF(ISNUMBER(SEARCH("publishing", R647)), "Publishing")))))))))</f>
        <v>Music</v>
      </c>
      <c r="T647" t="str">
        <f>IF(ISNUMBER(SEARCH("food", R647)), "Food Trucks",
IF(ISNUMBER(SEARCH("electric",R647)),"Electric Music",
IF(ISNUMBER(SEARCH("indie",R647)),"Indie Rock",
IF(ISNUMBER(SEARCH("jazz",R647)),"Jazz",
IF(ISNUMBER(SEARCH("metal",R647)),"Metal",
IF(ISNUMBER(SEARCH("rock",R647)),"Rock",
IF(ISNUMBER(SEARCH("world",R647)),"World Music",
IF(ISNUMBER(SEARCH("animation", R647)), "Animation",
IF(ISNUMBER(SEARCH("documentary", R647)), "Documentary",
IF(ISNUMBER(SEARCH("drama", R647)), "Drama",
IF(ISNUMBER(SEARCH("science", R647)), "Science Ficton",
IF(ISNUMBER(SEARCH("shorts", R647)), "Shorts",
IF(ISNUMBER(SEARCH("television", R647)), "Television",
IF(ISNUMBER(SEARCH("mobile", R647)), "Mobile Games",
IF(ISNUMBER(SEARCH("video games", R647)), "Video Games",
IF(ISNUMBER(SEARCH("theater", R647)), "Plays",
IF(ISNUMBER(SEARCH("wearables", R647)), "Wearables",
IF(ISNUMBER(SEARCH("web", R647)), "Web",
IF(ISNUMBER(SEARCH("journalism", R647)), "Audio",
IF(ISNUMBER(SEARCH("photography", R647)), "Photography Books",
IF(ISNUMBER(SEARCH("publishing/fiction", R647)), "Ficton",
IF(ISNUMBER(SEARCH("nonfiction", R647)), "Nonfiction",
IF(ISNUMBER(SEARCH("podcasts", R647)), "Radio &amp; Podcasts",
IF(ISNUMBER(SEARCH("translations", R647)), "translations"))))))))))))))))))))))))</f>
        <v>Rock</v>
      </c>
    </row>
    <row r="648" spans="1:20" x14ac:dyDescent="0.25">
      <c r="A648">
        <v>646</v>
      </c>
      <c r="B648" t="s">
        <v>1334</v>
      </c>
      <c r="C648" s="3" t="s">
        <v>1335</v>
      </c>
      <c r="D648">
        <v>98700</v>
      </c>
      <c r="E648">
        <v>87448</v>
      </c>
      <c r="F648" s="6">
        <f>E648/D648*100</f>
        <v>88.599797365754824</v>
      </c>
      <c r="G648" t="s">
        <v>14</v>
      </c>
      <c r="H648">
        <v>2915</v>
      </c>
      <c r="I648" s="8">
        <f>IFERROR(E648/H648,"0")</f>
        <v>29.999313893653515</v>
      </c>
      <c r="J648" t="s">
        <v>21</v>
      </c>
      <c r="K648" t="s">
        <v>22</v>
      </c>
      <c r="L648">
        <v>1363150800</v>
      </c>
      <c r="M648" s="12">
        <f>(((L648/60)/60)/24)+DATE(1970,1,1)</f>
        <v>41346.208333333336</v>
      </c>
      <c r="N648">
        <v>1364101200</v>
      </c>
      <c r="O648" s="12">
        <f>(((N648/60)/60)/24)+DATE(1970,1,1)</f>
        <v>41357.208333333336</v>
      </c>
      <c r="P648" t="b">
        <v>0</v>
      </c>
      <c r="Q648" t="b">
        <v>0</v>
      </c>
      <c r="R648" t="s">
        <v>89</v>
      </c>
      <c r="S648" t="str">
        <f>IF(ISNUMBER(SEARCH("food", R648)), "Food", IF(ISNUMBER(SEARCH("music",R648)),"Music",IF(ISNUMBER(SEARCH("film", R648)), "Film &amp; Video", IF(ISNUMBER(SEARCH("games", R648)), "Games", IF(ISNUMBER(SEARCH("theater", R648)), "Theater",IF(ISNUMBER(SEARCH("technology", R648)), "Technology", IF(ISNUMBER(SEARCH("journalism", R648)), "Journalism", IF(ISNUMBER(SEARCH("photography", R648)), "Photography", IF(ISNUMBER(SEARCH("publishing", R648)), "Publishing")))))))))</f>
        <v>Games</v>
      </c>
      <c r="T648" t="str">
        <f>IF(ISNUMBER(SEARCH("food", R648)), "Food Trucks",
IF(ISNUMBER(SEARCH("electric",R648)),"Electric Music",
IF(ISNUMBER(SEARCH("indie",R648)),"Indie Rock",
IF(ISNUMBER(SEARCH("jazz",R648)),"Jazz",
IF(ISNUMBER(SEARCH("metal",R648)),"Metal",
IF(ISNUMBER(SEARCH("rock",R648)),"Rock",
IF(ISNUMBER(SEARCH("world",R648)),"World Music",
IF(ISNUMBER(SEARCH("animation", R648)), "Animation",
IF(ISNUMBER(SEARCH("documentary", R648)), "Documentary",
IF(ISNUMBER(SEARCH("drama", R648)), "Drama",
IF(ISNUMBER(SEARCH("science", R648)), "Science Ficton",
IF(ISNUMBER(SEARCH("shorts", R648)), "Shorts",
IF(ISNUMBER(SEARCH("television", R648)), "Television",
IF(ISNUMBER(SEARCH("mobile", R648)), "Mobile Games",
IF(ISNUMBER(SEARCH("video games", R648)), "Video Games",
IF(ISNUMBER(SEARCH("theater", R648)), "Plays",
IF(ISNUMBER(SEARCH("wearables", R648)), "Wearables",
IF(ISNUMBER(SEARCH("web", R648)), "Web",
IF(ISNUMBER(SEARCH("journalism", R648)), "Audio",
IF(ISNUMBER(SEARCH("photography", R648)), "Photography Books",
IF(ISNUMBER(SEARCH("publishing/fiction", R648)), "Ficton",
IF(ISNUMBER(SEARCH("nonfiction", R648)), "Nonfiction",
IF(ISNUMBER(SEARCH("podcasts", R648)), "Radio &amp; Podcasts",
IF(ISNUMBER(SEARCH("translations", R648)), "translations"))))))))))))))))))))))))</f>
        <v>Video Games</v>
      </c>
    </row>
    <row r="649" spans="1:20" x14ac:dyDescent="0.25">
      <c r="A649">
        <v>647</v>
      </c>
      <c r="B649" t="s">
        <v>1336</v>
      </c>
      <c r="C649" s="3" t="s">
        <v>1337</v>
      </c>
      <c r="D649">
        <v>4500</v>
      </c>
      <c r="E649">
        <v>1863</v>
      </c>
      <c r="F649" s="6">
        <f>E649/D649*100</f>
        <v>41.4</v>
      </c>
      <c r="G649" t="s">
        <v>14</v>
      </c>
      <c r="H649">
        <v>18</v>
      </c>
      <c r="I649" s="8">
        <f>IFERROR(E649/H649,"0")</f>
        <v>103.5</v>
      </c>
      <c r="J649" t="s">
        <v>21</v>
      </c>
      <c r="K649" t="s">
        <v>22</v>
      </c>
      <c r="L649">
        <v>1523250000</v>
      </c>
      <c r="M649" s="12">
        <f>(((L649/60)/60)/24)+DATE(1970,1,1)</f>
        <v>43199.208333333328</v>
      </c>
      <c r="N649">
        <v>1525323600</v>
      </c>
      <c r="O649" s="12">
        <f>(((N649/60)/60)/24)+DATE(1970,1,1)</f>
        <v>43223.208333333328</v>
      </c>
      <c r="P649" t="b">
        <v>0</v>
      </c>
      <c r="Q649" t="b">
        <v>0</v>
      </c>
      <c r="R649" t="s">
        <v>206</v>
      </c>
      <c r="S649" t="str">
        <f>IF(ISNUMBER(SEARCH("food", R649)), "Food", IF(ISNUMBER(SEARCH("music",R649)),"Music",IF(ISNUMBER(SEARCH("film", R649)), "Film &amp; Video", IF(ISNUMBER(SEARCH("games", R649)), "Games", IF(ISNUMBER(SEARCH("theater", R649)), "Theater",IF(ISNUMBER(SEARCH("technology", R649)), "Technology", IF(ISNUMBER(SEARCH("journalism", R649)), "Journalism", IF(ISNUMBER(SEARCH("photography", R649)), "Photography", IF(ISNUMBER(SEARCH("publishing", R649)), "Publishing")))))))))</f>
        <v>Publishing</v>
      </c>
      <c r="T649" t="str">
        <f>IF(ISNUMBER(SEARCH("food", R649)), "Food Trucks",
IF(ISNUMBER(SEARCH("electric",R649)),"Electric Music",
IF(ISNUMBER(SEARCH("indie",R649)),"Indie Rock",
IF(ISNUMBER(SEARCH("jazz",R649)),"Jazz",
IF(ISNUMBER(SEARCH("metal",R649)),"Metal",
IF(ISNUMBER(SEARCH("rock",R649)),"Rock",
IF(ISNUMBER(SEARCH("world",R649)),"World Music",
IF(ISNUMBER(SEARCH("animation", R649)), "Animation",
IF(ISNUMBER(SEARCH("documentary", R649)), "Documentary",
IF(ISNUMBER(SEARCH("drama", R649)), "Drama",
IF(ISNUMBER(SEARCH("science", R649)), "Science Ficton",
IF(ISNUMBER(SEARCH("shorts", R649)), "Shorts",
IF(ISNUMBER(SEARCH("television", R649)), "Television",
IF(ISNUMBER(SEARCH("mobile", R649)), "Mobile Games",
IF(ISNUMBER(SEARCH("video games", R649)), "Video Games",
IF(ISNUMBER(SEARCH("theater", R649)), "Plays",
IF(ISNUMBER(SEARCH("wearables", R649)), "Wearables",
IF(ISNUMBER(SEARCH("web", R649)), "Web",
IF(ISNUMBER(SEARCH("journalism", R649)), "Audio",
IF(ISNUMBER(SEARCH("photography", R649)), "Photography Books",
IF(ISNUMBER(SEARCH("publishing/fiction", R649)), "Ficton",
IF(ISNUMBER(SEARCH("nonfiction", R649)), "Nonfiction",
IF(ISNUMBER(SEARCH("podcasts", R649)), "Radio &amp; Podcasts",
IF(ISNUMBER(SEARCH("translations", R649)), "translations"))))))))))))))))))))))))</f>
        <v>translations</v>
      </c>
    </row>
    <row r="650" spans="1:20" x14ac:dyDescent="0.25">
      <c r="A650">
        <v>648</v>
      </c>
      <c r="B650" t="s">
        <v>1338</v>
      </c>
      <c r="C650" s="3" t="s">
        <v>1339</v>
      </c>
      <c r="D650">
        <v>98600</v>
      </c>
      <c r="E650">
        <v>62174</v>
      </c>
      <c r="F650" s="6">
        <f>E650/D650*100</f>
        <v>63.056795131845846</v>
      </c>
      <c r="G650" t="s">
        <v>74</v>
      </c>
      <c r="H650">
        <v>723</v>
      </c>
      <c r="I650" s="8">
        <f>IFERROR(E650/H650,"0")</f>
        <v>85.994467496542185</v>
      </c>
      <c r="J650" t="s">
        <v>21</v>
      </c>
      <c r="K650" t="s">
        <v>22</v>
      </c>
      <c r="L650">
        <v>1499317200</v>
      </c>
      <c r="M650" s="12">
        <f>(((L650/60)/60)/24)+DATE(1970,1,1)</f>
        <v>42922.208333333328</v>
      </c>
      <c r="N650">
        <v>1500872400</v>
      </c>
      <c r="O650" s="12">
        <f>(((N650/60)/60)/24)+DATE(1970,1,1)</f>
        <v>42940.208333333328</v>
      </c>
      <c r="P650" t="b">
        <v>1</v>
      </c>
      <c r="Q650" t="b">
        <v>0</v>
      </c>
      <c r="R650" t="s">
        <v>17</v>
      </c>
      <c r="S650" t="str">
        <f>IF(ISNUMBER(SEARCH("food", R650)), "Food", IF(ISNUMBER(SEARCH("music",R650)),"Music",IF(ISNUMBER(SEARCH("film", R650)), "Film &amp; Video", IF(ISNUMBER(SEARCH("games", R650)), "Games", IF(ISNUMBER(SEARCH("theater", R650)), "Theater",IF(ISNUMBER(SEARCH("technology", R650)), "Technology", IF(ISNUMBER(SEARCH("journalism", R650)), "Journalism", IF(ISNUMBER(SEARCH("photography", R650)), "Photography", IF(ISNUMBER(SEARCH("publishing", R650)), "Publishing")))))))))</f>
        <v>Food</v>
      </c>
      <c r="T650" t="str">
        <f>IF(ISNUMBER(SEARCH("food", R650)), "Food Trucks",
IF(ISNUMBER(SEARCH("electric",R650)),"Electric Music",
IF(ISNUMBER(SEARCH("indie",R650)),"Indie Rock",
IF(ISNUMBER(SEARCH("jazz",R650)),"Jazz",
IF(ISNUMBER(SEARCH("metal",R650)),"Metal",
IF(ISNUMBER(SEARCH("rock",R650)),"Rock",
IF(ISNUMBER(SEARCH("world",R650)),"World Music",
IF(ISNUMBER(SEARCH("animation", R650)), "Animation",
IF(ISNUMBER(SEARCH("documentary", R650)), "Documentary",
IF(ISNUMBER(SEARCH("drama", R650)), "Drama",
IF(ISNUMBER(SEARCH("science", R650)), "Science Ficton",
IF(ISNUMBER(SEARCH("shorts", R650)), "Shorts",
IF(ISNUMBER(SEARCH("television", R650)), "Television",
IF(ISNUMBER(SEARCH("mobile", R650)), "Mobile Games",
IF(ISNUMBER(SEARCH("video games", R650)), "Video Games",
IF(ISNUMBER(SEARCH("theater", R650)), "Plays",
IF(ISNUMBER(SEARCH("wearables", R650)), "Wearables",
IF(ISNUMBER(SEARCH("web", R650)), "Web",
IF(ISNUMBER(SEARCH("journalism", R650)), "Audio",
IF(ISNUMBER(SEARCH("photography", R650)), "Photography Books",
IF(ISNUMBER(SEARCH("publishing/fiction", R650)), "Ficton",
IF(ISNUMBER(SEARCH("nonfiction", R650)), "Nonfiction",
IF(ISNUMBER(SEARCH("podcasts", R650)), "Radio &amp; Podcasts",
IF(ISNUMBER(SEARCH("translations", R650)), "translations"))))))))))))))))))))))))</f>
        <v>Food Trucks</v>
      </c>
    </row>
    <row r="651" spans="1:20" x14ac:dyDescent="0.25">
      <c r="A651">
        <v>649</v>
      </c>
      <c r="B651" t="s">
        <v>1340</v>
      </c>
      <c r="C651" s="3" t="s">
        <v>1341</v>
      </c>
      <c r="D651">
        <v>121700</v>
      </c>
      <c r="E651">
        <v>59003</v>
      </c>
      <c r="F651" s="6">
        <f>E651/D651*100</f>
        <v>48.482333607230892</v>
      </c>
      <c r="G651" t="s">
        <v>14</v>
      </c>
      <c r="H651">
        <v>602</v>
      </c>
      <c r="I651" s="8">
        <f>IFERROR(E651/H651,"0")</f>
        <v>98.011627906976742</v>
      </c>
      <c r="J651" t="s">
        <v>98</v>
      </c>
      <c r="K651" t="s">
        <v>99</v>
      </c>
      <c r="L651">
        <v>1287550800</v>
      </c>
      <c r="M651" s="12">
        <f>(((L651/60)/60)/24)+DATE(1970,1,1)</f>
        <v>40471.208333333336</v>
      </c>
      <c r="N651">
        <v>1288501200</v>
      </c>
      <c r="O651" s="12">
        <f>(((N651/60)/60)/24)+DATE(1970,1,1)</f>
        <v>40482.208333333336</v>
      </c>
      <c r="P651" t="b">
        <v>1</v>
      </c>
      <c r="Q651" t="b">
        <v>1</v>
      </c>
      <c r="R651" t="s">
        <v>33</v>
      </c>
      <c r="S651" t="str">
        <f>IF(ISNUMBER(SEARCH("food", R651)), "Food", IF(ISNUMBER(SEARCH("music",R651)),"Music",IF(ISNUMBER(SEARCH("film", R651)), "Film &amp; Video", IF(ISNUMBER(SEARCH("games", R651)), "Games", IF(ISNUMBER(SEARCH("theater", R651)), "Theater",IF(ISNUMBER(SEARCH("technology", R651)), "Technology", IF(ISNUMBER(SEARCH("journalism", R651)), "Journalism", IF(ISNUMBER(SEARCH("photography", R651)), "Photography", IF(ISNUMBER(SEARCH("publishing", R651)), "Publishing")))))))))</f>
        <v>Theater</v>
      </c>
      <c r="T651" t="str">
        <f>IF(ISNUMBER(SEARCH("food", R651)), "Food Trucks",
IF(ISNUMBER(SEARCH("electric",R651)),"Electric Music",
IF(ISNUMBER(SEARCH("indie",R651)),"Indie Rock",
IF(ISNUMBER(SEARCH("jazz",R651)),"Jazz",
IF(ISNUMBER(SEARCH("metal",R651)),"Metal",
IF(ISNUMBER(SEARCH("rock",R651)),"Rock",
IF(ISNUMBER(SEARCH("world",R651)),"World Music",
IF(ISNUMBER(SEARCH("animation", R651)), "Animation",
IF(ISNUMBER(SEARCH("documentary", R651)), "Documentary",
IF(ISNUMBER(SEARCH("drama", R651)), "Drama",
IF(ISNUMBER(SEARCH("science", R651)), "Science Ficton",
IF(ISNUMBER(SEARCH("shorts", R651)), "Shorts",
IF(ISNUMBER(SEARCH("television", R651)), "Television",
IF(ISNUMBER(SEARCH("mobile", R651)), "Mobile Games",
IF(ISNUMBER(SEARCH("video games", R651)), "Video Games",
IF(ISNUMBER(SEARCH("theater", R651)), "Plays",
IF(ISNUMBER(SEARCH("wearables", R651)), "Wearables",
IF(ISNUMBER(SEARCH("web", R651)), "Web",
IF(ISNUMBER(SEARCH("journalism", R651)), "Audio",
IF(ISNUMBER(SEARCH("photography", R651)), "Photography Books",
IF(ISNUMBER(SEARCH("publishing/fiction", R651)), "Ficton",
IF(ISNUMBER(SEARCH("nonfiction", R651)), "Nonfiction",
IF(ISNUMBER(SEARCH("podcasts", R651)), "Radio &amp; Podcasts",
IF(ISNUMBER(SEARCH("translations", R651)), "translations"))))))))))))))))))))))))</f>
        <v>Plays</v>
      </c>
    </row>
    <row r="652" spans="1:20" x14ac:dyDescent="0.25">
      <c r="A652">
        <v>650</v>
      </c>
      <c r="B652" t="s">
        <v>1342</v>
      </c>
      <c r="C652" s="3" t="s">
        <v>1343</v>
      </c>
      <c r="D652">
        <v>100</v>
      </c>
      <c r="E652">
        <v>2</v>
      </c>
      <c r="F652" s="6">
        <f>E652/D652*100</f>
        <v>2</v>
      </c>
      <c r="G652" t="s">
        <v>14</v>
      </c>
      <c r="H652">
        <v>1</v>
      </c>
      <c r="I652" s="8">
        <f>IFERROR(E652/H652,"0")</f>
        <v>2</v>
      </c>
      <c r="J652" t="s">
        <v>21</v>
      </c>
      <c r="K652" t="s">
        <v>22</v>
      </c>
      <c r="L652">
        <v>1404795600</v>
      </c>
      <c r="M652" s="12">
        <f>(((L652/60)/60)/24)+DATE(1970,1,1)</f>
        <v>41828.208333333336</v>
      </c>
      <c r="N652">
        <v>1407128400</v>
      </c>
      <c r="O652" s="12">
        <f>(((N652/60)/60)/24)+DATE(1970,1,1)</f>
        <v>41855.208333333336</v>
      </c>
      <c r="P652" t="b">
        <v>0</v>
      </c>
      <c r="Q652" t="b">
        <v>0</v>
      </c>
      <c r="R652" t="s">
        <v>159</v>
      </c>
      <c r="S652" t="str">
        <f>IF(ISNUMBER(SEARCH("food", R652)), "Food", IF(ISNUMBER(SEARCH("music",R652)),"Music",IF(ISNUMBER(SEARCH("film", R652)), "Film &amp; Video", IF(ISNUMBER(SEARCH("games", R652)), "Games", IF(ISNUMBER(SEARCH("theater", R652)), "Theater",IF(ISNUMBER(SEARCH("technology", R652)), "Technology", IF(ISNUMBER(SEARCH("journalism", R652)), "Journalism", IF(ISNUMBER(SEARCH("photography", R652)), "Photography", IF(ISNUMBER(SEARCH("publishing", R652)), "Publishing")))))))))</f>
        <v>Music</v>
      </c>
      <c r="T652" t="str">
        <f>IF(ISNUMBER(SEARCH("food", R652)), "Food Trucks",
IF(ISNUMBER(SEARCH("electric",R652)),"Electric Music",
IF(ISNUMBER(SEARCH("indie",R652)),"Indie Rock",
IF(ISNUMBER(SEARCH("jazz",R652)),"Jazz",
IF(ISNUMBER(SEARCH("metal",R652)),"Metal",
IF(ISNUMBER(SEARCH("rock",R652)),"Rock",
IF(ISNUMBER(SEARCH("world",R652)),"World Music",
IF(ISNUMBER(SEARCH("animation", R652)), "Animation",
IF(ISNUMBER(SEARCH("documentary", R652)), "Documentary",
IF(ISNUMBER(SEARCH("drama", R652)), "Drama",
IF(ISNUMBER(SEARCH("science", R652)), "Science Ficton",
IF(ISNUMBER(SEARCH("shorts", R652)), "Shorts",
IF(ISNUMBER(SEARCH("television", R652)), "Television",
IF(ISNUMBER(SEARCH("mobile", R652)), "Mobile Games",
IF(ISNUMBER(SEARCH("video games", R652)), "Video Games",
IF(ISNUMBER(SEARCH("theater", R652)), "Plays",
IF(ISNUMBER(SEARCH("wearables", R652)), "Wearables",
IF(ISNUMBER(SEARCH("web", R652)), "Web",
IF(ISNUMBER(SEARCH("journalism", R652)), "Audio",
IF(ISNUMBER(SEARCH("photography", R652)), "Photography Books",
IF(ISNUMBER(SEARCH("publishing/fiction", R652)), "Ficton",
IF(ISNUMBER(SEARCH("nonfiction", R652)), "Nonfiction",
IF(ISNUMBER(SEARCH("podcasts", R652)), "Radio &amp; Podcasts",
IF(ISNUMBER(SEARCH("translations", R652)), "translations"))))))))))))))))))))))))</f>
        <v>Jazz</v>
      </c>
    </row>
    <row r="653" spans="1:20" x14ac:dyDescent="0.25">
      <c r="A653">
        <v>651</v>
      </c>
      <c r="B653" t="s">
        <v>1344</v>
      </c>
      <c r="C653" s="3" t="s">
        <v>1345</v>
      </c>
      <c r="D653">
        <v>196700</v>
      </c>
      <c r="E653">
        <v>174039</v>
      </c>
      <c r="F653" s="6">
        <f>E653/D653*100</f>
        <v>88.47941026944585</v>
      </c>
      <c r="G653" t="s">
        <v>14</v>
      </c>
      <c r="H653">
        <v>3868</v>
      </c>
      <c r="I653" s="8">
        <f>IFERROR(E653/H653,"0")</f>
        <v>44.994570837642193</v>
      </c>
      <c r="J653" t="s">
        <v>107</v>
      </c>
      <c r="K653" t="s">
        <v>108</v>
      </c>
      <c r="L653">
        <v>1393048800</v>
      </c>
      <c r="M653" s="12">
        <f>(((L653/60)/60)/24)+DATE(1970,1,1)</f>
        <v>41692.25</v>
      </c>
      <c r="N653">
        <v>1394344800</v>
      </c>
      <c r="O653" s="12">
        <f>(((N653/60)/60)/24)+DATE(1970,1,1)</f>
        <v>41707.25</v>
      </c>
      <c r="P653" t="b">
        <v>0</v>
      </c>
      <c r="Q653" t="b">
        <v>0</v>
      </c>
      <c r="R653" t="s">
        <v>100</v>
      </c>
      <c r="S653" t="str">
        <f>IF(ISNUMBER(SEARCH("food", R653)), "Food", IF(ISNUMBER(SEARCH("music",R653)),"Music",IF(ISNUMBER(SEARCH("film", R653)), "Film &amp; Video", IF(ISNUMBER(SEARCH("games", R653)), "Games", IF(ISNUMBER(SEARCH("theater", R653)), "Theater",IF(ISNUMBER(SEARCH("technology", R653)), "Technology", IF(ISNUMBER(SEARCH("journalism", R653)), "Journalism", IF(ISNUMBER(SEARCH("photography", R653)), "Photography", IF(ISNUMBER(SEARCH("publishing", R653)), "Publishing")))))))))</f>
        <v>Film &amp; Video</v>
      </c>
      <c r="T653" t="str">
        <f>IF(ISNUMBER(SEARCH("food", R653)), "Food Trucks",
IF(ISNUMBER(SEARCH("electric",R653)),"Electric Music",
IF(ISNUMBER(SEARCH("indie",R653)),"Indie Rock",
IF(ISNUMBER(SEARCH("jazz",R653)),"Jazz",
IF(ISNUMBER(SEARCH("metal",R653)),"Metal",
IF(ISNUMBER(SEARCH("rock",R653)),"Rock",
IF(ISNUMBER(SEARCH("world",R653)),"World Music",
IF(ISNUMBER(SEARCH("animation", R653)), "Animation",
IF(ISNUMBER(SEARCH("documentary", R653)), "Documentary",
IF(ISNUMBER(SEARCH("drama", R653)), "Drama",
IF(ISNUMBER(SEARCH("science", R653)), "Science Ficton",
IF(ISNUMBER(SEARCH("shorts", R653)), "Shorts",
IF(ISNUMBER(SEARCH("television", R653)), "Television",
IF(ISNUMBER(SEARCH("mobile", R653)), "Mobile Games",
IF(ISNUMBER(SEARCH("video games", R653)), "Video Games",
IF(ISNUMBER(SEARCH("theater", R653)), "Plays",
IF(ISNUMBER(SEARCH("wearables", R653)), "Wearables",
IF(ISNUMBER(SEARCH("web", R653)), "Web",
IF(ISNUMBER(SEARCH("journalism", R653)), "Audio",
IF(ISNUMBER(SEARCH("photography", R653)), "Photography Books",
IF(ISNUMBER(SEARCH("publishing/fiction", R653)), "Ficton",
IF(ISNUMBER(SEARCH("nonfiction", R653)), "Nonfiction",
IF(ISNUMBER(SEARCH("podcasts", R653)), "Radio &amp; Podcasts",
IF(ISNUMBER(SEARCH("translations", R653)), "translations"))))))))))))))))))))))))</f>
        <v>Shorts</v>
      </c>
    </row>
    <row r="654" spans="1:20" x14ac:dyDescent="0.25">
      <c r="A654">
        <v>652</v>
      </c>
      <c r="B654" t="s">
        <v>1346</v>
      </c>
      <c r="C654" s="3" t="s">
        <v>1347</v>
      </c>
      <c r="D654">
        <v>10000</v>
      </c>
      <c r="E654">
        <v>12684</v>
      </c>
      <c r="F654" s="6">
        <f>E654/D654*100</f>
        <v>126.84</v>
      </c>
      <c r="G654" t="s">
        <v>20</v>
      </c>
      <c r="H654">
        <v>409</v>
      </c>
      <c r="I654" s="8">
        <f>IFERROR(E654/H654,"0")</f>
        <v>31.012224938875306</v>
      </c>
      <c r="J654" t="s">
        <v>21</v>
      </c>
      <c r="K654" t="s">
        <v>22</v>
      </c>
      <c r="L654">
        <v>1470373200</v>
      </c>
      <c r="M654" s="12">
        <f>(((L654/60)/60)/24)+DATE(1970,1,1)</f>
        <v>42587.208333333328</v>
      </c>
      <c r="N654">
        <v>1474088400</v>
      </c>
      <c r="O654" s="12">
        <f>(((N654/60)/60)/24)+DATE(1970,1,1)</f>
        <v>42630.208333333328</v>
      </c>
      <c r="P654" t="b">
        <v>0</v>
      </c>
      <c r="Q654" t="b">
        <v>0</v>
      </c>
      <c r="R654" t="s">
        <v>28</v>
      </c>
      <c r="S654" t="str">
        <f>IF(ISNUMBER(SEARCH("food", R654)), "Food", IF(ISNUMBER(SEARCH("music",R654)),"Music",IF(ISNUMBER(SEARCH("film", R654)), "Film &amp; Video", IF(ISNUMBER(SEARCH("games", R654)), "Games", IF(ISNUMBER(SEARCH("theater", R654)), "Theater",IF(ISNUMBER(SEARCH("technology", R654)), "Technology", IF(ISNUMBER(SEARCH("journalism", R654)), "Journalism", IF(ISNUMBER(SEARCH("photography", R654)), "Photography", IF(ISNUMBER(SEARCH("publishing", R654)), "Publishing")))))))))</f>
        <v>Technology</v>
      </c>
      <c r="T654" t="str">
        <f>IF(ISNUMBER(SEARCH("food", R654)), "Food Trucks",
IF(ISNUMBER(SEARCH("electric",R654)),"Electric Music",
IF(ISNUMBER(SEARCH("indie",R654)),"Indie Rock",
IF(ISNUMBER(SEARCH("jazz",R654)),"Jazz",
IF(ISNUMBER(SEARCH("metal",R654)),"Metal",
IF(ISNUMBER(SEARCH("rock",R654)),"Rock",
IF(ISNUMBER(SEARCH("world",R654)),"World Music",
IF(ISNUMBER(SEARCH("animation", R654)), "Animation",
IF(ISNUMBER(SEARCH("documentary", R654)), "Documentary",
IF(ISNUMBER(SEARCH("drama", R654)), "Drama",
IF(ISNUMBER(SEARCH("science", R654)), "Science Ficton",
IF(ISNUMBER(SEARCH("shorts", R654)), "Shorts",
IF(ISNUMBER(SEARCH("television", R654)), "Television",
IF(ISNUMBER(SEARCH("mobile", R654)), "Mobile Games",
IF(ISNUMBER(SEARCH("video games", R654)), "Video Games",
IF(ISNUMBER(SEARCH("theater", R654)), "Plays",
IF(ISNUMBER(SEARCH("wearables", R654)), "Wearables",
IF(ISNUMBER(SEARCH("web", R654)), "Web",
IF(ISNUMBER(SEARCH("journalism", R654)), "Audio",
IF(ISNUMBER(SEARCH("photography", R654)), "Photography Books",
IF(ISNUMBER(SEARCH("publishing/fiction", R654)), "Ficton",
IF(ISNUMBER(SEARCH("nonfiction", R654)), "Nonfiction",
IF(ISNUMBER(SEARCH("podcasts", R654)), "Radio &amp; Podcasts",
IF(ISNUMBER(SEARCH("translations", R654)), "translations"))))))))))))))))))))))))</f>
        <v>Web</v>
      </c>
    </row>
    <row r="655" spans="1:20" x14ac:dyDescent="0.25">
      <c r="A655">
        <v>653</v>
      </c>
      <c r="B655" t="s">
        <v>1348</v>
      </c>
      <c r="C655" s="3" t="s">
        <v>1349</v>
      </c>
      <c r="D655">
        <v>600</v>
      </c>
      <c r="E655">
        <v>14033</v>
      </c>
      <c r="F655" s="6">
        <f>E655/D655*100</f>
        <v>2338.833333333333</v>
      </c>
      <c r="G655" t="s">
        <v>20</v>
      </c>
      <c r="H655">
        <v>234</v>
      </c>
      <c r="I655" s="8">
        <f>IFERROR(E655/H655,"0")</f>
        <v>59.970085470085472</v>
      </c>
      <c r="J655" t="s">
        <v>21</v>
      </c>
      <c r="K655" t="s">
        <v>22</v>
      </c>
      <c r="L655">
        <v>1460091600</v>
      </c>
      <c r="M655" s="12">
        <f>(((L655/60)/60)/24)+DATE(1970,1,1)</f>
        <v>42468.208333333328</v>
      </c>
      <c r="N655">
        <v>1460264400</v>
      </c>
      <c r="O655" s="12">
        <f>(((N655/60)/60)/24)+DATE(1970,1,1)</f>
        <v>42470.208333333328</v>
      </c>
      <c r="P655" t="b">
        <v>0</v>
      </c>
      <c r="Q655" t="b">
        <v>0</v>
      </c>
      <c r="R655" t="s">
        <v>28</v>
      </c>
      <c r="S655" t="str">
        <f>IF(ISNUMBER(SEARCH("food", R655)), "Food", IF(ISNUMBER(SEARCH("music",R655)),"Music",IF(ISNUMBER(SEARCH("film", R655)), "Film &amp; Video", IF(ISNUMBER(SEARCH("games", R655)), "Games", IF(ISNUMBER(SEARCH("theater", R655)), "Theater",IF(ISNUMBER(SEARCH("technology", R655)), "Technology", IF(ISNUMBER(SEARCH("journalism", R655)), "Journalism", IF(ISNUMBER(SEARCH("photography", R655)), "Photography", IF(ISNUMBER(SEARCH("publishing", R655)), "Publishing")))))))))</f>
        <v>Technology</v>
      </c>
      <c r="T655" t="str">
        <f>IF(ISNUMBER(SEARCH("food", R655)), "Food Trucks",
IF(ISNUMBER(SEARCH("electric",R655)),"Electric Music",
IF(ISNUMBER(SEARCH("indie",R655)),"Indie Rock",
IF(ISNUMBER(SEARCH("jazz",R655)),"Jazz",
IF(ISNUMBER(SEARCH("metal",R655)),"Metal",
IF(ISNUMBER(SEARCH("rock",R655)),"Rock",
IF(ISNUMBER(SEARCH("world",R655)),"World Music",
IF(ISNUMBER(SEARCH("animation", R655)), "Animation",
IF(ISNUMBER(SEARCH("documentary", R655)), "Documentary",
IF(ISNUMBER(SEARCH("drama", R655)), "Drama",
IF(ISNUMBER(SEARCH("science", R655)), "Science Ficton",
IF(ISNUMBER(SEARCH("shorts", R655)), "Shorts",
IF(ISNUMBER(SEARCH("television", R655)), "Television",
IF(ISNUMBER(SEARCH("mobile", R655)), "Mobile Games",
IF(ISNUMBER(SEARCH("video games", R655)), "Video Games",
IF(ISNUMBER(SEARCH("theater", R655)), "Plays",
IF(ISNUMBER(SEARCH("wearables", R655)), "Wearables",
IF(ISNUMBER(SEARCH("web", R655)), "Web",
IF(ISNUMBER(SEARCH("journalism", R655)), "Audio",
IF(ISNUMBER(SEARCH("photography", R655)), "Photography Books",
IF(ISNUMBER(SEARCH("publishing/fiction", R655)), "Ficton",
IF(ISNUMBER(SEARCH("nonfiction", R655)), "Nonfiction",
IF(ISNUMBER(SEARCH("podcasts", R655)), "Radio &amp; Podcasts",
IF(ISNUMBER(SEARCH("translations", R655)), "translations"))))))))))))))))))))))))</f>
        <v>Web</v>
      </c>
    </row>
    <row r="656" spans="1:20" x14ac:dyDescent="0.25">
      <c r="A656">
        <v>654</v>
      </c>
      <c r="B656" t="s">
        <v>1350</v>
      </c>
      <c r="C656" s="3" t="s">
        <v>1351</v>
      </c>
      <c r="D656">
        <v>35000</v>
      </c>
      <c r="E656">
        <v>177936</v>
      </c>
      <c r="F656" s="6">
        <f>E656/D656*100</f>
        <v>508.38857142857148</v>
      </c>
      <c r="G656" t="s">
        <v>20</v>
      </c>
      <c r="H656">
        <v>3016</v>
      </c>
      <c r="I656" s="8">
        <f>IFERROR(E656/H656,"0")</f>
        <v>58.9973474801061</v>
      </c>
      <c r="J656" t="s">
        <v>21</v>
      </c>
      <c r="K656" t="s">
        <v>22</v>
      </c>
      <c r="L656">
        <v>1440392400</v>
      </c>
      <c r="M656" s="12">
        <f>(((L656/60)/60)/24)+DATE(1970,1,1)</f>
        <v>42240.208333333328</v>
      </c>
      <c r="N656">
        <v>1440824400</v>
      </c>
      <c r="O656" s="12">
        <f>(((N656/60)/60)/24)+DATE(1970,1,1)</f>
        <v>42245.208333333328</v>
      </c>
      <c r="P656" t="b">
        <v>0</v>
      </c>
      <c r="Q656" t="b">
        <v>0</v>
      </c>
      <c r="R656" t="s">
        <v>148</v>
      </c>
      <c r="S656" t="str">
        <f>IF(ISNUMBER(SEARCH("food", R656)), "Food", IF(ISNUMBER(SEARCH("music",R656)),"Music",IF(ISNUMBER(SEARCH("film", R656)), "Film &amp; Video", IF(ISNUMBER(SEARCH("games", R656)), "Games", IF(ISNUMBER(SEARCH("theater", R656)), "Theater",IF(ISNUMBER(SEARCH("technology", R656)), "Technology", IF(ISNUMBER(SEARCH("journalism", R656)), "Journalism", IF(ISNUMBER(SEARCH("photography", R656)), "Photography", IF(ISNUMBER(SEARCH("publishing", R656)), "Publishing")))))))))</f>
        <v>Music</v>
      </c>
      <c r="T656" t="str">
        <f>IF(ISNUMBER(SEARCH("food", R656)), "Food Trucks",
IF(ISNUMBER(SEARCH("electric",R656)),"Electric Music",
IF(ISNUMBER(SEARCH("indie",R656)),"Indie Rock",
IF(ISNUMBER(SEARCH("jazz",R656)),"Jazz",
IF(ISNUMBER(SEARCH("metal",R656)),"Metal",
IF(ISNUMBER(SEARCH("rock",R656)),"Rock",
IF(ISNUMBER(SEARCH("world",R656)),"World Music",
IF(ISNUMBER(SEARCH("animation", R656)), "Animation",
IF(ISNUMBER(SEARCH("documentary", R656)), "Documentary",
IF(ISNUMBER(SEARCH("drama", R656)), "Drama",
IF(ISNUMBER(SEARCH("science", R656)), "Science Ficton",
IF(ISNUMBER(SEARCH("shorts", R656)), "Shorts",
IF(ISNUMBER(SEARCH("television", R656)), "Television",
IF(ISNUMBER(SEARCH("mobile", R656)), "Mobile Games",
IF(ISNUMBER(SEARCH("video games", R656)), "Video Games",
IF(ISNUMBER(SEARCH("theater", R656)), "Plays",
IF(ISNUMBER(SEARCH("wearables", R656)), "Wearables",
IF(ISNUMBER(SEARCH("web", R656)), "Web",
IF(ISNUMBER(SEARCH("journalism", R656)), "Audio",
IF(ISNUMBER(SEARCH("photography", R656)), "Photography Books",
IF(ISNUMBER(SEARCH("publishing/fiction", R656)), "Ficton",
IF(ISNUMBER(SEARCH("nonfiction", R656)), "Nonfiction",
IF(ISNUMBER(SEARCH("podcasts", R656)), "Radio &amp; Podcasts",
IF(ISNUMBER(SEARCH("translations", R656)), "translations"))))))))))))))))))))))))</f>
        <v>Metal</v>
      </c>
    </row>
    <row r="657" spans="1:20" x14ac:dyDescent="0.25">
      <c r="A657">
        <v>655</v>
      </c>
      <c r="B657" t="s">
        <v>1352</v>
      </c>
      <c r="C657" s="3" t="s">
        <v>1353</v>
      </c>
      <c r="D657">
        <v>6900</v>
      </c>
      <c r="E657">
        <v>13212</v>
      </c>
      <c r="F657" s="6">
        <f>E657/D657*100</f>
        <v>191.47826086956522</v>
      </c>
      <c r="G657" t="s">
        <v>20</v>
      </c>
      <c r="H657">
        <v>264</v>
      </c>
      <c r="I657" s="8">
        <f>IFERROR(E657/H657,"0")</f>
        <v>50.045454545454547</v>
      </c>
      <c r="J657" t="s">
        <v>21</v>
      </c>
      <c r="K657" t="s">
        <v>22</v>
      </c>
      <c r="L657">
        <v>1488434400</v>
      </c>
      <c r="M657" s="12">
        <f>(((L657/60)/60)/24)+DATE(1970,1,1)</f>
        <v>42796.25</v>
      </c>
      <c r="N657">
        <v>1489554000</v>
      </c>
      <c r="O657" s="12">
        <f>(((N657/60)/60)/24)+DATE(1970,1,1)</f>
        <v>42809.208333333328</v>
      </c>
      <c r="P657" t="b">
        <v>1</v>
      </c>
      <c r="Q657" t="b">
        <v>0</v>
      </c>
      <c r="R657" t="s">
        <v>122</v>
      </c>
      <c r="S657" t="str">
        <f>IF(ISNUMBER(SEARCH("food", R657)), "Food", IF(ISNUMBER(SEARCH("music",R657)),"Music",IF(ISNUMBER(SEARCH("film", R657)), "Film &amp; Video", IF(ISNUMBER(SEARCH("games", R657)), "Games", IF(ISNUMBER(SEARCH("theater", R657)), "Theater",IF(ISNUMBER(SEARCH("technology", R657)), "Technology", IF(ISNUMBER(SEARCH("journalism", R657)), "Journalism", IF(ISNUMBER(SEARCH("photography", R657)), "Photography", IF(ISNUMBER(SEARCH("publishing", R657)), "Publishing")))))))))</f>
        <v>Photography</v>
      </c>
      <c r="T657" t="str">
        <f>IF(ISNUMBER(SEARCH("food", R657)), "Food Trucks",
IF(ISNUMBER(SEARCH("electric",R657)),"Electric Music",
IF(ISNUMBER(SEARCH("indie",R657)),"Indie Rock",
IF(ISNUMBER(SEARCH("jazz",R657)),"Jazz",
IF(ISNUMBER(SEARCH("metal",R657)),"Metal",
IF(ISNUMBER(SEARCH("rock",R657)),"Rock",
IF(ISNUMBER(SEARCH("world",R657)),"World Music",
IF(ISNUMBER(SEARCH("animation", R657)), "Animation",
IF(ISNUMBER(SEARCH("documentary", R657)), "Documentary",
IF(ISNUMBER(SEARCH("drama", R657)), "Drama",
IF(ISNUMBER(SEARCH("science", R657)), "Science Ficton",
IF(ISNUMBER(SEARCH("shorts", R657)), "Shorts",
IF(ISNUMBER(SEARCH("television", R657)), "Television",
IF(ISNUMBER(SEARCH("mobile", R657)), "Mobile Games",
IF(ISNUMBER(SEARCH("video games", R657)), "Video Games",
IF(ISNUMBER(SEARCH("theater", R657)), "Plays",
IF(ISNUMBER(SEARCH("wearables", R657)), "Wearables",
IF(ISNUMBER(SEARCH("web", R657)), "Web",
IF(ISNUMBER(SEARCH("journalism", R657)), "Audio",
IF(ISNUMBER(SEARCH("photography", R657)), "Photography Books",
IF(ISNUMBER(SEARCH("publishing/fiction", R657)), "Ficton",
IF(ISNUMBER(SEARCH("nonfiction", R657)), "Nonfiction",
IF(ISNUMBER(SEARCH("podcasts", R657)), "Radio &amp; Podcasts",
IF(ISNUMBER(SEARCH("translations", R657)), "translations"))))))))))))))))))))))))</f>
        <v>Photography Books</v>
      </c>
    </row>
    <row r="658" spans="1:20" ht="31.5" x14ac:dyDescent="0.25">
      <c r="A658">
        <v>656</v>
      </c>
      <c r="B658" t="s">
        <v>1354</v>
      </c>
      <c r="C658" s="3" t="s">
        <v>1355</v>
      </c>
      <c r="D658">
        <v>118400</v>
      </c>
      <c r="E658">
        <v>49879</v>
      </c>
      <c r="F658" s="6">
        <f>E658/D658*100</f>
        <v>42.127533783783782</v>
      </c>
      <c r="G658" t="s">
        <v>14</v>
      </c>
      <c r="H658">
        <v>504</v>
      </c>
      <c r="I658" s="8">
        <f>IFERROR(E658/H658,"0")</f>
        <v>98.966269841269835</v>
      </c>
      <c r="J658" t="s">
        <v>26</v>
      </c>
      <c r="K658" t="s">
        <v>27</v>
      </c>
      <c r="L658">
        <v>1514440800</v>
      </c>
      <c r="M658" s="12">
        <f>(((L658/60)/60)/24)+DATE(1970,1,1)</f>
        <v>43097.25</v>
      </c>
      <c r="N658">
        <v>1514872800</v>
      </c>
      <c r="O658" s="12">
        <f>(((N658/60)/60)/24)+DATE(1970,1,1)</f>
        <v>43102.25</v>
      </c>
      <c r="P658" t="b">
        <v>0</v>
      </c>
      <c r="Q658" t="b">
        <v>0</v>
      </c>
      <c r="R658" t="s">
        <v>17</v>
      </c>
      <c r="S658" t="str">
        <f>IF(ISNUMBER(SEARCH("food", R658)), "Food", IF(ISNUMBER(SEARCH("music",R658)),"Music",IF(ISNUMBER(SEARCH("film", R658)), "Film &amp; Video", IF(ISNUMBER(SEARCH("games", R658)), "Games", IF(ISNUMBER(SEARCH("theater", R658)), "Theater",IF(ISNUMBER(SEARCH("technology", R658)), "Technology", IF(ISNUMBER(SEARCH("journalism", R658)), "Journalism", IF(ISNUMBER(SEARCH("photography", R658)), "Photography", IF(ISNUMBER(SEARCH("publishing", R658)), "Publishing")))))))))</f>
        <v>Food</v>
      </c>
      <c r="T658" t="str">
        <f>IF(ISNUMBER(SEARCH("food", R658)), "Food Trucks",
IF(ISNUMBER(SEARCH("electric",R658)),"Electric Music",
IF(ISNUMBER(SEARCH("indie",R658)),"Indie Rock",
IF(ISNUMBER(SEARCH("jazz",R658)),"Jazz",
IF(ISNUMBER(SEARCH("metal",R658)),"Metal",
IF(ISNUMBER(SEARCH("rock",R658)),"Rock",
IF(ISNUMBER(SEARCH("world",R658)),"World Music",
IF(ISNUMBER(SEARCH("animation", R658)), "Animation",
IF(ISNUMBER(SEARCH("documentary", R658)), "Documentary",
IF(ISNUMBER(SEARCH("drama", R658)), "Drama",
IF(ISNUMBER(SEARCH("science", R658)), "Science Ficton",
IF(ISNUMBER(SEARCH("shorts", R658)), "Shorts",
IF(ISNUMBER(SEARCH("television", R658)), "Television",
IF(ISNUMBER(SEARCH("mobile", R658)), "Mobile Games",
IF(ISNUMBER(SEARCH("video games", R658)), "Video Games",
IF(ISNUMBER(SEARCH("theater", R658)), "Plays",
IF(ISNUMBER(SEARCH("wearables", R658)), "Wearables",
IF(ISNUMBER(SEARCH("web", R658)), "Web",
IF(ISNUMBER(SEARCH("journalism", R658)), "Audio",
IF(ISNUMBER(SEARCH("photography", R658)), "Photography Books",
IF(ISNUMBER(SEARCH("publishing/fiction", R658)), "Ficton",
IF(ISNUMBER(SEARCH("nonfiction", R658)), "Nonfiction",
IF(ISNUMBER(SEARCH("podcasts", R658)), "Radio &amp; Podcasts",
IF(ISNUMBER(SEARCH("translations", R658)), "translations"))))))))))))))))))))))))</f>
        <v>Food Trucks</v>
      </c>
    </row>
    <row r="659" spans="1:20" x14ac:dyDescent="0.25">
      <c r="A659">
        <v>657</v>
      </c>
      <c r="B659" t="s">
        <v>1356</v>
      </c>
      <c r="C659" s="3" t="s">
        <v>1357</v>
      </c>
      <c r="D659">
        <v>10000</v>
      </c>
      <c r="E659">
        <v>824</v>
      </c>
      <c r="F659" s="6">
        <f>E659/D659*100</f>
        <v>8.24</v>
      </c>
      <c r="G659" t="s">
        <v>14</v>
      </c>
      <c r="H659">
        <v>14</v>
      </c>
      <c r="I659" s="8">
        <f>IFERROR(E659/H659,"0")</f>
        <v>58.857142857142854</v>
      </c>
      <c r="J659" t="s">
        <v>21</v>
      </c>
      <c r="K659" t="s">
        <v>22</v>
      </c>
      <c r="L659">
        <v>1514354400</v>
      </c>
      <c r="M659" s="12">
        <f>(((L659/60)/60)/24)+DATE(1970,1,1)</f>
        <v>43096.25</v>
      </c>
      <c r="N659">
        <v>1515736800</v>
      </c>
      <c r="O659" s="12">
        <f>(((N659/60)/60)/24)+DATE(1970,1,1)</f>
        <v>43112.25</v>
      </c>
      <c r="P659" t="b">
        <v>0</v>
      </c>
      <c r="Q659" t="b">
        <v>0</v>
      </c>
      <c r="R659" t="s">
        <v>474</v>
      </c>
      <c r="S659" t="str">
        <f>IF(ISNUMBER(SEARCH("food", R659)), "Food", IF(ISNUMBER(SEARCH("music",R659)),"Music",IF(ISNUMBER(SEARCH("film", R659)), "Film &amp; Video", IF(ISNUMBER(SEARCH("games", R659)), "Games", IF(ISNUMBER(SEARCH("theater", R659)), "Theater",IF(ISNUMBER(SEARCH("technology", R659)), "Technology", IF(ISNUMBER(SEARCH("journalism", R659)), "Journalism", IF(ISNUMBER(SEARCH("photography", R659)), "Photography", IF(ISNUMBER(SEARCH("publishing", R659)), "Publishing")))))))))</f>
        <v>Film &amp; Video</v>
      </c>
      <c r="T659" t="str">
        <f>IF(ISNUMBER(SEARCH("food", R659)), "Food Trucks",
IF(ISNUMBER(SEARCH("electric",R659)),"Electric Music",
IF(ISNUMBER(SEARCH("indie",R659)),"Indie Rock",
IF(ISNUMBER(SEARCH("jazz",R659)),"Jazz",
IF(ISNUMBER(SEARCH("metal",R659)),"Metal",
IF(ISNUMBER(SEARCH("rock",R659)),"Rock",
IF(ISNUMBER(SEARCH("world",R659)),"World Music",
IF(ISNUMBER(SEARCH("animation", R659)), "Animation",
IF(ISNUMBER(SEARCH("documentary", R659)), "Documentary",
IF(ISNUMBER(SEARCH("drama", R659)), "Drama",
IF(ISNUMBER(SEARCH("science", R659)), "Science Ficton",
IF(ISNUMBER(SEARCH("shorts", R659)), "Shorts",
IF(ISNUMBER(SEARCH("television", R659)), "Television",
IF(ISNUMBER(SEARCH("mobile", R659)), "Mobile Games",
IF(ISNUMBER(SEARCH("video games", R659)), "Video Games",
IF(ISNUMBER(SEARCH("theater", R659)), "Plays",
IF(ISNUMBER(SEARCH("wearables", R659)), "Wearables",
IF(ISNUMBER(SEARCH("web", R659)), "Web",
IF(ISNUMBER(SEARCH("journalism", R659)), "Audio",
IF(ISNUMBER(SEARCH("photography", R659)), "Photography Books",
IF(ISNUMBER(SEARCH("publishing/fiction", R659)), "Ficton",
IF(ISNUMBER(SEARCH("nonfiction", R659)), "Nonfiction",
IF(ISNUMBER(SEARCH("podcasts", R659)), "Radio &amp; Podcasts",
IF(ISNUMBER(SEARCH("translations", R659)), "translations"))))))))))))))))))))))))</f>
        <v>Science Ficton</v>
      </c>
    </row>
    <row r="660" spans="1:20" x14ac:dyDescent="0.25">
      <c r="A660">
        <v>658</v>
      </c>
      <c r="B660" t="s">
        <v>1358</v>
      </c>
      <c r="C660" s="3" t="s">
        <v>1359</v>
      </c>
      <c r="D660">
        <v>52600</v>
      </c>
      <c r="E660">
        <v>31594</v>
      </c>
      <c r="F660" s="6">
        <f>E660/D660*100</f>
        <v>60.064638783269963</v>
      </c>
      <c r="G660" t="s">
        <v>74</v>
      </c>
      <c r="H660">
        <v>390</v>
      </c>
      <c r="I660" s="8">
        <f>IFERROR(E660/H660,"0")</f>
        <v>81.010256410256417</v>
      </c>
      <c r="J660" t="s">
        <v>21</v>
      </c>
      <c r="K660" t="s">
        <v>22</v>
      </c>
      <c r="L660">
        <v>1440910800</v>
      </c>
      <c r="M660" s="12">
        <f>(((L660/60)/60)/24)+DATE(1970,1,1)</f>
        <v>42246.208333333328</v>
      </c>
      <c r="N660">
        <v>1442898000</v>
      </c>
      <c r="O660" s="12">
        <f>(((N660/60)/60)/24)+DATE(1970,1,1)</f>
        <v>42269.208333333328</v>
      </c>
      <c r="P660" t="b">
        <v>0</v>
      </c>
      <c r="Q660" t="b">
        <v>0</v>
      </c>
      <c r="R660" t="s">
        <v>23</v>
      </c>
      <c r="S660" t="str">
        <f>IF(ISNUMBER(SEARCH("food", R660)), "Food", IF(ISNUMBER(SEARCH("music",R660)),"Music",IF(ISNUMBER(SEARCH("film", R660)), "Film &amp; Video", IF(ISNUMBER(SEARCH("games", R660)), "Games", IF(ISNUMBER(SEARCH("theater", R660)), "Theater",IF(ISNUMBER(SEARCH("technology", R660)), "Technology", IF(ISNUMBER(SEARCH("journalism", R660)), "Journalism", IF(ISNUMBER(SEARCH("photography", R660)), "Photography", IF(ISNUMBER(SEARCH("publishing", R660)), "Publishing")))))))))</f>
        <v>Music</v>
      </c>
      <c r="T660" t="str">
        <f>IF(ISNUMBER(SEARCH("food", R660)), "Food Trucks",
IF(ISNUMBER(SEARCH("electric",R660)),"Electric Music",
IF(ISNUMBER(SEARCH("indie",R660)),"Indie Rock",
IF(ISNUMBER(SEARCH("jazz",R660)),"Jazz",
IF(ISNUMBER(SEARCH("metal",R660)),"Metal",
IF(ISNUMBER(SEARCH("rock",R660)),"Rock",
IF(ISNUMBER(SEARCH("world",R660)),"World Music",
IF(ISNUMBER(SEARCH("animation", R660)), "Animation",
IF(ISNUMBER(SEARCH("documentary", R660)), "Documentary",
IF(ISNUMBER(SEARCH("drama", R660)), "Drama",
IF(ISNUMBER(SEARCH("science", R660)), "Science Ficton",
IF(ISNUMBER(SEARCH("shorts", R660)), "Shorts",
IF(ISNUMBER(SEARCH("television", R660)), "Television",
IF(ISNUMBER(SEARCH("mobile", R660)), "Mobile Games",
IF(ISNUMBER(SEARCH("video games", R660)), "Video Games",
IF(ISNUMBER(SEARCH("theater", R660)), "Plays",
IF(ISNUMBER(SEARCH("wearables", R660)), "Wearables",
IF(ISNUMBER(SEARCH("web", R660)), "Web",
IF(ISNUMBER(SEARCH("journalism", R660)), "Audio",
IF(ISNUMBER(SEARCH("photography", R660)), "Photography Books",
IF(ISNUMBER(SEARCH("publishing/fiction", R660)), "Ficton",
IF(ISNUMBER(SEARCH("nonfiction", R660)), "Nonfiction",
IF(ISNUMBER(SEARCH("podcasts", R660)), "Radio &amp; Podcasts",
IF(ISNUMBER(SEARCH("translations", R660)), "translations"))))))))))))))))))))))))</f>
        <v>Rock</v>
      </c>
    </row>
    <row r="661" spans="1:20" x14ac:dyDescent="0.25">
      <c r="A661">
        <v>659</v>
      </c>
      <c r="B661" t="s">
        <v>1360</v>
      </c>
      <c r="C661" s="3" t="s">
        <v>1361</v>
      </c>
      <c r="D661">
        <v>120700</v>
      </c>
      <c r="E661">
        <v>57010</v>
      </c>
      <c r="F661" s="6">
        <f>E661/D661*100</f>
        <v>47.232808616404313</v>
      </c>
      <c r="G661" t="s">
        <v>14</v>
      </c>
      <c r="H661">
        <v>750</v>
      </c>
      <c r="I661" s="8">
        <f>IFERROR(E661/H661,"0")</f>
        <v>76.013333333333335</v>
      </c>
      <c r="J661" t="s">
        <v>40</v>
      </c>
      <c r="K661" t="s">
        <v>41</v>
      </c>
      <c r="L661">
        <v>1296108000</v>
      </c>
      <c r="M661" s="12">
        <f>(((L661/60)/60)/24)+DATE(1970,1,1)</f>
        <v>40570.25</v>
      </c>
      <c r="N661">
        <v>1296194400</v>
      </c>
      <c r="O661" s="12">
        <f>(((N661/60)/60)/24)+DATE(1970,1,1)</f>
        <v>40571.25</v>
      </c>
      <c r="P661" t="b">
        <v>0</v>
      </c>
      <c r="Q661" t="b">
        <v>0</v>
      </c>
      <c r="R661" t="s">
        <v>42</v>
      </c>
      <c r="S661" t="str">
        <f>IF(ISNUMBER(SEARCH("food", R661)), "Food", IF(ISNUMBER(SEARCH("music",R661)),"Music",IF(ISNUMBER(SEARCH("film", R661)), "Film &amp; Video", IF(ISNUMBER(SEARCH("games", R661)), "Games", IF(ISNUMBER(SEARCH("theater", R661)), "Theater",IF(ISNUMBER(SEARCH("technology", R661)), "Technology", IF(ISNUMBER(SEARCH("journalism", R661)), "Journalism", IF(ISNUMBER(SEARCH("photography", R661)), "Photography", IF(ISNUMBER(SEARCH("publishing", R661)), "Publishing")))))))))</f>
        <v>Film &amp; Video</v>
      </c>
      <c r="T661" t="str">
        <f>IF(ISNUMBER(SEARCH("food", R661)), "Food Trucks",
IF(ISNUMBER(SEARCH("electric",R661)),"Electric Music",
IF(ISNUMBER(SEARCH("indie",R661)),"Indie Rock",
IF(ISNUMBER(SEARCH("jazz",R661)),"Jazz",
IF(ISNUMBER(SEARCH("metal",R661)),"Metal",
IF(ISNUMBER(SEARCH("rock",R661)),"Rock",
IF(ISNUMBER(SEARCH("world",R661)),"World Music",
IF(ISNUMBER(SEARCH("animation", R661)), "Animation",
IF(ISNUMBER(SEARCH("documentary", R661)), "Documentary",
IF(ISNUMBER(SEARCH("drama", R661)), "Drama",
IF(ISNUMBER(SEARCH("science", R661)), "Science Ficton",
IF(ISNUMBER(SEARCH("shorts", R661)), "Shorts",
IF(ISNUMBER(SEARCH("television", R661)), "Television",
IF(ISNUMBER(SEARCH("mobile", R661)), "Mobile Games",
IF(ISNUMBER(SEARCH("video games", R661)), "Video Games",
IF(ISNUMBER(SEARCH("theater", R661)), "Plays",
IF(ISNUMBER(SEARCH("wearables", R661)), "Wearables",
IF(ISNUMBER(SEARCH("web", R661)), "Web",
IF(ISNUMBER(SEARCH("journalism", R661)), "Audio",
IF(ISNUMBER(SEARCH("photography", R661)), "Photography Books",
IF(ISNUMBER(SEARCH("publishing/fiction", R661)), "Ficton",
IF(ISNUMBER(SEARCH("nonfiction", R661)), "Nonfiction",
IF(ISNUMBER(SEARCH("podcasts", R661)), "Radio &amp; Podcasts",
IF(ISNUMBER(SEARCH("translations", R661)), "translations"))))))))))))))))))))))))</f>
        <v>Documentary</v>
      </c>
    </row>
    <row r="662" spans="1:20" x14ac:dyDescent="0.25">
      <c r="A662">
        <v>660</v>
      </c>
      <c r="B662" t="s">
        <v>1362</v>
      </c>
      <c r="C662" s="3" t="s">
        <v>1363</v>
      </c>
      <c r="D662">
        <v>9100</v>
      </c>
      <c r="E662">
        <v>7438</v>
      </c>
      <c r="F662" s="6">
        <f>E662/D662*100</f>
        <v>81.736263736263737</v>
      </c>
      <c r="G662" t="s">
        <v>14</v>
      </c>
      <c r="H662">
        <v>77</v>
      </c>
      <c r="I662" s="8">
        <f>IFERROR(E662/H662,"0")</f>
        <v>96.597402597402592</v>
      </c>
      <c r="J662" t="s">
        <v>21</v>
      </c>
      <c r="K662" t="s">
        <v>22</v>
      </c>
      <c r="L662">
        <v>1440133200</v>
      </c>
      <c r="M662" s="12">
        <f>(((L662/60)/60)/24)+DATE(1970,1,1)</f>
        <v>42237.208333333328</v>
      </c>
      <c r="N662">
        <v>1440910800</v>
      </c>
      <c r="O662" s="12">
        <f>(((N662/60)/60)/24)+DATE(1970,1,1)</f>
        <v>42246.208333333328</v>
      </c>
      <c r="P662" t="b">
        <v>1</v>
      </c>
      <c r="Q662" t="b">
        <v>0</v>
      </c>
      <c r="R662" t="s">
        <v>33</v>
      </c>
      <c r="S662" t="str">
        <f>IF(ISNUMBER(SEARCH("food", R662)), "Food", IF(ISNUMBER(SEARCH("music",R662)),"Music",IF(ISNUMBER(SEARCH("film", R662)), "Film &amp; Video", IF(ISNUMBER(SEARCH("games", R662)), "Games", IF(ISNUMBER(SEARCH("theater", R662)), "Theater",IF(ISNUMBER(SEARCH("technology", R662)), "Technology", IF(ISNUMBER(SEARCH("journalism", R662)), "Journalism", IF(ISNUMBER(SEARCH("photography", R662)), "Photography", IF(ISNUMBER(SEARCH("publishing", R662)), "Publishing")))))))))</f>
        <v>Theater</v>
      </c>
      <c r="T662" t="str">
        <f>IF(ISNUMBER(SEARCH("food", R662)), "Food Trucks",
IF(ISNUMBER(SEARCH("electric",R662)),"Electric Music",
IF(ISNUMBER(SEARCH("indie",R662)),"Indie Rock",
IF(ISNUMBER(SEARCH("jazz",R662)),"Jazz",
IF(ISNUMBER(SEARCH("metal",R662)),"Metal",
IF(ISNUMBER(SEARCH("rock",R662)),"Rock",
IF(ISNUMBER(SEARCH("world",R662)),"World Music",
IF(ISNUMBER(SEARCH("animation", R662)), "Animation",
IF(ISNUMBER(SEARCH("documentary", R662)), "Documentary",
IF(ISNUMBER(SEARCH("drama", R662)), "Drama",
IF(ISNUMBER(SEARCH("science", R662)), "Science Ficton",
IF(ISNUMBER(SEARCH("shorts", R662)), "Shorts",
IF(ISNUMBER(SEARCH("television", R662)), "Television",
IF(ISNUMBER(SEARCH("mobile", R662)), "Mobile Games",
IF(ISNUMBER(SEARCH("video games", R662)), "Video Games",
IF(ISNUMBER(SEARCH("theater", R662)), "Plays",
IF(ISNUMBER(SEARCH("wearables", R662)), "Wearables",
IF(ISNUMBER(SEARCH("web", R662)), "Web",
IF(ISNUMBER(SEARCH("journalism", R662)), "Audio",
IF(ISNUMBER(SEARCH("photography", R662)), "Photography Books",
IF(ISNUMBER(SEARCH("publishing/fiction", R662)), "Ficton",
IF(ISNUMBER(SEARCH("nonfiction", R662)), "Nonfiction",
IF(ISNUMBER(SEARCH("podcasts", R662)), "Radio &amp; Podcasts",
IF(ISNUMBER(SEARCH("translations", R662)), "translations"))))))))))))))))))))))))</f>
        <v>Plays</v>
      </c>
    </row>
    <row r="663" spans="1:20" x14ac:dyDescent="0.25">
      <c r="A663">
        <v>661</v>
      </c>
      <c r="B663" t="s">
        <v>1364</v>
      </c>
      <c r="C663" s="3" t="s">
        <v>1365</v>
      </c>
      <c r="D663">
        <v>106800</v>
      </c>
      <c r="E663">
        <v>57872</v>
      </c>
      <c r="F663" s="6">
        <f>E663/D663*100</f>
        <v>54.187265917603</v>
      </c>
      <c r="G663" t="s">
        <v>14</v>
      </c>
      <c r="H663">
        <v>752</v>
      </c>
      <c r="I663" s="8">
        <f>IFERROR(E663/H663,"0")</f>
        <v>76.957446808510639</v>
      </c>
      <c r="J663" t="s">
        <v>36</v>
      </c>
      <c r="K663" t="s">
        <v>37</v>
      </c>
      <c r="L663">
        <v>1332910800</v>
      </c>
      <c r="M663" s="12">
        <f>(((L663/60)/60)/24)+DATE(1970,1,1)</f>
        <v>40996.208333333336</v>
      </c>
      <c r="N663">
        <v>1335502800</v>
      </c>
      <c r="O663" s="12">
        <f>(((N663/60)/60)/24)+DATE(1970,1,1)</f>
        <v>41026.208333333336</v>
      </c>
      <c r="P663" t="b">
        <v>0</v>
      </c>
      <c r="Q663" t="b">
        <v>0</v>
      </c>
      <c r="R663" t="s">
        <v>159</v>
      </c>
      <c r="S663" t="str">
        <f>IF(ISNUMBER(SEARCH("food", R663)), "Food", IF(ISNUMBER(SEARCH("music",R663)),"Music",IF(ISNUMBER(SEARCH("film", R663)), "Film &amp; Video", IF(ISNUMBER(SEARCH("games", R663)), "Games", IF(ISNUMBER(SEARCH("theater", R663)), "Theater",IF(ISNUMBER(SEARCH("technology", R663)), "Technology", IF(ISNUMBER(SEARCH("journalism", R663)), "Journalism", IF(ISNUMBER(SEARCH("photography", R663)), "Photography", IF(ISNUMBER(SEARCH("publishing", R663)), "Publishing")))))))))</f>
        <v>Music</v>
      </c>
      <c r="T663" t="str">
        <f>IF(ISNUMBER(SEARCH("food", R663)), "Food Trucks",
IF(ISNUMBER(SEARCH("electric",R663)),"Electric Music",
IF(ISNUMBER(SEARCH("indie",R663)),"Indie Rock",
IF(ISNUMBER(SEARCH("jazz",R663)),"Jazz",
IF(ISNUMBER(SEARCH("metal",R663)),"Metal",
IF(ISNUMBER(SEARCH("rock",R663)),"Rock",
IF(ISNUMBER(SEARCH("world",R663)),"World Music",
IF(ISNUMBER(SEARCH("animation", R663)), "Animation",
IF(ISNUMBER(SEARCH("documentary", R663)), "Documentary",
IF(ISNUMBER(SEARCH("drama", R663)), "Drama",
IF(ISNUMBER(SEARCH("science", R663)), "Science Ficton",
IF(ISNUMBER(SEARCH("shorts", R663)), "Shorts",
IF(ISNUMBER(SEARCH("television", R663)), "Television",
IF(ISNUMBER(SEARCH("mobile", R663)), "Mobile Games",
IF(ISNUMBER(SEARCH("video games", R663)), "Video Games",
IF(ISNUMBER(SEARCH("theater", R663)), "Plays",
IF(ISNUMBER(SEARCH("wearables", R663)), "Wearables",
IF(ISNUMBER(SEARCH("web", R663)), "Web",
IF(ISNUMBER(SEARCH("journalism", R663)), "Audio",
IF(ISNUMBER(SEARCH("photography", R663)), "Photography Books",
IF(ISNUMBER(SEARCH("publishing/fiction", R663)), "Ficton",
IF(ISNUMBER(SEARCH("nonfiction", R663)), "Nonfiction",
IF(ISNUMBER(SEARCH("podcasts", R663)), "Radio &amp; Podcasts",
IF(ISNUMBER(SEARCH("translations", R663)), "translations"))))))))))))))))))))))))</f>
        <v>Jazz</v>
      </c>
    </row>
    <row r="664" spans="1:20" x14ac:dyDescent="0.25">
      <c r="A664">
        <v>662</v>
      </c>
      <c r="B664" t="s">
        <v>1366</v>
      </c>
      <c r="C664" s="3" t="s">
        <v>1367</v>
      </c>
      <c r="D664">
        <v>9100</v>
      </c>
      <c r="E664">
        <v>8906</v>
      </c>
      <c r="F664" s="6">
        <f>E664/D664*100</f>
        <v>97.868131868131869</v>
      </c>
      <c r="G664" t="s">
        <v>14</v>
      </c>
      <c r="H664">
        <v>131</v>
      </c>
      <c r="I664" s="8">
        <f>IFERROR(E664/H664,"0")</f>
        <v>67.984732824427482</v>
      </c>
      <c r="J664" t="s">
        <v>21</v>
      </c>
      <c r="K664" t="s">
        <v>22</v>
      </c>
      <c r="L664">
        <v>1544335200</v>
      </c>
      <c r="M664" s="12">
        <f>(((L664/60)/60)/24)+DATE(1970,1,1)</f>
        <v>43443.25</v>
      </c>
      <c r="N664">
        <v>1544680800</v>
      </c>
      <c r="O664" s="12">
        <f>(((N664/60)/60)/24)+DATE(1970,1,1)</f>
        <v>43447.25</v>
      </c>
      <c r="P664" t="b">
        <v>0</v>
      </c>
      <c r="Q664" t="b">
        <v>0</v>
      </c>
      <c r="R664" t="s">
        <v>33</v>
      </c>
      <c r="S664" t="str">
        <f>IF(ISNUMBER(SEARCH("food", R664)), "Food", IF(ISNUMBER(SEARCH("music",R664)),"Music",IF(ISNUMBER(SEARCH("film", R664)), "Film &amp; Video", IF(ISNUMBER(SEARCH("games", R664)), "Games", IF(ISNUMBER(SEARCH("theater", R664)), "Theater",IF(ISNUMBER(SEARCH("technology", R664)), "Technology", IF(ISNUMBER(SEARCH("journalism", R664)), "Journalism", IF(ISNUMBER(SEARCH("photography", R664)), "Photography", IF(ISNUMBER(SEARCH("publishing", R664)), "Publishing")))))))))</f>
        <v>Theater</v>
      </c>
      <c r="T664" t="str">
        <f>IF(ISNUMBER(SEARCH("food", R664)), "Food Trucks",
IF(ISNUMBER(SEARCH("electric",R664)),"Electric Music",
IF(ISNUMBER(SEARCH("indie",R664)),"Indie Rock",
IF(ISNUMBER(SEARCH("jazz",R664)),"Jazz",
IF(ISNUMBER(SEARCH("metal",R664)),"Metal",
IF(ISNUMBER(SEARCH("rock",R664)),"Rock",
IF(ISNUMBER(SEARCH("world",R664)),"World Music",
IF(ISNUMBER(SEARCH("animation", R664)), "Animation",
IF(ISNUMBER(SEARCH("documentary", R664)), "Documentary",
IF(ISNUMBER(SEARCH("drama", R664)), "Drama",
IF(ISNUMBER(SEARCH("science", R664)), "Science Ficton",
IF(ISNUMBER(SEARCH("shorts", R664)), "Shorts",
IF(ISNUMBER(SEARCH("television", R664)), "Television",
IF(ISNUMBER(SEARCH("mobile", R664)), "Mobile Games",
IF(ISNUMBER(SEARCH("video games", R664)), "Video Games",
IF(ISNUMBER(SEARCH("theater", R664)), "Plays",
IF(ISNUMBER(SEARCH("wearables", R664)), "Wearables",
IF(ISNUMBER(SEARCH("web", R664)), "Web",
IF(ISNUMBER(SEARCH("journalism", R664)), "Audio",
IF(ISNUMBER(SEARCH("photography", R664)), "Photography Books",
IF(ISNUMBER(SEARCH("publishing/fiction", R664)), "Ficton",
IF(ISNUMBER(SEARCH("nonfiction", R664)), "Nonfiction",
IF(ISNUMBER(SEARCH("podcasts", R664)), "Radio &amp; Podcasts",
IF(ISNUMBER(SEARCH("translations", R664)), "translations"))))))))))))))))))))))))</f>
        <v>Plays</v>
      </c>
    </row>
    <row r="665" spans="1:20" x14ac:dyDescent="0.25">
      <c r="A665">
        <v>663</v>
      </c>
      <c r="B665" t="s">
        <v>1368</v>
      </c>
      <c r="C665" s="3" t="s">
        <v>1369</v>
      </c>
      <c r="D665">
        <v>10000</v>
      </c>
      <c r="E665">
        <v>7724</v>
      </c>
      <c r="F665" s="6">
        <f>E665/D665*100</f>
        <v>77.239999999999995</v>
      </c>
      <c r="G665" t="s">
        <v>14</v>
      </c>
      <c r="H665">
        <v>87</v>
      </c>
      <c r="I665" s="8">
        <f>IFERROR(E665/H665,"0")</f>
        <v>88.781609195402297</v>
      </c>
      <c r="J665" t="s">
        <v>21</v>
      </c>
      <c r="K665" t="s">
        <v>22</v>
      </c>
      <c r="L665">
        <v>1286427600</v>
      </c>
      <c r="M665" s="12">
        <f>(((L665/60)/60)/24)+DATE(1970,1,1)</f>
        <v>40458.208333333336</v>
      </c>
      <c r="N665">
        <v>1288414800</v>
      </c>
      <c r="O665" s="12">
        <f>(((N665/60)/60)/24)+DATE(1970,1,1)</f>
        <v>40481.208333333336</v>
      </c>
      <c r="P665" t="b">
        <v>0</v>
      </c>
      <c r="Q665" t="b">
        <v>0</v>
      </c>
      <c r="R665" t="s">
        <v>33</v>
      </c>
      <c r="S665" t="str">
        <f>IF(ISNUMBER(SEARCH("food", R665)), "Food", IF(ISNUMBER(SEARCH("music",R665)),"Music",IF(ISNUMBER(SEARCH("film", R665)), "Film &amp; Video", IF(ISNUMBER(SEARCH("games", R665)), "Games", IF(ISNUMBER(SEARCH("theater", R665)), "Theater",IF(ISNUMBER(SEARCH("technology", R665)), "Technology", IF(ISNUMBER(SEARCH("journalism", R665)), "Journalism", IF(ISNUMBER(SEARCH("photography", R665)), "Photography", IF(ISNUMBER(SEARCH("publishing", R665)), "Publishing")))))))))</f>
        <v>Theater</v>
      </c>
      <c r="T665" t="str">
        <f>IF(ISNUMBER(SEARCH("food", R665)), "Food Trucks",
IF(ISNUMBER(SEARCH("electric",R665)),"Electric Music",
IF(ISNUMBER(SEARCH("indie",R665)),"Indie Rock",
IF(ISNUMBER(SEARCH("jazz",R665)),"Jazz",
IF(ISNUMBER(SEARCH("metal",R665)),"Metal",
IF(ISNUMBER(SEARCH("rock",R665)),"Rock",
IF(ISNUMBER(SEARCH("world",R665)),"World Music",
IF(ISNUMBER(SEARCH("animation", R665)), "Animation",
IF(ISNUMBER(SEARCH("documentary", R665)), "Documentary",
IF(ISNUMBER(SEARCH("drama", R665)), "Drama",
IF(ISNUMBER(SEARCH("science", R665)), "Science Ficton",
IF(ISNUMBER(SEARCH("shorts", R665)), "Shorts",
IF(ISNUMBER(SEARCH("television", R665)), "Television",
IF(ISNUMBER(SEARCH("mobile", R665)), "Mobile Games",
IF(ISNUMBER(SEARCH("video games", R665)), "Video Games",
IF(ISNUMBER(SEARCH("theater", R665)), "Plays",
IF(ISNUMBER(SEARCH("wearables", R665)), "Wearables",
IF(ISNUMBER(SEARCH("web", R665)), "Web",
IF(ISNUMBER(SEARCH("journalism", R665)), "Audio",
IF(ISNUMBER(SEARCH("photography", R665)), "Photography Books",
IF(ISNUMBER(SEARCH("publishing/fiction", R665)), "Ficton",
IF(ISNUMBER(SEARCH("nonfiction", R665)), "Nonfiction",
IF(ISNUMBER(SEARCH("podcasts", R665)), "Radio &amp; Podcasts",
IF(ISNUMBER(SEARCH("translations", R665)), "translations"))))))))))))))))))))))))</f>
        <v>Plays</v>
      </c>
    </row>
    <row r="666" spans="1:20" x14ac:dyDescent="0.25">
      <c r="A666">
        <v>664</v>
      </c>
      <c r="B666" t="s">
        <v>708</v>
      </c>
      <c r="C666" s="3" t="s">
        <v>1370</v>
      </c>
      <c r="D666">
        <v>79400</v>
      </c>
      <c r="E666">
        <v>26571</v>
      </c>
      <c r="F666" s="6">
        <f>E666/D666*100</f>
        <v>33.464735516372798</v>
      </c>
      <c r="G666" t="s">
        <v>14</v>
      </c>
      <c r="H666">
        <v>1063</v>
      </c>
      <c r="I666" s="8">
        <f>IFERROR(E666/H666,"0")</f>
        <v>24.99623706491063</v>
      </c>
      <c r="J666" t="s">
        <v>21</v>
      </c>
      <c r="K666" t="s">
        <v>22</v>
      </c>
      <c r="L666">
        <v>1329717600</v>
      </c>
      <c r="M666" s="12">
        <f>(((L666/60)/60)/24)+DATE(1970,1,1)</f>
        <v>40959.25</v>
      </c>
      <c r="N666">
        <v>1330581600</v>
      </c>
      <c r="O666" s="12">
        <f>(((N666/60)/60)/24)+DATE(1970,1,1)</f>
        <v>40969.25</v>
      </c>
      <c r="P666" t="b">
        <v>0</v>
      </c>
      <c r="Q666" t="b">
        <v>0</v>
      </c>
      <c r="R666" t="s">
        <v>159</v>
      </c>
      <c r="S666" t="str">
        <f>IF(ISNUMBER(SEARCH("food", R666)), "Food", IF(ISNUMBER(SEARCH("music",R666)),"Music",IF(ISNUMBER(SEARCH("film", R666)), "Film &amp; Video", IF(ISNUMBER(SEARCH("games", R666)), "Games", IF(ISNUMBER(SEARCH("theater", R666)), "Theater",IF(ISNUMBER(SEARCH("technology", R666)), "Technology", IF(ISNUMBER(SEARCH("journalism", R666)), "Journalism", IF(ISNUMBER(SEARCH("photography", R666)), "Photography", IF(ISNUMBER(SEARCH("publishing", R666)), "Publishing")))))))))</f>
        <v>Music</v>
      </c>
      <c r="T666" t="str">
        <f>IF(ISNUMBER(SEARCH("food", R666)), "Food Trucks",
IF(ISNUMBER(SEARCH("electric",R666)),"Electric Music",
IF(ISNUMBER(SEARCH("indie",R666)),"Indie Rock",
IF(ISNUMBER(SEARCH("jazz",R666)),"Jazz",
IF(ISNUMBER(SEARCH("metal",R666)),"Metal",
IF(ISNUMBER(SEARCH("rock",R666)),"Rock",
IF(ISNUMBER(SEARCH("world",R666)),"World Music",
IF(ISNUMBER(SEARCH("animation", R666)), "Animation",
IF(ISNUMBER(SEARCH("documentary", R666)), "Documentary",
IF(ISNUMBER(SEARCH("drama", R666)), "Drama",
IF(ISNUMBER(SEARCH("science", R666)), "Science Ficton",
IF(ISNUMBER(SEARCH("shorts", R666)), "Shorts",
IF(ISNUMBER(SEARCH("television", R666)), "Television",
IF(ISNUMBER(SEARCH("mobile", R666)), "Mobile Games",
IF(ISNUMBER(SEARCH("video games", R666)), "Video Games",
IF(ISNUMBER(SEARCH("theater", R666)), "Plays",
IF(ISNUMBER(SEARCH("wearables", R666)), "Wearables",
IF(ISNUMBER(SEARCH("web", R666)), "Web",
IF(ISNUMBER(SEARCH("journalism", R666)), "Audio",
IF(ISNUMBER(SEARCH("photography", R666)), "Photography Books",
IF(ISNUMBER(SEARCH("publishing/fiction", R666)), "Ficton",
IF(ISNUMBER(SEARCH("nonfiction", R666)), "Nonfiction",
IF(ISNUMBER(SEARCH("podcasts", R666)), "Radio &amp; Podcasts",
IF(ISNUMBER(SEARCH("translations", R666)), "translations"))))))))))))))))))))))))</f>
        <v>Jazz</v>
      </c>
    </row>
    <row r="667" spans="1:20" x14ac:dyDescent="0.25">
      <c r="A667">
        <v>665</v>
      </c>
      <c r="B667" t="s">
        <v>1371</v>
      </c>
      <c r="C667" s="3" t="s">
        <v>1372</v>
      </c>
      <c r="D667">
        <v>5100</v>
      </c>
      <c r="E667">
        <v>12219</v>
      </c>
      <c r="F667" s="6">
        <f>E667/D667*100</f>
        <v>239.58823529411765</v>
      </c>
      <c r="G667" t="s">
        <v>20</v>
      </c>
      <c r="H667">
        <v>272</v>
      </c>
      <c r="I667" s="8">
        <f>IFERROR(E667/H667,"0")</f>
        <v>44.922794117647058</v>
      </c>
      <c r="J667" t="s">
        <v>21</v>
      </c>
      <c r="K667" t="s">
        <v>22</v>
      </c>
      <c r="L667">
        <v>1310187600</v>
      </c>
      <c r="M667" s="12">
        <f>(((L667/60)/60)/24)+DATE(1970,1,1)</f>
        <v>40733.208333333336</v>
      </c>
      <c r="N667">
        <v>1311397200</v>
      </c>
      <c r="O667" s="12">
        <f>(((N667/60)/60)/24)+DATE(1970,1,1)</f>
        <v>40747.208333333336</v>
      </c>
      <c r="P667" t="b">
        <v>0</v>
      </c>
      <c r="Q667" t="b">
        <v>1</v>
      </c>
      <c r="R667" t="s">
        <v>42</v>
      </c>
      <c r="S667" t="str">
        <f>IF(ISNUMBER(SEARCH("food", R667)), "Food", IF(ISNUMBER(SEARCH("music",R667)),"Music",IF(ISNUMBER(SEARCH("film", R667)), "Film &amp; Video", IF(ISNUMBER(SEARCH("games", R667)), "Games", IF(ISNUMBER(SEARCH("theater", R667)), "Theater",IF(ISNUMBER(SEARCH("technology", R667)), "Technology", IF(ISNUMBER(SEARCH("journalism", R667)), "Journalism", IF(ISNUMBER(SEARCH("photography", R667)), "Photography", IF(ISNUMBER(SEARCH("publishing", R667)), "Publishing")))))))))</f>
        <v>Film &amp; Video</v>
      </c>
      <c r="T667" t="str">
        <f>IF(ISNUMBER(SEARCH("food", R667)), "Food Trucks",
IF(ISNUMBER(SEARCH("electric",R667)),"Electric Music",
IF(ISNUMBER(SEARCH("indie",R667)),"Indie Rock",
IF(ISNUMBER(SEARCH("jazz",R667)),"Jazz",
IF(ISNUMBER(SEARCH("metal",R667)),"Metal",
IF(ISNUMBER(SEARCH("rock",R667)),"Rock",
IF(ISNUMBER(SEARCH("world",R667)),"World Music",
IF(ISNUMBER(SEARCH("animation", R667)), "Animation",
IF(ISNUMBER(SEARCH("documentary", R667)), "Documentary",
IF(ISNUMBER(SEARCH("drama", R667)), "Drama",
IF(ISNUMBER(SEARCH("science", R667)), "Science Ficton",
IF(ISNUMBER(SEARCH("shorts", R667)), "Shorts",
IF(ISNUMBER(SEARCH("television", R667)), "Television",
IF(ISNUMBER(SEARCH("mobile", R667)), "Mobile Games",
IF(ISNUMBER(SEARCH("video games", R667)), "Video Games",
IF(ISNUMBER(SEARCH("theater", R667)), "Plays",
IF(ISNUMBER(SEARCH("wearables", R667)), "Wearables",
IF(ISNUMBER(SEARCH("web", R667)), "Web",
IF(ISNUMBER(SEARCH("journalism", R667)), "Audio",
IF(ISNUMBER(SEARCH("photography", R667)), "Photography Books",
IF(ISNUMBER(SEARCH("publishing/fiction", R667)), "Ficton",
IF(ISNUMBER(SEARCH("nonfiction", R667)), "Nonfiction",
IF(ISNUMBER(SEARCH("podcasts", R667)), "Radio &amp; Podcasts",
IF(ISNUMBER(SEARCH("translations", R667)), "translations"))))))))))))))))))))))))</f>
        <v>Documentary</v>
      </c>
    </row>
    <row r="668" spans="1:20" x14ac:dyDescent="0.25">
      <c r="A668">
        <v>666</v>
      </c>
      <c r="B668" t="s">
        <v>1373</v>
      </c>
      <c r="C668" s="3" t="s">
        <v>1374</v>
      </c>
      <c r="D668">
        <v>3100</v>
      </c>
      <c r="E668">
        <v>1985</v>
      </c>
      <c r="F668" s="6">
        <f>E668/D668*100</f>
        <v>64.032258064516128</v>
      </c>
      <c r="G668" t="s">
        <v>74</v>
      </c>
      <c r="H668">
        <v>25</v>
      </c>
      <c r="I668" s="8">
        <f>IFERROR(E668/H668,"0")</f>
        <v>79.400000000000006</v>
      </c>
      <c r="J668" t="s">
        <v>21</v>
      </c>
      <c r="K668" t="s">
        <v>22</v>
      </c>
      <c r="L668">
        <v>1377838800</v>
      </c>
      <c r="M668" s="12">
        <f>(((L668/60)/60)/24)+DATE(1970,1,1)</f>
        <v>41516.208333333336</v>
      </c>
      <c r="N668">
        <v>1378357200</v>
      </c>
      <c r="O668" s="12">
        <f>(((N668/60)/60)/24)+DATE(1970,1,1)</f>
        <v>41522.208333333336</v>
      </c>
      <c r="P668" t="b">
        <v>0</v>
      </c>
      <c r="Q668" t="b">
        <v>1</v>
      </c>
      <c r="R668" t="s">
        <v>33</v>
      </c>
      <c r="S668" t="str">
        <f>IF(ISNUMBER(SEARCH("food", R668)), "Food", IF(ISNUMBER(SEARCH("music",R668)),"Music",IF(ISNUMBER(SEARCH("film", R668)), "Film &amp; Video", IF(ISNUMBER(SEARCH("games", R668)), "Games", IF(ISNUMBER(SEARCH("theater", R668)), "Theater",IF(ISNUMBER(SEARCH("technology", R668)), "Technology", IF(ISNUMBER(SEARCH("journalism", R668)), "Journalism", IF(ISNUMBER(SEARCH("photography", R668)), "Photography", IF(ISNUMBER(SEARCH("publishing", R668)), "Publishing")))))))))</f>
        <v>Theater</v>
      </c>
      <c r="T668" t="str">
        <f>IF(ISNUMBER(SEARCH("food", R668)), "Food Trucks",
IF(ISNUMBER(SEARCH("electric",R668)),"Electric Music",
IF(ISNUMBER(SEARCH("indie",R668)),"Indie Rock",
IF(ISNUMBER(SEARCH("jazz",R668)),"Jazz",
IF(ISNUMBER(SEARCH("metal",R668)),"Metal",
IF(ISNUMBER(SEARCH("rock",R668)),"Rock",
IF(ISNUMBER(SEARCH("world",R668)),"World Music",
IF(ISNUMBER(SEARCH("animation", R668)), "Animation",
IF(ISNUMBER(SEARCH("documentary", R668)), "Documentary",
IF(ISNUMBER(SEARCH("drama", R668)), "Drama",
IF(ISNUMBER(SEARCH("science", R668)), "Science Ficton",
IF(ISNUMBER(SEARCH("shorts", R668)), "Shorts",
IF(ISNUMBER(SEARCH("television", R668)), "Television",
IF(ISNUMBER(SEARCH("mobile", R668)), "Mobile Games",
IF(ISNUMBER(SEARCH("video games", R668)), "Video Games",
IF(ISNUMBER(SEARCH("theater", R668)), "Plays",
IF(ISNUMBER(SEARCH("wearables", R668)), "Wearables",
IF(ISNUMBER(SEARCH("web", R668)), "Web",
IF(ISNUMBER(SEARCH("journalism", R668)), "Audio",
IF(ISNUMBER(SEARCH("photography", R668)), "Photography Books",
IF(ISNUMBER(SEARCH("publishing/fiction", R668)), "Ficton",
IF(ISNUMBER(SEARCH("nonfiction", R668)), "Nonfiction",
IF(ISNUMBER(SEARCH("podcasts", R668)), "Radio &amp; Podcasts",
IF(ISNUMBER(SEARCH("translations", R668)), "translations"))))))))))))))))))))))))</f>
        <v>Plays</v>
      </c>
    </row>
    <row r="669" spans="1:20" ht="31.5" x14ac:dyDescent="0.25">
      <c r="A669">
        <v>667</v>
      </c>
      <c r="B669" t="s">
        <v>1375</v>
      </c>
      <c r="C669" s="3" t="s">
        <v>1376</v>
      </c>
      <c r="D669">
        <v>6900</v>
      </c>
      <c r="E669">
        <v>12155</v>
      </c>
      <c r="F669" s="6">
        <f>E669/D669*100</f>
        <v>176.15942028985506</v>
      </c>
      <c r="G669" t="s">
        <v>20</v>
      </c>
      <c r="H669">
        <v>419</v>
      </c>
      <c r="I669" s="8">
        <f>IFERROR(E669/H669,"0")</f>
        <v>29.009546539379475</v>
      </c>
      <c r="J669" t="s">
        <v>21</v>
      </c>
      <c r="K669" t="s">
        <v>22</v>
      </c>
      <c r="L669">
        <v>1410325200</v>
      </c>
      <c r="M669" s="12">
        <f>(((L669/60)/60)/24)+DATE(1970,1,1)</f>
        <v>41892.208333333336</v>
      </c>
      <c r="N669">
        <v>1411102800</v>
      </c>
      <c r="O669" s="12">
        <f>(((N669/60)/60)/24)+DATE(1970,1,1)</f>
        <v>41901.208333333336</v>
      </c>
      <c r="P669" t="b">
        <v>0</v>
      </c>
      <c r="Q669" t="b">
        <v>0</v>
      </c>
      <c r="R669" t="s">
        <v>1029</v>
      </c>
      <c r="S669" t="str">
        <f>IF(ISNUMBER(SEARCH("food", R669)), "Food", IF(ISNUMBER(SEARCH("music",R669)),"Music",IF(ISNUMBER(SEARCH("film", R669)), "Film &amp; Video", IF(ISNUMBER(SEARCH("games", R669)), "Games", IF(ISNUMBER(SEARCH("theater", R669)), "Theater",IF(ISNUMBER(SEARCH("technology", R669)), "Technology", IF(ISNUMBER(SEARCH("journalism", R669)), "Journalism", IF(ISNUMBER(SEARCH("photography", R669)), "Photography", IF(ISNUMBER(SEARCH("publishing", R669)), "Publishing")))))))))</f>
        <v>Journalism</v>
      </c>
      <c r="T669" t="str">
        <f>IF(ISNUMBER(SEARCH("food", R669)), "Food Trucks",
IF(ISNUMBER(SEARCH("electric",R669)),"Electric Music",
IF(ISNUMBER(SEARCH("indie",R669)),"Indie Rock",
IF(ISNUMBER(SEARCH("jazz",R669)),"Jazz",
IF(ISNUMBER(SEARCH("metal",R669)),"Metal",
IF(ISNUMBER(SEARCH("rock",R669)),"Rock",
IF(ISNUMBER(SEARCH("world",R669)),"World Music",
IF(ISNUMBER(SEARCH("animation", R669)), "Animation",
IF(ISNUMBER(SEARCH("documentary", R669)), "Documentary",
IF(ISNUMBER(SEARCH("drama", R669)), "Drama",
IF(ISNUMBER(SEARCH("science", R669)), "Science Ficton",
IF(ISNUMBER(SEARCH("shorts", R669)), "Shorts",
IF(ISNUMBER(SEARCH("television", R669)), "Television",
IF(ISNUMBER(SEARCH("mobile", R669)), "Mobile Games",
IF(ISNUMBER(SEARCH("video games", R669)), "Video Games",
IF(ISNUMBER(SEARCH("theater", R669)), "Plays",
IF(ISNUMBER(SEARCH("wearables", R669)), "Wearables",
IF(ISNUMBER(SEARCH("web", R669)), "Web",
IF(ISNUMBER(SEARCH("journalism", R669)), "Audio",
IF(ISNUMBER(SEARCH("photography", R669)), "Photography Books",
IF(ISNUMBER(SEARCH("publishing/fiction", R669)), "Ficton",
IF(ISNUMBER(SEARCH("nonfiction", R669)), "Nonfiction",
IF(ISNUMBER(SEARCH("podcasts", R669)), "Radio &amp; Podcasts",
IF(ISNUMBER(SEARCH("translations", R669)), "translations"))))))))))))))))))))))))</f>
        <v>Audio</v>
      </c>
    </row>
    <row r="670" spans="1:20" ht="31.5" x14ac:dyDescent="0.25">
      <c r="A670">
        <v>668</v>
      </c>
      <c r="B670" t="s">
        <v>1377</v>
      </c>
      <c r="C670" s="3" t="s">
        <v>1378</v>
      </c>
      <c r="D670">
        <v>27500</v>
      </c>
      <c r="E670">
        <v>5593</v>
      </c>
      <c r="F670" s="6">
        <f>E670/D670*100</f>
        <v>20.33818181818182</v>
      </c>
      <c r="G670" t="s">
        <v>14</v>
      </c>
      <c r="H670">
        <v>76</v>
      </c>
      <c r="I670" s="8">
        <f>IFERROR(E670/H670,"0")</f>
        <v>73.59210526315789</v>
      </c>
      <c r="J670" t="s">
        <v>21</v>
      </c>
      <c r="K670" t="s">
        <v>22</v>
      </c>
      <c r="L670">
        <v>1343797200</v>
      </c>
      <c r="M670" s="12">
        <f>(((L670/60)/60)/24)+DATE(1970,1,1)</f>
        <v>41122.208333333336</v>
      </c>
      <c r="N670">
        <v>1344834000</v>
      </c>
      <c r="O670" s="12">
        <f>(((N670/60)/60)/24)+DATE(1970,1,1)</f>
        <v>41134.208333333336</v>
      </c>
      <c r="P670" t="b">
        <v>0</v>
      </c>
      <c r="Q670" t="b">
        <v>0</v>
      </c>
      <c r="R670" t="s">
        <v>33</v>
      </c>
      <c r="S670" t="str">
        <f>IF(ISNUMBER(SEARCH("food", R670)), "Food", IF(ISNUMBER(SEARCH("music",R670)),"Music",IF(ISNUMBER(SEARCH("film", R670)), "Film &amp; Video", IF(ISNUMBER(SEARCH("games", R670)), "Games", IF(ISNUMBER(SEARCH("theater", R670)), "Theater",IF(ISNUMBER(SEARCH("technology", R670)), "Technology", IF(ISNUMBER(SEARCH("journalism", R670)), "Journalism", IF(ISNUMBER(SEARCH("photography", R670)), "Photography", IF(ISNUMBER(SEARCH("publishing", R670)), "Publishing")))))))))</f>
        <v>Theater</v>
      </c>
      <c r="T670" t="str">
        <f>IF(ISNUMBER(SEARCH("food", R670)), "Food Trucks",
IF(ISNUMBER(SEARCH("electric",R670)),"Electric Music",
IF(ISNUMBER(SEARCH("indie",R670)),"Indie Rock",
IF(ISNUMBER(SEARCH("jazz",R670)),"Jazz",
IF(ISNUMBER(SEARCH("metal",R670)),"Metal",
IF(ISNUMBER(SEARCH("rock",R670)),"Rock",
IF(ISNUMBER(SEARCH("world",R670)),"World Music",
IF(ISNUMBER(SEARCH("animation", R670)), "Animation",
IF(ISNUMBER(SEARCH("documentary", R670)), "Documentary",
IF(ISNUMBER(SEARCH("drama", R670)), "Drama",
IF(ISNUMBER(SEARCH("science", R670)), "Science Ficton",
IF(ISNUMBER(SEARCH("shorts", R670)), "Shorts",
IF(ISNUMBER(SEARCH("television", R670)), "Television",
IF(ISNUMBER(SEARCH("mobile", R670)), "Mobile Games",
IF(ISNUMBER(SEARCH("video games", R670)), "Video Games",
IF(ISNUMBER(SEARCH("theater", R670)), "Plays",
IF(ISNUMBER(SEARCH("wearables", R670)), "Wearables",
IF(ISNUMBER(SEARCH("web", R670)), "Web",
IF(ISNUMBER(SEARCH("journalism", R670)), "Audio",
IF(ISNUMBER(SEARCH("photography", R670)), "Photography Books",
IF(ISNUMBER(SEARCH("publishing/fiction", R670)), "Ficton",
IF(ISNUMBER(SEARCH("nonfiction", R670)), "Nonfiction",
IF(ISNUMBER(SEARCH("podcasts", R670)), "Radio &amp; Podcasts",
IF(ISNUMBER(SEARCH("translations", R670)), "translations"))))))))))))))))))))))))</f>
        <v>Plays</v>
      </c>
    </row>
    <row r="671" spans="1:20" x14ac:dyDescent="0.25">
      <c r="A671">
        <v>669</v>
      </c>
      <c r="B671" t="s">
        <v>1379</v>
      </c>
      <c r="C671" s="3" t="s">
        <v>1380</v>
      </c>
      <c r="D671">
        <v>48800</v>
      </c>
      <c r="E671">
        <v>175020</v>
      </c>
      <c r="F671" s="6">
        <f>E671/D671*100</f>
        <v>358.64754098360658</v>
      </c>
      <c r="G671" t="s">
        <v>20</v>
      </c>
      <c r="H671">
        <v>1621</v>
      </c>
      <c r="I671" s="8">
        <f>IFERROR(E671/H671,"0")</f>
        <v>107.97038864898211</v>
      </c>
      <c r="J671" t="s">
        <v>107</v>
      </c>
      <c r="K671" t="s">
        <v>108</v>
      </c>
      <c r="L671">
        <v>1498453200</v>
      </c>
      <c r="M671" s="12">
        <f>(((L671/60)/60)/24)+DATE(1970,1,1)</f>
        <v>42912.208333333328</v>
      </c>
      <c r="N671">
        <v>1499230800</v>
      </c>
      <c r="O671" s="12">
        <f>(((N671/60)/60)/24)+DATE(1970,1,1)</f>
        <v>42921.208333333328</v>
      </c>
      <c r="P671" t="b">
        <v>0</v>
      </c>
      <c r="Q671" t="b">
        <v>0</v>
      </c>
      <c r="R671" t="s">
        <v>33</v>
      </c>
      <c r="S671" t="str">
        <f>IF(ISNUMBER(SEARCH("food", R671)), "Food", IF(ISNUMBER(SEARCH("music",R671)),"Music",IF(ISNUMBER(SEARCH("film", R671)), "Film &amp; Video", IF(ISNUMBER(SEARCH("games", R671)), "Games", IF(ISNUMBER(SEARCH("theater", R671)), "Theater",IF(ISNUMBER(SEARCH("technology", R671)), "Technology", IF(ISNUMBER(SEARCH("journalism", R671)), "Journalism", IF(ISNUMBER(SEARCH("photography", R671)), "Photography", IF(ISNUMBER(SEARCH("publishing", R671)), "Publishing")))))))))</f>
        <v>Theater</v>
      </c>
      <c r="T671" t="str">
        <f>IF(ISNUMBER(SEARCH("food", R671)), "Food Trucks",
IF(ISNUMBER(SEARCH("electric",R671)),"Electric Music",
IF(ISNUMBER(SEARCH("indie",R671)),"Indie Rock",
IF(ISNUMBER(SEARCH("jazz",R671)),"Jazz",
IF(ISNUMBER(SEARCH("metal",R671)),"Metal",
IF(ISNUMBER(SEARCH("rock",R671)),"Rock",
IF(ISNUMBER(SEARCH("world",R671)),"World Music",
IF(ISNUMBER(SEARCH("animation", R671)), "Animation",
IF(ISNUMBER(SEARCH("documentary", R671)), "Documentary",
IF(ISNUMBER(SEARCH("drama", R671)), "Drama",
IF(ISNUMBER(SEARCH("science", R671)), "Science Ficton",
IF(ISNUMBER(SEARCH("shorts", R671)), "Shorts",
IF(ISNUMBER(SEARCH("television", R671)), "Television",
IF(ISNUMBER(SEARCH("mobile", R671)), "Mobile Games",
IF(ISNUMBER(SEARCH("video games", R671)), "Video Games",
IF(ISNUMBER(SEARCH("theater", R671)), "Plays",
IF(ISNUMBER(SEARCH("wearables", R671)), "Wearables",
IF(ISNUMBER(SEARCH("web", R671)), "Web",
IF(ISNUMBER(SEARCH("journalism", R671)), "Audio",
IF(ISNUMBER(SEARCH("photography", R671)), "Photography Books",
IF(ISNUMBER(SEARCH("publishing/fiction", R671)), "Ficton",
IF(ISNUMBER(SEARCH("nonfiction", R671)), "Nonfiction",
IF(ISNUMBER(SEARCH("podcasts", R671)), "Radio &amp; Podcasts",
IF(ISNUMBER(SEARCH("translations", R671)), "translations"))))))))))))))))))))))))</f>
        <v>Plays</v>
      </c>
    </row>
    <row r="672" spans="1:20" ht="31.5" x14ac:dyDescent="0.25">
      <c r="A672">
        <v>670</v>
      </c>
      <c r="B672" t="s">
        <v>1334</v>
      </c>
      <c r="C672" s="3" t="s">
        <v>1381</v>
      </c>
      <c r="D672">
        <v>16200</v>
      </c>
      <c r="E672">
        <v>75955</v>
      </c>
      <c r="F672" s="6">
        <f>E672/D672*100</f>
        <v>468.85802469135803</v>
      </c>
      <c r="G672" t="s">
        <v>20</v>
      </c>
      <c r="H672">
        <v>1101</v>
      </c>
      <c r="I672" s="8">
        <f>IFERROR(E672/H672,"0")</f>
        <v>68.987284287011803</v>
      </c>
      <c r="J672" t="s">
        <v>21</v>
      </c>
      <c r="K672" t="s">
        <v>22</v>
      </c>
      <c r="L672">
        <v>1456380000</v>
      </c>
      <c r="M672" s="12">
        <f>(((L672/60)/60)/24)+DATE(1970,1,1)</f>
        <v>42425.25</v>
      </c>
      <c r="N672">
        <v>1457416800</v>
      </c>
      <c r="O672" s="12">
        <f>(((N672/60)/60)/24)+DATE(1970,1,1)</f>
        <v>42437.25</v>
      </c>
      <c r="P672" t="b">
        <v>0</v>
      </c>
      <c r="Q672" t="b">
        <v>0</v>
      </c>
      <c r="R672" t="s">
        <v>60</v>
      </c>
      <c r="S672" t="str">
        <f>IF(ISNUMBER(SEARCH("food", R672)), "Food", IF(ISNUMBER(SEARCH("music",R672)),"Music",IF(ISNUMBER(SEARCH("film", R672)), "Film &amp; Video", IF(ISNUMBER(SEARCH("games", R672)), "Games", IF(ISNUMBER(SEARCH("theater", R672)), "Theater",IF(ISNUMBER(SEARCH("technology", R672)), "Technology", IF(ISNUMBER(SEARCH("journalism", R672)), "Journalism", IF(ISNUMBER(SEARCH("photography", R672)), "Photography", IF(ISNUMBER(SEARCH("publishing", R672)), "Publishing")))))))))</f>
        <v>Music</v>
      </c>
      <c r="T672" t="str">
        <f>IF(ISNUMBER(SEARCH("food", R672)), "Food Trucks",
IF(ISNUMBER(SEARCH("electric",R672)),"Electric Music",
IF(ISNUMBER(SEARCH("indie",R672)),"Indie Rock",
IF(ISNUMBER(SEARCH("jazz",R672)),"Jazz",
IF(ISNUMBER(SEARCH("metal",R672)),"Metal",
IF(ISNUMBER(SEARCH("rock",R672)),"Rock",
IF(ISNUMBER(SEARCH("world",R672)),"World Music",
IF(ISNUMBER(SEARCH("animation", R672)), "Animation",
IF(ISNUMBER(SEARCH("documentary", R672)), "Documentary",
IF(ISNUMBER(SEARCH("drama", R672)), "Drama",
IF(ISNUMBER(SEARCH("science", R672)), "Science Ficton",
IF(ISNUMBER(SEARCH("shorts", R672)), "Shorts",
IF(ISNUMBER(SEARCH("television", R672)), "Television",
IF(ISNUMBER(SEARCH("mobile", R672)), "Mobile Games",
IF(ISNUMBER(SEARCH("video games", R672)), "Video Games",
IF(ISNUMBER(SEARCH("theater", R672)), "Plays",
IF(ISNUMBER(SEARCH("wearables", R672)), "Wearables",
IF(ISNUMBER(SEARCH("web", R672)), "Web",
IF(ISNUMBER(SEARCH("journalism", R672)), "Audio",
IF(ISNUMBER(SEARCH("photography", R672)), "Photography Books",
IF(ISNUMBER(SEARCH("publishing/fiction", R672)), "Ficton",
IF(ISNUMBER(SEARCH("nonfiction", R672)), "Nonfiction",
IF(ISNUMBER(SEARCH("podcasts", R672)), "Radio &amp; Podcasts",
IF(ISNUMBER(SEARCH("translations", R672)), "translations"))))))))))))))))))))))))</f>
        <v>Indie Rock</v>
      </c>
    </row>
    <row r="673" spans="1:20" ht="31.5" x14ac:dyDescent="0.25">
      <c r="A673">
        <v>671</v>
      </c>
      <c r="B673" t="s">
        <v>1382</v>
      </c>
      <c r="C673" s="3" t="s">
        <v>1383</v>
      </c>
      <c r="D673">
        <v>97600</v>
      </c>
      <c r="E673">
        <v>119127</v>
      </c>
      <c r="F673" s="6">
        <f>E673/D673*100</f>
        <v>122.05635245901641</v>
      </c>
      <c r="G673" t="s">
        <v>20</v>
      </c>
      <c r="H673">
        <v>1073</v>
      </c>
      <c r="I673" s="8">
        <f>IFERROR(E673/H673,"0")</f>
        <v>111.02236719478098</v>
      </c>
      <c r="J673" t="s">
        <v>21</v>
      </c>
      <c r="K673" t="s">
        <v>22</v>
      </c>
      <c r="L673">
        <v>1280552400</v>
      </c>
      <c r="M673" s="12">
        <f>(((L673/60)/60)/24)+DATE(1970,1,1)</f>
        <v>40390.208333333336</v>
      </c>
      <c r="N673">
        <v>1280898000</v>
      </c>
      <c r="O673" s="12">
        <f>(((N673/60)/60)/24)+DATE(1970,1,1)</f>
        <v>40394.208333333336</v>
      </c>
      <c r="P673" t="b">
        <v>0</v>
      </c>
      <c r="Q673" t="b">
        <v>1</v>
      </c>
      <c r="R673" t="s">
        <v>33</v>
      </c>
      <c r="S673" t="str">
        <f>IF(ISNUMBER(SEARCH("food", R673)), "Food", IF(ISNUMBER(SEARCH("music",R673)),"Music",IF(ISNUMBER(SEARCH("film", R673)), "Film &amp; Video", IF(ISNUMBER(SEARCH("games", R673)), "Games", IF(ISNUMBER(SEARCH("theater", R673)), "Theater",IF(ISNUMBER(SEARCH("technology", R673)), "Technology", IF(ISNUMBER(SEARCH("journalism", R673)), "Journalism", IF(ISNUMBER(SEARCH("photography", R673)), "Photography", IF(ISNUMBER(SEARCH("publishing", R673)), "Publishing")))))))))</f>
        <v>Theater</v>
      </c>
      <c r="T673" t="str">
        <f>IF(ISNUMBER(SEARCH("food", R673)), "Food Trucks",
IF(ISNUMBER(SEARCH("electric",R673)),"Electric Music",
IF(ISNUMBER(SEARCH("indie",R673)),"Indie Rock",
IF(ISNUMBER(SEARCH("jazz",R673)),"Jazz",
IF(ISNUMBER(SEARCH("metal",R673)),"Metal",
IF(ISNUMBER(SEARCH("rock",R673)),"Rock",
IF(ISNUMBER(SEARCH("world",R673)),"World Music",
IF(ISNUMBER(SEARCH("animation", R673)), "Animation",
IF(ISNUMBER(SEARCH("documentary", R673)), "Documentary",
IF(ISNUMBER(SEARCH("drama", R673)), "Drama",
IF(ISNUMBER(SEARCH("science", R673)), "Science Ficton",
IF(ISNUMBER(SEARCH("shorts", R673)), "Shorts",
IF(ISNUMBER(SEARCH("television", R673)), "Television",
IF(ISNUMBER(SEARCH("mobile", R673)), "Mobile Games",
IF(ISNUMBER(SEARCH("video games", R673)), "Video Games",
IF(ISNUMBER(SEARCH("theater", R673)), "Plays",
IF(ISNUMBER(SEARCH("wearables", R673)), "Wearables",
IF(ISNUMBER(SEARCH("web", R673)), "Web",
IF(ISNUMBER(SEARCH("journalism", R673)), "Audio",
IF(ISNUMBER(SEARCH("photography", R673)), "Photography Books",
IF(ISNUMBER(SEARCH("publishing/fiction", R673)), "Ficton",
IF(ISNUMBER(SEARCH("nonfiction", R673)), "Nonfiction",
IF(ISNUMBER(SEARCH("podcasts", R673)), "Radio &amp; Podcasts",
IF(ISNUMBER(SEARCH("translations", R673)), "translations"))))))))))))))))))))))))</f>
        <v>Plays</v>
      </c>
    </row>
    <row r="674" spans="1:20" x14ac:dyDescent="0.25">
      <c r="A674">
        <v>672</v>
      </c>
      <c r="B674" t="s">
        <v>1384</v>
      </c>
      <c r="C674" s="3" t="s">
        <v>1385</v>
      </c>
      <c r="D674">
        <v>197900</v>
      </c>
      <c r="E674">
        <v>110689</v>
      </c>
      <c r="F674" s="6">
        <f>E674/D674*100</f>
        <v>55.931783729156137</v>
      </c>
      <c r="G674" t="s">
        <v>14</v>
      </c>
      <c r="H674">
        <v>4428</v>
      </c>
      <c r="I674" s="8">
        <f>IFERROR(E674/H674,"0")</f>
        <v>24.997515808491418</v>
      </c>
      <c r="J674" t="s">
        <v>26</v>
      </c>
      <c r="K674" t="s">
        <v>27</v>
      </c>
      <c r="L674">
        <v>1521608400</v>
      </c>
      <c r="M674" s="12">
        <f>(((L674/60)/60)/24)+DATE(1970,1,1)</f>
        <v>43180.208333333328</v>
      </c>
      <c r="N674">
        <v>1522472400</v>
      </c>
      <c r="O674" s="12">
        <f>(((N674/60)/60)/24)+DATE(1970,1,1)</f>
        <v>43190.208333333328</v>
      </c>
      <c r="P674" t="b">
        <v>0</v>
      </c>
      <c r="Q674" t="b">
        <v>0</v>
      </c>
      <c r="R674" t="s">
        <v>33</v>
      </c>
      <c r="S674" t="str">
        <f>IF(ISNUMBER(SEARCH("food", R674)), "Food", IF(ISNUMBER(SEARCH("music",R674)),"Music",IF(ISNUMBER(SEARCH("film", R674)), "Film &amp; Video", IF(ISNUMBER(SEARCH("games", R674)), "Games", IF(ISNUMBER(SEARCH("theater", R674)), "Theater",IF(ISNUMBER(SEARCH("technology", R674)), "Technology", IF(ISNUMBER(SEARCH("journalism", R674)), "Journalism", IF(ISNUMBER(SEARCH("photography", R674)), "Photography", IF(ISNUMBER(SEARCH("publishing", R674)), "Publishing")))))))))</f>
        <v>Theater</v>
      </c>
      <c r="T674" t="str">
        <f>IF(ISNUMBER(SEARCH("food", R674)), "Food Trucks",
IF(ISNUMBER(SEARCH("electric",R674)),"Electric Music",
IF(ISNUMBER(SEARCH("indie",R674)),"Indie Rock",
IF(ISNUMBER(SEARCH("jazz",R674)),"Jazz",
IF(ISNUMBER(SEARCH("metal",R674)),"Metal",
IF(ISNUMBER(SEARCH("rock",R674)),"Rock",
IF(ISNUMBER(SEARCH("world",R674)),"World Music",
IF(ISNUMBER(SEARCH("animation", R674)), "Animation",
IF(ISNUMBER(SEARCH("documentary", R674)), "Documentary",
IF(ISNUMBER(SEARCH("drama", R674)), "Drama",
IF(ISNUMBER(SEARCH("science", R674)), "Science Ficton",
IF(ISNUMBER(SEARCH("shorts", R674)), "Shorts",
IF(ISNUMBER(SEARCH("television", R674)), "Television",
IF(ISNUMBER(SEARCH("mobile", R674)), "Mobile Games",
IF(ISNUMBER(SEARCH("video games", R674)), "Video Games",
IF(ISNUMBER(SEARCH("theater", R674)), "Plays",
IF(ISNUMBER(SEARCH("wearables", R674)), "Wearables",
IF(ISNUMBER(SEARCH("web", R674)), "Web",
IF(ISNUMBER(SEARCH("journalism", R674)), "Audio",
IF(ISNUMBER(SEARCH("photography", R674)), "Photography Books",
IF(ISNUMBER(SEARCH("publishing/fiction", R674)), "Ficton",
IF(ISNUMBER(SEARCH("nonfiction", R674)), "Nonfiction",
IF(ISNUMBER(SEARCH("podcasts", R674)), "Radio &amp; Podcasts",
IF(ISNUMBER(SEARCH("translations", R674)), "translations"))))))))))))))))))))))))</f>
        <v>Plays</v>
      </c>
    </row>
    <row r="675" spans="1:20" x14ac:dyDescent="0.25">
      <c r="A675">
        <v>673</v>
      </c>
      <c r="B675" t="s">
        <v>1386</v>
      </c>
      <c r="C675" s="3" t="s">
        <v>1387</v>
      </c>
      <c r="D675">
        <v>5600</v>
      </c>
      <c r="E675">
        <v>2445</v>
      </c>
      <c r="F675" s="6">
        <f>E675/D675*100</f>
        <v>43.660714285714285</v>
      </c>
      <c r="G675" t="s">
        <v>14</v>
      </c>
      <c r="H675">
        <v>58</v>
      </c>
      <c r="I675" s="8">
        <f>IFERROR(E675/H675,"0")</f>
        <v>42.155172413793103</v>
      </c>
      <c r="J675" t="s">
        <v>107</v>
      </c>
      <c r="K675" t="s">
        <v>108</v>
      </c>
      <c r="L675">
        <v>1460696400</v>
      </c>
      <c r="M675" s="12">
        <f>(((L675/60)/60)/24)+DATE(1970,1,1)</f>
        <v>42475.208333333328</v>
      </c>
      <c r="N675">
        <v>1462510800</v>
      </c>
      <c r="O675" s="12">
        <f>(((N675/60)/60)/24)+DATE(1970,1,1)</f>
        <v>42496.208333333328</v>
      </c>
      <c r="P675" t="b">
        <v>0</v>
      </c>
      <c r="Q675" t="b">
        <v>0</v>
      </c>
      <c r="R675" t="s">
        <v>60</v>
      </c>
      <c r="S675" t="str">
        <f>IF(ISNUMBER(SEARCH("food", R675)), "Food", IF(ISNUMBER(SEARCH("music",R675)),"Music",IF(ISNUMBER(SEARCH("film", R675)), "Film &amp; Video", IF(ISNUMBER(SEARCH("games", R675)), "Games", IF(ISNUMBER(SEARCH("theater", R675)), "Theater",IF(ISNUMBER(SEARCH("technology", R675)), "Technology", IF(ISNUMBER(SEARCH("journalism", R675)), "Journalism", IF(ISNUMBER(SEARCH("photography", R675)), "Photography", IF(ISNUMBER(SEARCH("publishing", R675)), "Publishing")))))))))</f>
        <v>Music</v>
      </c>
      <c r="T675" t="str">
        <f>IF(ISNUMBER(SEARCH("food", R675)), "Food Trucks",
IF(ISNUMBER(SEARCH("electric",R675)),"Electric Music",
IF(ISNUMBER(SEARCH("indie",R675)),"Indie Rock",
IF(ISNUMBER(SEARCH("jazz",R675)),"Jazz",
IF(ISNUMBER(SEARCH("metal",R675)),"Metal",
IF(ISNUMBER(SEARCH("rock",R675)),"Rock",
IF(ISNUMBER(SEARCH("world",R675)),"World Music",
IF(ISNUMBER(SEARCH("animation", R675)), "Animation",
IF(ISNUMBER(SEARCH("documentary", R675)), "Documentary",
IF(ISNUMBER(SEARCH("drama", R675)), "Drama",
IF(ISNUMBER(SEARCH("science", R675)), "Science Ficton",
IF(ISNUMBER(SEARCH("shorts", R675)), "Shorts",
IF(ISNUMBER(SEARCH("television", R675)), "Television",
IF(ISNUMBER(SEARCH("mobile", R675)), "Mobile Games",
IF(ISNUMBER(SEARCH("video games", R675)), "Video Games",
IF(ISNUMBER(SEARCH("theater", R675)), "Plays",
IF(ISNUMBER(SEARCH("wearables", R675)), "Wearables",
IF(ISNUMBER(SEARCH("web", R675)), "Web",
IF(ISNUMBER(SEARCH("journalism", R675)), "Audio",
IF(ISNUMBER(SEARCH("photography", R675)), "Photography Books",
IF(ISNUMBER(SEARCH("publishing/fiction", R675)), "Ficton",
IF(ISNUMBER(SEARCH("nonfiction", R675)), "Nonfiction",
IF(ISNUMBER(SEARCH("podcasts", R675)), "Radio &amp; Podcasts",
IF(ISNUMBER(SEARCH("translations", R675)), "translations"))))))))))))))))))))))))</f>
        <v>Indie Rock</v>
      </c>
    </row>
    <row r="676" spans="1:20" x14ac:dyDescent="0.25">
      <c r="A676">
        <v>674</v>
      </c>
      <c r="B676" t="s">
        <v>1388</v>
      </c>
      <c r="C676" s="3" t="s">
        <v>1389</v>
      </c>
      <c r="D676">
        <v>170700</v>
      </c>
      <c r="E676">
        <v>57250</v>
      </c>
      <c r="F676" s="6">
        <f>E676/D676*100</f>
        <v>33.53837141183363</v>
      </c>
      <c r="G676" t="s">
        <v>74</v>
      </c>
      <c r="H676">
        <v>1218</v>
      </c>
      <c r="I676" s="8">
        <f>IFERROR(E676/H676,"0")</f>
        <v>47.003284072249592</v>
      </c>
      <c r="J676" t="s">
        <v>21</v>
      </c>
      <c r="K676" t="s">
        <v>22</v>
      </c>
      <c r="L676">
        <v>1313730000</v>
      </c>
      <c r="M676" s="12">
        <f>(((L676/60)/60)/24)+DATE(1970,1,1)</f>
        <v>40774.208333333336</v>
      </c>
      <c r="N676">
        <v>1317790800</v>
      </c>
      <c r="O676" s="12">
        <f>(((N676/60)/60)/24)+DATE(1970,1,1)</f>
        <v>40821.208333333336</v>
      </c>
      <c r="P676" t="b">
        <v>0</v>
      </c>
      <c r="Q676" t="b">
        <v>0</v>
      </c>
      <c r="R676" t="s">
        <v>122</v>
      </c>
      <c r="S676" t="str">
        <f>IF(ISNUMBER(SEARCH("food", R676)), "Food", IF(ISNUMBER(SEARCH("music",R676)),"Music",IF(ISNUMBER(SEARCH("film", R676)), "Film &amp; Video", IF(ISNUMBER(SEARCH("games", R676)), "Games", IF(ISNUMBER(SEARCH("theater", R676)), "Theater",IF(ISNUMBER(SEARCH("technology", R676)), "Technology", IF(ISNUMBER(SEARCH("journalism", R676)), "Journalism", IF(ISNUMBER(SEARCH("photography", R676)), "Photography", IF(ISNUMBER(SEARCH("publishing", R676)), "Publishing")))))))))</f>
        <v>Photography</v>
      </c>
      <c r="T676" t="str">
        <f>IF(ISNUMBER(SEARCH("food", R676)), "Food Trucks",
IF(ISNUMBER(SEARCH("electric",R676)),"Electric Music",
IF(ISNUMBER(SEARCH("indie",R676)),"Indie Rock",
IF(ISNUMBER(SEARCH("jazz",R676)),"Jazz",
IF(ISNUMBER(SEARCH("metal",R676)),"Metal",
IF(ISNUMBER(SEARCH("rock",R676)),"Rock",
IF(ISNUMBER(SEARCH("world",R676)),"World Music",
IF(ISNUMBER(SEARCH("animation", R676)), "Animation",
IF(ISNUMBER(SEARCH("documentary", R676)), "Documentary",
IF(ISNUMBER(SEARCH("drama", R676)), "Drama",
IF(ISNUMBER(SEARCH("science", R676)), "Science Ficton",
IF(ISNUMBER(SEARCH("shorts", R676)), "Shorts",
IF(ISNUMBER(SEARCH("television", R676)), "Television",
IF(ISNUMBER(SEARCH("mobile", R676)), "Mobile Games",
IF(ISNUMBER(SEARCH("video games", R676)), "Video Games",
IF(ISNUMBER(SEARCH("theater", R676)), "Plays",
IF(ISNUMBER(SEARCH("wearables", R676)), "Wearables",
IF(ISNUMBER(SEARCH("web", R676)), "Web",
IF(ISNUMBER(SEARCH("journalism", R676)), "Audio",
IF(ISNUMBER(SEARCH("photography", R676)), "Photography Books",
IF(ISNUMBER(SEARCH("publishing/fiction", R676)), "Ficton",
IF(ISNUMBER(SEARCH("nonfiction", R676)), "Nonfiction",
IF(ISNUMBER(SEARCH("podcasts", R676)), "Radio &amp; Podcasts",
IF(ISNUMBER(SEARCH("translations", R676)), "translations"))))))))))))))))))))))))</f>
        <v>Photography Books</v>
      </c>
    </row>
    <row r="677" spans="1:20" x14ac:dyDescent="0.25">
      <c r="A677">
        <v>675</v>
      </c>
      <c r="B677" t="s">
        <v>1390</v>
      </c>
      <c r="C677" s="3" t="s">
        <v>1391</v>
      </c>
      <c r="D677">
        <v>9700</v>
      </c>
      <c r="E677">
        <v>11929</v>
      </c>
      <c r="F677" s="6">
        <f>E677/D677*100</f>
        <v>122.97938144329896</v>
      </c>
      <c r="G677" t="s">
        <v>20</v>
      </c>
      <c r="H677">
        <v>331</v>
      </c>
      <c r="I677" s="8">
        <f>IFERROR(E677/H677,"0")</f>
        <v>36.0392749244713</v>
      </c>
      <c r="J677" t="s">
        <v>21</v>
      </c>
      <c r="K677" t="s">
        <v>22</v>
      </c>
      <c r="L677">
        <v>1568178000</v>
      </c>
      <c r="M677" s="12">
        <f>(((L677/60)/60)/24)+DATE(1970,1,1)</f>
        <v>43719.208333333328</v>
      </c>
      <c r="N677">
        <v>1568782800</v>
      </c>
      <c r="O677" s="12">
        <f>(((N677/60)/60)/24)+DATE(1970,1,1)</f>
        <v>43726.208333333328</v>
      </c>
      <c r="P677" t="b">
        <v>0</v>
      </c>
      <c r="Q677" t="b">
        <v>0</v>
      </c>
      <c r="R677" t="s">
        <v>1029</v>
      </c>
      <c r="S677" t="str">
        <f>IF(ISNUMBER(SEARCH("food", R677)), "Food", IF(ISNUMBER(SEARCH("music",R677)),"Music",IF(ISNUMBER(SEARCH("film", R677)), "Film &amp; Video", IF(ISNUMBER(SEARCH("games", R677)), "Games", IF(ISNUMBER(SEARCH("theater", R677)), "Theater",IF(ISNUMBER(SEARCH("technology", R677)), "Technology", IF(ISNUMBER(SEARCH("journalism", R677)), "Journalism", IF(ISNUMBER(SEARCH("photography", R677)), "Photography", IF(ISNUMBER(SEARCH("publishing", R677)), "Publishing")))))))))</f>
        <v>Journalism</v>
      </c>
      <c r="T677" t="str">
        <f>IF(ISNUMBER(SEARCH("food", R677)), "Food Trucks",
IF(ISNUMBER(SEARCH("electric",R677)),"Electric Music",
IF(ISNUMBER(SEARCH("indie",R677)),"Indie Rock",
IF(ISNUMBER(SEARCH("jazz",R677)),"Jazz",
IF(ISNUMBER(SEARCH("metal",R677)),"Metal",
IF(ISNUMBER(SEARCH("rock",R677)),"Rock",
IF(ISNUMBER(SEARCH("world",R677)),"World Music",
IF(ISNUMBER(SEARCH("animation", R677)), "Animation",
IF(ISNUMBER(SEARCH("documentary", R677)), "Documentary",
IF(ISNUMBER(SEARCH("drama", R677)), "Drama",
IF(ISNUMBER(SEARCH("science", R677)), "Science Ficton",
IF(ISNUMBER(SEARCH("shorts", R677)), "Shorts",
IF(ISNUMBER(SEARCH("television", R677)), "Television",
IF(ISNUMBER(SEARCH("mobile", R677)), "Mobile Games",
IF(ISNUMBER(SEARCH("video games", R677)), "Video Games",
IF(ISNUMBER(SEARCH("theater", R677)), "Plays",
IF(ISNUMBER(SEARCH("wearables", R677)), "Wearables",
IF(ISNUMBER(SEARCH("web", R677)), "Web",
IF(ISNUMBER(SEARCH("journalism", R677)), "Audio",
IF(ISNUMBER(SEARCH("photography", R677)), "Photography Books",
IF(ISNUMBER(SEARCH("publishing/fiction", R677)), "Ficton",
IF(ISNUMBER(SEARCH("nonfiction", R677)), "Nonfiction",
IF(ISNUMBER(SEARCH("podcasts", R677)), "Radio &amp; Podcasts",
IF(ISNUMBER(SEARCH("translations", R677)), "translations"))))))))))))))))))))))))</f>
        <v>Audio</v>
      </c>
    </row>
    <row r="678" spans="1:20" x14ac:dyDescent="0.25">
      <c r="A678">
        <v>676</v>
      </c>
      <c r="B678" t="s">
        <v>1392</v>
      </c>
      <c r="C678" s="3" t="s">
        <v>1393</v>
      </c>
      <c r="D678">
        <v>62300</v>
      </c>
      <c r="E678">
        <v>118214</v>
      </c>
      <c r="F678" s="6">
        <f>E678/D678*100</f>
        <v>189.74959871589084</v>
      </c>
      <c r="G678" t="s">
        <v>20</v>
      </c>
      <c r="H678">
        <v>1170</v>
      </c>
      <c r="I678" s="8">
        <f>IFERROR(E678/H678,"0")</f>
        <v>101.03760683760684</v>
      </c>
      <c r="J678" t="s">
        <v>21</v>
      </c>
      <c r="K678" t="s">
        <v>22</v>
      </c>
      <c r="L678">
        <v>1348635600</v>
      </c>
      <c r="M678" s="12">
        <f>(((L678/60)/60)/24)+DATE(1970,1,1)</f>
        <v>41178.208333333336</v>
      </c>
      <c r="N678">
        <v>1349413200</v>
      </c>
      <c r="O678" s="12">
        <f>(((N678/60)/60)/24)+DATE(1970,1,1)</f>
        <v>41187.208333333336</v>
      </c>
      <c r="P678" t="b">
        <v>0</v>
      </c>
      <c r="Q678" t="b">
        <v>0</v>
      </c>
      <c r="R678" t="s">
        <v>122</v>
      </c>
      <c r="S678" t="str">
        <f>IF(ISNUMBER(SEARCH("food", R678)), "Food", IF(ISNUMBER(SEARCH("music",R678)),"Music",IF(ISNUMBER(SEARCH("film", R678)), "Film &amp; Video", IF(ISNUMBER(SEARCH("games", R678)), "Games", IF(ISNUMBER(SEARCH("theater", R678)), "Theater",IF(ISNUMBER(SEARCH("technology", R678)), "Technology", IF(ISNUMBER(SEARCH("journalism", R678)), "Journalism", IF(ISNUMBER(SEARCH("photography", R678)), "Photography", IF(ISNUMBER(SEARCH("publishing", R678)), "Publishing")))))))))</f>
        <v>Photography</v>
      </c>
      <c r="T678" t="str">
        <f>IF(ISNUMBER(SEARCH("food", R678)), "Food Trucks",
IF(ISNUMBER(SEARCH("electric",R678)),"Electric Music",
IF(ISNUMBER(SEARCH("indie",R678)),"Indie Rock",
IF(ISNUMBER(SEARCH("jazz",R678)),"Jazz",
IF(ISNUMBER(SEARCH("metal",R678)),"Metal",
IF(ISNUMBER(SEARCH("rock",R678)),"Rock",
IF(ISNUMBER(SEARCH("world",R678)),"World Music",
IF(ISNUMBER(SEARCH("animation", R678)), "Animation",
IF(ISNUMBER(SEARCH("documentary", R678)), "Documentary",
IF(ISNUMBER(SEARCH("drama", R678)), "Drama",
IF(ISNUMBER(SEARCH("science", R678)), "Science Ficton",
IF(ISNUMBER(SEARCH("shorts", R678)), "Shorts",
IF(ISNUMBER(SEARCH("television", R678)), "Television",
IF(ISNUMBER(SEARCH("mobile", R678)), "Mobile Games",
IF(ISNUMBER(SEARCH("video games", R678)), "Video Games",
IF(ISNUMBER(SEARCH("theater", R678)), "Plays",
IF(ISNUMBER(SEARCH("wearables", R678)), "Wearables",
IF(ISNUMBER(SEARCH("web", R678)), "Web",
IF(ISNUMBER(SEARCH("journalism", R678)), "Audio",
IF(ISNUMBER(SEARCH("photography", R678)), "Photography Books",
IF(ISNUMBER(SEARCH("publishing/fiction", R678)), "Ficton",
IF(ISNUMBER(SEARCH("nonfiction", R678)), "Nonfiction",
IF(ISNUMBER(SEARCH("podcasts", R678)), "Radio &amp; Podcasts",
IF(ISNUMBER(SEARCH("translations", R678)), "translations"))))))))))))))))))))))))</f>
        <v>Photography Books</v>
      </c>
    </row>
    <row r="679" spans="1:20" x14ac:dyDescent="0.25">
      <c r="A679">
        <v>677</v>
      </c>
      <c r="B679" t="s">
        <v>1394</v>
      </c>
      <c r="C679" s="3" t="s">
        <v>1395</v>
      </c>
      <c r="D679">
        <v>5300</v>
      </c>
      <c r="E679">
        <v>4432</v>
      </c>
      <c r="F679" s="6">
        <f>E679/D679*100</f>
        <v>83.622641509433961</v>
      </c>
      <c r="G679" t="s">
        <v>14</v>
      </c>
      <c r="H679">
        <v>111</v>
      </c>
      <c r="I679" s="8">
        <f>IFERROR(E679/H679,"0")</f>
        <v>39.927927927927925</v>
      </c>
      <c r="J679" t="s">
        <v>21</v>
      </c>
      <c r="K679" t="s">
        <v>22</v>
      </c>
      <c r="L679">
        <v>1468126800</v>
      </c>
      <c r="M679" s="12">
        <f>(((L679/60)/60)/24)+DATE(1970,1,1)</f>
        <v>42561.208333333328</v>
      </c>
      <c r="N679">
        <v>1472446800</v>
      </c>
      <c r="O679" s="12">
        <f>(((N679/60)/60)/24)+DATE(1970,1,1)</f>
        <v>42611.208333333328</v>
      </c>
      <c r="P679" t="b">
        <v>0</v>
      </c>
      <c r="Q679" t="b">
        <v>0</v>
      </c>
      <c r="R679" t="s">
        <v>119</v>
      </c>
      <c r="S679" t="str">
        <f>IF(ISNUMBER(SEARCH("food", R679)), "Food", IF(ISNUMBER(SEARCH("music",R679)),"Music",IF(ISNUMBER(SEARCH("film", R679)), "Film &amp; Video", IF(ISNUMBER(SEARCH("games", R679)), "Games", IF(ISNUMBER(SEARCH("theater", R679)), "Theater",IF(ISNUMBER(SEARCH("technology", R679)), "Technology", IF(ISNUMBER(SEARCH("journalism", R679)), "Journalism", IF(ISNUMBER(SEARCH("photography", R679)), "Photography", IF(ISNUMBER(SEARCH("publishing", R679)), "Publishing")))))))))</f>
        <v>Publishing</v>
      </c>
      <c r="T679" t="str">
        <f>IF(ISNUMBER(SEARCH("food", R679)), "Food Trucks",
IF(ISNUMBER(SEARCH("electric",R679)),"Electric Music",
IF(ISNUMBER(SEARCH("indie",R679)),"Indie Rock",
IF(ISNUMBER(SEARCH("jazz",R679)),"Jazz",
IF(ISNUMBER(SEARCH("metal",R679)),"Metal",
IF(ISNUMBER(SEARCH("rock",R679)),"Rock",
IF(ISNUMBER(SEARCH("world",R679)),"World Music",
IF(ISNUMBER(SEARCH("animation", R679)), "Animation",
IF(ISNUMBER(SEARCH("documentary", R679)), "Documentary",
IF(ISNUMBER(SEARCH("drama", R679)), "Drama",
IF(ISNUMBER(SEARCH("science", R679)), "Science Ficton",
IF(ISNUMBER(SEARCH("shorts", R679)), "Shorts",
IF(ISNUMBER(SEARCH("television", R679)), "Television",
IF(ISNUMBER(SEARCH("mobile", R679)), "Mobile Games",
IF(ISNUMBER(SEARCH("video games", R679)), "Video Games",
IF(ISNUMBER(SEARCH("theater", R679)), "Plays",
IF(ISNUMBER(SEARCH("wearables", R679)), "Wearables",
IF(ISNUMBER(SEARCH("web", R679)), "Web",
IF(ISNUMBER(SEARCH("journalism", R679)), "Audio",
IF(ISNUMBER(SEARCH("photography", R679)), "Photography Books",
IF(ISNUMBER(SEARCH("publishing/fiction", R679)), "Ficton",
IF(ISNUMBER(SEARCH("nonfiction", R679)), "Nonfiction",
IF(ISNUMBER(SEARCH("podcasts", R679)), "Radio &amp; Podcasts",
IF(ISNUMBER(SEARCH("translations", R679)), "translations"))))))))))))))))))))))))</f>
        <v>Ficton</v>
      </c>
    </row>
    <row r="680" spans="1:20" x14ac:dyDescent="0.25">
      <c r="A680">
        <v>678</v>
      </c>
      <c r="B680" t="s">
        <v>1396</v>
      </c>
      <c r="C680" s="3" t="s">
        <v>1397</v>
      </c>
      <c r="D680">
        <v>99500</v>
      </c>
      <c r="E680">
        <v>17879</v>
      </c>
      <c r="F680" s="6">
        <f>E680/D680*100</f>
        <v>17.968844221105527</v>
      </c>
      <c r="G680" t="s">
        <v>74</v>
      </c>
      <c r="H680">
        <v>215</v>
      </c>
      <c r="I680" s="8">
        <f>IFERROR(E680/H680,"0")</f>
        <v>83.158139534883716</v>
      </c>
      <c r="J680" t="s">
        <v>21</v>
      </c>
      <c r="K680" t="s">
        <v>22</v>
      </c>
      <c r="L680">
        <v>1547877600</v>
      </c>
      <c r="M680" s="12">
        <f>(((L680/60)/60)/24)+DATE(1970,1,1)</f>
        <v>43484.25</v>
      </c>
      <c r="N680">
        <v>1548050400</v>
      </c>
      <c r="O680" s="12">
        <f>(((N680/60)/60)/24)+DATE(1970,1,1)</f>
        <v>43486.25</v>
      </c>
      <c r="P680" t="b">
        <v>0</v>
      </c>
      <c r="Q680" t="b">
        <v>0</v>
      </c>
      <c r="R680" t="s">
        <v>53</v>
      </c>
      <c r="S680" t="str">
        <f>IF(ISNUMBER(SEARCH("food", R680)), "Food", IF(ISNUMBER(SEARCH("music",R680)),"Music",IF(ISNUMBER(SEARCH("film", R680)), "Film &amp; Video", IF(ISNUMBER(SEARCH("games", R680)), "Games", IF(ISNUMBER(SEARCH("theater", R680)), "Theater",IF(ISNUMBER(SEARCH("technology", R680)), "Technology", IF(ISNUMBER(SEARCH("journalism", R680)), "Journalism", IF(ISNUMBER(SEARCH("photography", R680)), "Photography", IF(ISNUMBER(SEARCH("publishing", R680)), "Publishing")))))))))</f>
        <v>Film &amp; Video</v>
      </c>
      <c r="T680" t="str">
        <f>IF(ISNUMBER(SEARCH("food", R680)), "Food Trucks",
IF(ISNUMBER(SEARCH("electric",R680)),"Electric Music",
IF(ISNUMBER(SEARCH("indie",R680)),"Indie Rock",
IF(ISNUMBER(SEARCH("jazz",R680)),"Jazz",
IF(ISNUMBER(SEARCH("metal",R680)),"Metal",
IF(ISNUMBER(SEARCH("rock",R680)),"Rock",
IF(ISNUMBER(SEARCH("world",R680)),"World Music",
IF(ISNUMBER(SEARCH("animation", R680)), "Animation",
IF(ISNUMBER(SEARCH("documentary", R680)), "Documentary",
IF(ISNUMBER(SEARCH("drama", R680)), "Drama",
IF(ISNUMBER(SEARCH("science", R680)), "Science Ficton",
IF(ISNUMBER(SEARCH("shorts", R680)), "Shorts",
IF(ISNUMBER(SEARCH("television", R680)), "Television",
IF(ISNUMBER(SEARCH("mobile", R680)), "Mobile Games",
IF(ISNUMBER(SEARCH("video games", R680)), "Video Games",
IF(ISNUMBER(SEARCH("theater", R680)), "Plays",
IF(ISNUMBER(SEARCH("wearables", R680)), "Wearables",
IF(ISNUMBER(SEARCH("web", R680)), "Web",
IF(ISNUMBER(SEARCH("journalism", R680)), "Audio",
IF(ISNUMBER(SEARCH("photography", R680)), "Photography Books",
IF(ISNUMBER(SEARCH("publishing/fiction", R680)), "Ficton",
IF(ISNUMBER(SEARCH("nonfiction", R680)), "Nonfiction",
IF(ISNUMBER(SEARCH("podcasts", R680)), "Radio &amp; Podcasts",
IF(ISNUMBER(SEARCH("translations", R680)), "translations"))))))))))))))))))))))))</f>
        <v>Drama</v>
      </c>
    </row>
    <row r="681" spans="1:20" x14ac:dyDescent="0.25">
      <c r="A681">
        <v>679</v>
      </c>
      <c r="B681" t="s">
        <v>668</v>
      </c>
      <c r="C681" s="3" t="s">
        <v>1398</v>
      </c>
      <c r="D681">
        <v>1400</v>
      </c>
      <c r="E681">
        <v>14511</v>
      </c>
      <c r="F681" s="6">
        <f>E681/D681*100</f>
        <v>1036.5</v>
      </c>
      <c r="G681" t="s">
        <v>20</v>
      </c>
      <c r="H681">
        <v>363</v>
      </c>
      <c r="I681" s="8">
        <f>IFERROR(E681/H681,"0")</f>
        <v>39.97520661157025</v>
      </c>
      <c r="J681" t="s">
        <v>21</v>
      </c>
      <c r="K681" t="s">
        <v>22</v>
      </c>
      <c r="L681">
        <v>1571374800</v>
      </c>
      <c r="M681" s="12">
        <f>(((L681/60)/60)/24)+DATE(1970,1,1)</f>
        <v>43756.208333333328</v>
      </c>
      <c r="N681">
        <v>1571806800</v>
      </c>
      <c r="O681" s="12">
        <f>(((N681/60)/60)/24)+DATE(1970,1,1)</f>
        <v>43761.208333333328</v>
      </c>
      <c r="P681" t="b">
        <v>0</v>
      </c>
      <c r="Q681" t="b">
        <v>1</v>
      </c>
      <c r="R681" t="s">
        <v>17</v>
      </c>
      <c r="S681" t="str">
        <f>IF(ISNUMBER(SEARCH("food", R681)), "Food", IF(ISNUMBER(SEARCH("music",R681)),"Music",IF(ISNUMBER(SEARCH("film", R681)), "Film &amp; Video", IF(ISNUMBER(SEARCH("games", R681)), "Games", IF(ISNUMBER(SEARCH("theater", R681)), "Theater",IF(ISNUMBER(SEARCH("technology", R681)), "Technology", IF(ISNUMBER(SEARCH("journalism", R681)), "Journalism", IF(ISNUMBER(SEARCH("photography", R681)), "Photography", IF(ISNUMBER(SEARCH("publishing", R681)), "Publishing")))))))))</f>
        <v>Food</v>
      </c>
      <c r="T681" t="str">
        <f>IF(ISNUMBER(SEARCH("food", R681)), "Food Trucks",
IF(ISNUMBER(SEARCH("electric",R681)),"Electric Music",
IF(ISNUMBER(SEARCH("indie",R681)),"Indie Rock",
IF(ISNUMBER(SEARCH("jazz",R681)),"Jazz",
IF(ISNUMBER(SEARCH("metal",R681)),"Metal",
IF(ISNUMBER(SEARCH("rock",R681)),"Rock",
IF(ISNUMBER(SEARCH("world",R681)),"World Music",
IF(ISNUMBER(SEARCH("animation", R681)), "Animation",
IF(ISNUMBER(SEARCH("documentary", R681)), "Documentary",
IF(ISNUMBER(SEARCH("drama", R681)), "Drama",
IF(ISNUMBER(SEARCH("science", R681)), "Science Ficton",
IF(ISNUMBER(SEARCH("shorts", R681)), "Shorts",
IF(ISNUMBER(SEARCH("television", R681)), "Television",
IF(ISNUMBER(SEARCH("mobile", R681)), "Mobile Games",
IF(ISNUMBER(SEARCH("video games", R681)), "Video Games",
IF(ISNUMBER(SEARCH("theater", R681)), "Plays",
IF(ISNUMBER(SEARCH("wearables", R681)), "Wearables",
IF(ISNUMBER(SEARCH("web", R681)), "Web",
IF(ISNUMBER(SEARCH("journalism", R681)), "Audio",
IF(ISNUMBER(SEARCH("photography", R681)), "Photography Books",
IF(ISNUMBER(SEARCH("publishing/fiction", R681)), "Ficton",
IF(ISNUMBER(SEARCH("nonfiction", R681)), "Nonfiction",
IF(ISNUMBER(SEARCH("podcasts", R681)), "Radio &amp; Podcasts",
IF(ISNUMBER(SEARCH("translations", R681)), "translations"))))))))))))))))))))))))</f>
        <v>Food Trucks</v>
      </c>
    </row>
    <row r="682" spans="1:20" ht="31.5" x14ac:dyDescent="0.25">
      <c r="A682">
        <v>680</v>
      </c>
      <c r="B682" t="s">
        <v>1399</v>
      </c>
      <c r="C682" s="3" t="s">
        <v>1400</v>
      </c>
      <c r="D682">
        <v>145600</v>
      </c>
      <c r="E682">
        <v>141822</v>
      </c>
      <c r="F682" s="6">
        <f>E682/D682*100</f>
        <v>97.405219780219781</v>
      </c>
      <c r="G682" t="s">
        <v>14</v>
      </c>
      <c r="H682">
        <v>2955</v>
      </c>
      <c r="I682" s="8">
        <f>IFERROR(E682/H682,"0")</f>
        <v>47.993908629441627</v>
      </c>
      <c r="J682" t="s">
        <v>21</v>
      </c>
      <c r="K682" t="s">
        <v>22</v>
      </c>
      <c r="L682">
        <v>1576303200</v>
      </c>
      <c r="M682" s="12">
        <f>(((L682/60)/60)/24)+DATE(1970,1,1)</f>
        <v>43813.25</v>
      </c>
      <c r="N682">
        <v>1576476000</v>
      </c>
      <c r="O682" s="12">
        <f>(((N682/60)/60)/24)+DATE(1970,1,1)</f>
        <v>43815.25</v>
      </c>
      <c r="P682" t="b">
        <v>0</v>
      </c>
      <c r="Q682" t="b">
        <v>1</v>
      </c>
      <c r="R682" t="s">
        <v>292</v>
      </c>
      <c r="S682" t="str">
        <f>IF(ISNUMBER(SEARCH("food", R682)), "Food", IF(ISNUMBER(SEARCH("music",R682)),"Music",IF(ISNUMBER(SEARCH("film", R682)), "Film &amp; Video", IF(ISNUMBER(SEARCH("games", R682)), "Games", IF(ISNUMBER(SEARCH("theater", R682)), "Theater",IF(ISNUMBER(SEARCH("technology", R682)), "Technology", IF(ISNUMBER(SEARCH("journalism", R682)), "Journalism", IF(ISNUMBER(SEARCH("photography", R682)), "Photography", IF(ISNUMBER(SEARCH("publishing", R682)), "Publishing")))))))))</f>
        <v>Games</v>
      </c>
      <c r="T682" t="str">
        <f>IF(ISNUMBER(SEARCH("food", R682)), "Food Trucks",
IF(ISNUMBER(SEARCH("electric",R682)),"Electric Music",
IF(ISNUMBER(SEARCH("indie",R682)),"Indie Rock",
IF(ISNUMBER(SEARCH("jazz",R682)),"Jazz",
IF(ISNUMBER(SEARCH("metal",R682)),"Metal",
IF(ISNUMBER(SEARCH("rock",R682)),"Rock",
IF(ISNUMBER(SEARCH("world",R682)),"World Music",
IF(ISNUMBER(SEARCH("animation", R682)), "Animation",
IF(ISNUMBER(SEARCH("documentary", R682)), "Documentary",
IF(ISNUMBER(SEARCH("drama", R682)), "Drama",
IF(ISNUMBER(SEARCH("science", R682)), "Science Ficton",
IF(ISNUMBER(SEARCH("shorts", R682)), "Shorts",
IF(ISNUMBER(SEARCH("television", R682)), "Television",
IF(ISNUMBER(SEARCH("mobile", R682)), "Mobile Games",
IF(ISNUMBER(SEARCH("video games", R682)), "Video Games",
IF(ISNUMBER(SEARCH("theater", R682)), "Plays",
IF(ISNUMBER(SEARCH("wearables", R682)), "Wearables",
IF(ISNUMBER(SEARCH("web", R682)), "Web",
IF(ISNUMBER(SEARCH("journalism", R682)), "Audio",
IF(ISNUMBER(SEARCH("photography", R682)), "Photography Books",
IF(ISNUMBER(SEARCH("publishing/fiction", R682)), "Ficton",
IF(ISNUMBER(SEARCH("nonfiction", R682)), "Nonfiction",
IF(ISNUMBER(SEARCH("podcasts", R682)), "Radio &amp; Podcasts",
IF(ISNUMBER(SEARCH("translations", R682)), "translations"))))))))))))))))))))))))</f>
        <v>Mobile Games</v>
      </c>
    </row>
    <row r="683" spans="1:20" ht="31.5" x14ac:dyDescent="0.25">
      <c r="A683">
        <v>681</v>
      </c>
      <c r="B683" t="s">
        <v>1401</v>
      </c>
      <c r="C683" s="3" t="s">
        <v>1402</v>
      </c>
      <c r="D683">
        <v>184100</v>
      </c>
      <c r="E683">
        <v>159037</v>
      </c>
      <c r="F683" s="6">
        <f>E683/D683*100</f>
        <v>86.386203150461711</v>
      </c>
      <c r="G683" t="s">
        <v>14</v>
      </c>
      <c r="H683">
        <v>1657</v>
      </c>
      <c r="I683" s="8">
        <f>IFERROR(E683/H683,"0")</f>
        <v>95.978877489438744</v>
      </c>
      <c r="J683" t="s">
        <v>21</v>
      </c>
      <c r="K683" t="s">
        <v>22</v>
      </c>
      <c r="L683">
        <v>1324447200</v>
      </c>
      <c r="M683" s="12">
        <f>(((L683/60)/60)/24)+DATE(1970,1,1)</f>
        <v>40898.25</v>
      </c>
      <c r="N683">
        <v>1324965600</v>
      </c>
      <c r="O683" s="12">
        <f>(((N683/60)/60)/24)+DATE(1970,1,1)</f>
        <v>40904.25</v>
      </c>
      <c r="P683" t="b">
        <v>0</v>
      </c>
      <c r="Q683" t="b">
        <v>0</v>
      </c>
      <c r="R683" t="s">
        <v>33</v>
      </c>
      <c r="S683" t="str">
        <f>IF(ISNUMBER(SEARCH("food", R683)), "Food", IF(ISNUMBER(SEARCH("music",R683)),"Music",IF(ISNUMBER(SEARCH("film", R683)), "Film &amp; Video", IF(ISNUMBER(SEARCH("games", R683)), "Games", IF(ISNUMBER(SEARCH("theater", R683)), "Theater",IF(ISNUMBER(SEARCH("technology", R683)), "Technology", IF(ISNUMBER(SEARCH("journalism", R683)), "Journalism", IF(ISNUMBER(SEARCH("photography", R683)), "Photography", IF(ISNUMBER(SEARCH("publishing", R683)), "Publishing")))))))))</f>
        <v>Theater</v>
      </c>
      <c r="T683" t="str">
        <f>IF(ISNUMBER(SEARCH("food", R683)), "Food Trucks",
IF(ISNUMBER(SEARCH("electric",R683)),"Electric Music",
IF(ISNUMBER(SEARCH("indie",R683)),"Indie Rock",
IF(ISNUMBER(SEARCH("jazz",R683)),"Jazz",
IF(ISNUMBER(SEARCH("metal",R683)),"Metal",
IF(ISNUMBER(SEARCH("rock",R683)),"Rock",
IF(ISNUMBER(SEARCH("world",R683)),"World Music",
IF(ISNUMBER(SEARCH("animation", R683)), "Animation",
IF(ISNUMBER(SEARCH("documentary", R683)), "Documentary",
IF(ISNUMBER(SEARCH("drama", R683)), "Drama",
IF(ISNUMBER(SEARCH("science", R683)), "Science Ficton",
IF(ISNUMBER(SEARCH("shorts", R683)), "Shorts",
IF(ISNUMBER(SEARCH("television", R683)), "Television",
IF(ISNUMBER(SEARCH("mobile", R683)), "Mobile Games",
IF(ISNUMBER(SEARCH("video games", R683)), "Video Games",
IF(ISNUMBER(SEARCH("theater", R683)), "Plays",
IF(ISNUMBER(SEARCH("wearables", R683)), "Wearables",
IF(ISNUMBER(SEARCH("web", R683)), "Web",
IF(ISNUMBER(SEARCH("journalism", R683)), "Audio",
IF(ISNUMBER(SEARCH("photography", R683)), "Photography Books",
IF(ISNUMBER(SEARCH("publishing/fiction", R683)), "Ficton",
IF(ISNUMBER(SEARCH("nonfiction", R683)), "Nonfiction",
IF(ISNUMBER(SEARCH("podcasts", R683)), "Radio &amp; Podcasts",
IF(ISNUMBER(SEARCH("translations", R683)), "translations"))))))))))))))))))))))))</f>
        <v>Plays</v>
      </c>
    </row>
    <row r="684" spans="1:20" x14ac:dyDescent="0.25">
      <c r="A684">
        <v>682</v>
      </c>
      <c r="B684" t="s">
        <v>1403</v>
      </c>
      <c r="C684" s="3" t="s">
        <v>1404</v>
      </c>
      <c r="D684">
        <v>5400</v>
      </c>
      <c r="E684">
        <v>8109</v>
      </c>
      <c r="F684" s="6">
        <f>E684/D684*100</f>
        <v>150.16666666666666</v>
      </c>
      <c r="G684" t="s">
        <v>20</v>
      </c>
      <c r="H684">
        <v>103</v>
      </c>
      <c r="I684" s="8">
        <f>IFERROR(E684/H684,"0")</f>
        <v>78.728155339805824</v>
      </c>
      <c r="J684" t="s">
        <v>21</v>
      </c>
      <c r="K684" t="s">
        <v>22</v>
      </c>
      <c r="L684">
        <v>1386741600</v>
      </c>
      <c r="M684" s="12">
        <f>(((L684/60)/60)/24)+DATE(1970,1,1)</f>
        <v>41619.25</v>
      </c>
      <c r="N684">
        <v>1387519200</v>
      </c>
      <c r="O684" s="12">
        <f>(((N684/60)/60)/24)+DATE(1970,1,1)</f>
        <v>41628.25</v>
      </c>
      <c r="P684" t="b">
        <v>0</v>
      </c>
      <c r="Q684" t="b">
        <v>0</v>
      </c>
      <c r="R684" t="s">
        <v>33</v>
      </c>
      <c r="S684" t="str">
        <f>IF(ISNUMBER(SEARCH("food", R684)), "Food", IF(ISNUMBER(SEARCH("music",R684)),"Music",IF(ISNUMBER(SEARCH("film", R684)), "Film &amp; Video", IF(ISNUMBER(SEARCH("games", R684)), "Games", IF(ISNUMBER(SEARCH("theater", R684)), "Theater",IF(ISNUMBER(SEARCH("technology", R684)), "Technology", IF(ISNUMBER(SEARCH("journalism", R684)), "Journalism", IF(ISNUMBER(SEARCH("photography", R684)), "Photography", IF(ISNUMBER(SEARCH("publishing", R684)), "Publishing")))))))))</f>
        <v>Theater</v>
      </c>
      <c r="T684" t="str">
        <f>IF(ISNUMBER(SEARCH("food", R684)), "Food Trucks",
IF(ISNUMBER(SEARCH("electric",R684)),"Electric Music",
IF(ISNUMBER(SEARCH("indie",R684)),"Indie Rock",
IF(ISNUMBER(SEARCH("jazz",R684)),"Jazz",
IF(ISNUMBER(SEARCH("metal",R684)),"Metal",
IF(ISNUMBER(SEARCH("rock",R684)),"Rock",
IF(ISNUMBER(SEARCH("world",R684)),"World Music",
IF(ISNUMBER(SEARCH("animation", R684)), "Animation",
IF(ISNUMBER(SEARCH("documentary", R684)), "Documentary",
IF(ISNUMBER(SEARCH("drama", R684)), "Drama",
IF(ISNUMBER(SEARCH("science", R684)), "Science Ficton",
IF(ISNUMBER(SEARCH("shorts", R684)), "Shorts",
IF(ISNUMBER(SEARCH("television", R684)), "Television",
IF(ISNUMBER(SEARCH("mobile", R684)), "Mobile Games",
IF(ISNUMBER(SEARCH("video games", R684)), "Video Games",
IF(ISNUMBER(SEARCH("theater", R684)), "Plays",
IF(ISNUMBER(SEARCH("wearables", R684)), "Wearables",
IF(ISNUMBER(SEARCH("web", R684)), "Web",
IF(ISNUMBER(SEARCH("journalism", R684)), "Audio",
IF(ISNUMBER(SEARCH("photography", R684)), "Photography Books",
IF(ISNUMBER(SEARCH("publishing/fiction", R684)), "Ficton",
IF(ISNUMBER(SEARCH("nonfiction", R684)), "Nonfiction",
IF(ISNUMBER(SEARCH("podcasts", R684)), "Radio &amp; Podcasts",
IF(ISNUMBER(SEARCH("translations", R684)), "translations"))))))))))))))))))))))))</f>
        <v>Plays</v>
      </c>
    </row>
    <row r="685" spans="1:20" x14ac:dyDescent="0.25">
      <c r="A685">
        <v>683</v>
      </c>
      <c r="B685" t="s">
        <v>1405</v>
      </c>
      <c r="C685" s="3" t="s">
        <v>1406</v>
      </c>
      <c r="D685">
        <v>2300</v>
      </c>
      <c r="E685">
        <v>8244</v>
      </c>
      <c r="F685" s="6">
        <f>E685/D685*100</f>
        <v>358.43478260869563</v>
      </c>
      <c r="G685" t="s">
        <v>20</v>
      </c>
      <c r="H685">
        <v>147</v>
      </c>
      <c r="I685" s="8">
        <f>IFERROR(E685/H685,"0")</f>
        <v>56.081632653061227</v>
      </c>
      <c r="J685" t="s">
        <v>21</v>
      </c>
      <c r="K685" t="s">
        <v>22</v>
      </c>
      <c r="L685">
        <v>1537074000</v>
      </c>
      <c r="M685" s="12">
        <f>(((L685/60)/60)/24)+DATE(1970,1,1)</f>
        <v>43359.208333333328</v>
      </c>
      <c r="N685">
        <v>1537246800</v>
      </c>
      <c r="O685" s="12">
        <f>(((N685/60)/60)/24)+DATE(1970,1,1)</f>
        <v>43361.208333333328</v>
      </c>
      <c r="P685" t="b">
        <v>0</v>
      </c>
      <c r="Q685" t="b">
        <v>0</v>
      </c>
      <c r="R685" t="s">
        <v>33</v>
      </c>
      <c r="S685" t="str">
        <f>IF(ISNUMBER(SEARCH("food", R685)), "Food", IF(ISNUMBER(SEARCH("music",R685)),"Music",IF(ISNUMBER(SEARCH("film", R685)), "Film &amp; Video", IF(ISNUMBER(SEARCH("games", R685)), "Games", IF(ISNUMBER(SEARCH("theater", R685)), "Theater",IF(ISNUMBER(SEARCH("technology", R685)), "Technology", IF(ISNUMBER(SEARCH("journalism", R685)), "Journalism", IF(ISNUMBER(SEARCH("photography", R685)), "Photography", IF(ISNUMBER(SEARCH("publishing", R685)), "Publishing")))))))))</f>
        <v>Theater</v>
      </c>
      <c r="T685" t="str">
        <f>IF(ISNUMBER(SEARCH("food", R685)), "Food Trucks",
IF(ISNUMBER(SEARCH("electric",R685)),"Electric Music",
IF(ISNUMBER(SEARCH("indie",R685)),"Indie Rock",
IF(ISNUMBER(SEARCH("jazz",R685)),"Jazz",
IF(ISNUMBER(SEARCH("metal",R685)),"Metal",
IF(ISNUMBER(SEARCH("rock",R685)),"Rock",
IF(ISNUMBER(SEARCH("world",R685)),"World Music",
IF(ISNUMBER(SEARCH("animation", R685)), "Animation",
IF(ISNUMBER(SEARCH("documentary", R685)), "Documentary",
IF(ISNUMBER(SEARCH("drama", R685)), "Drama",
IF(ISNUMBER(SEARCH("science", R685)), "Science Ficton",
IF(ISNUMBER(SEARCH("shorts", R685)), "Shorts",
IF(ISNUMBER(SEARCH("television", R685)), "Television",
IF(ISNUMBER(SEARCH("mobile", R685)), "Mobile Games",
IF(ISNUMBER(SEARCH("video games", R685)), "Video Games",
IF(ISNUMBER(SEARCH("theater", R685)), "Plays",
IF(ISNUMBER(SEARCH("wearables", R685)), "Wearables",
IF(ISNUMBER(SEARCH("web", R685)), "Web",
IF(ISNUMBER(SEARCH("journalism", R685)), "Audio",
IF(ISNUMBER(SEARCH("photography", R685)), "Photography Books",
IF(ISNUMBER(SEARCH("publishing/fiction", R685)), "Ficton",
IF(ISNUMBER(SEARCH("nonfiction", R685)), "Nonfiction",
IF(ISNUMBER(SEARCH("podcasts", R685)), "Radio &amp; Podcasts",
IF(ISNUMBER(SEARCH("translations", R685)), "translations"))))))))))))))))))))))))</f>
        <v>Plays</v>
      </c>
    </row>
    <row r="686" spans="1:20" x14ac:dyDescent="0.25">
      <c r="A686">
        <v>684</v>
      </c>
      <c r="B686" t="s">
        <v>1407</v>
      </c>
      <c r="C686" s="3" t="s">
        <v>1408</v>
      </c>
      <c r="D686">
        <v>1400</v>
      </c>
      <c r="E686">
        <v>7600</v>
      </c>
      <c r="F686" s="6">
        <f>E686/D686*100</f>
        <v>542.85714285714289</v>
      </c>
      <c r="G686" t="s">
        <v>20</v>
      </c>
      <c r="H686">
        <v>110</v>
      </c>
      <c r="I686" s="8">
        <f>IFERROR(E686/H686,"0")</f>
        <v>69.090909090909093</v>
      </c>
      <c r="J686" t="s">
        <v>15</v>
      </c>
      <c r="K686" t="s">
        <v>16</v>
      </c>
      <c r="L686">
        <v>1277787600</v>
      </c>
      <c r="M686" s="12">
        <f>(((L686/60)/60)/24)+DATE(1970,1,1)</f>
        <v>40358.208333333336</v>
      </c>
      <c r="N686">
        <v>1279515600</v>
      </c>
      <c r="O686" s="12">
        <f>(((N686/60)/60)/24)+DATE(1970,1,1)</f>
        <v>40378.208333333336</v>
      </c>
      <c r="P686" t="b">
        <v>0</v>
      </c>
      <c r="Q686" t="b">
        <v>0</v>
      </c>
      <c r="R686" t="s">
        <v>68</v>
      </c>
      <c r="S686" t="str">
        <f>IF(ISNUMBER(SEARCH("food", R686)), "Food", IF(ISNUMBER(SEARCH("music",R686)),"Music",IF(ISNUMBER(SEARCH("film", R686)), "Film &amp; Video", IF(ISNUMBER(SEARCH("games", R686)), "Games", IF(ISNUMBER(SEARCH("theater", R686)), "Theater",IF(ISNUMBER(SEARCH("technology", R686)), "Technology", IF(ISNUMBER(SEARCH("journalism", R686)), "Journalism", IF(ISNUMBER(SEARCH("photography", R686)), "Photography", IF(ISNUMBER(SEARCH("publishing", R686)), "Publishing")))))))))</f>
        <v>Publishing</v>
      </c>
      <c r="T686" t="str">
        <f>IF(ISNUMBER(SEARCH("food", R686)), "Food Trucks",
IF(ISNUMBER(SEARCH("electric",R686)),"Electric Music",
IF(ISNUMBER(SEARCH("indie",R686)),"Indie Rock",
IF(ISNUMBER(SEARCH("jazz",R686)),"Jazz",
IF(ISNUMBER(SEARCH("metal",R686)),"Metal",
IF(ISNUMBER(SEARCH("rock",R686)),"Rock",
IF(ISNUMBER(SEARCH("world",R686)),"World Music",
IF(ISNUMBER(SEARCH("animation", R686)), "Animation",
IF(ISNUMBER(SEARCH("documentary", R686)), "Documentary",
IF(ISNUMBER(SEARCH("drama", R686)), "Drama",
IF(ISNUMBER(SEARCH("science", R686)), "Science Ficton",
IF(ISNUMBER(SEARCH("shorts", R686)), "Shorts",
IF(ISNUMBER(SEARCH("television", R686)), "Television",
IF(ISNUMBER(SEARCH("mobile", R686)), "Mobile Games",
IF(ISNUMBER(SEARCH("video games", R686)), "Video Games",
IF(ISNUMBER(SEARCH("theater", R686)), "Plays",
IF(ISNUMBER(SEARCH("wearables", R686)), "Wearables",
IF(ISNUMBER(SEARCH("web", R686)), "Web",
IF(ISNUMBER(SEARCH("journalism", R686)), "Audio",
IF(ISNUMBER(SEARCH("photography", R686)), "Photography Books",
IF(ISNUMBER(SEARCH("publishing/fiction", R686)), "Ficton",
IF(ISNUMBER(SEARCH("nonfiction", R686)), "Nonfiction",
IF(ISNUMBER(SEARCH("podcasts", R686)), "Radio &amp; Podcasts",
IF(ISNUMBER(SEARCH("translations", R686)), "translations"))))))))))))))))))))))))</f>
        <v>Nonfiction</v>
      </c>
    </row>
    <row r="687" spans="1:20" x14ac:dyDescent="0.25">
      <c r="A687">
        <v>685</v>
      </c>
      <c r="B687" t="s">
        <v>1409</v>
      </c>
      <c r="C687" s="3" t="s">
        <v>1410</v>
      </c>
      <c r="D687">
        <v>140000</v>
      </c>
      <c r="E687">
        <v>94501</v>
      </c>
      <c r="F687" s="6">
        <f>E687/D687*100</f>
        <v>67.500714285714281</v>
      </c>
      <c r="G687" t="s">
        <v>14</v>
      </c>
      <c r="H687">
        <v>926</v>
      </c>
      <c r="I687" s="8">
        <f>IFERROR(E687/H687,"0")</f>
        <v>102.05291576673866</v>
      </c>
      <c r="J687" t="s">
        <v>15</v>
      </c>
      <c r="K687" t="s">
        <v>16</v>
      </c>
      <c r="L687">
        <v>1440306000</v>
      </c>
      <c r="M687" s="12">
        <f>(((L687/60)/60)/24)+DATE(1970,1,1)</f>
        <v>42239.208333333328</v>
      </c>
      <c r="N687">
        <v>1442379600</v>
      </c>
      <c r="O687" s="12">
        <f>(((N687/60)/60)/24)+DATE(1970,1,1)</f>
        <v>42263.208333333328</v>
      </c>
      <c r="P687" t="b">
        <v>0</v>
      </c>
      <c r="Q687" t="b">
        <v>0</v>
      </c>
      <c r="R687" t="s">
        <v>33</v>
      </c>
      <c r="S687" t="str">
        <f>IF(ISNUMBER(SEARCH("food", R687)), "Food", IF(ISNUMBER(SEARCH("music",R687)),"Music",IF(ISNUMBER(SEARCH("film", R687)), "Film &amp; Video", IF(ISNUMBER(SEARCH("games", R687)), "Games", IF(ISNUMBER(SEARCH("theater", R687)), "Theater",IF(ISNUMBER(SEARCH("technology", R687)), "Technology", IF(ISNUMBER(SEARCH("journalism", R687)), "Journalism", IF(ISNUMBER(SEARCH("photography", R687)), "Photography", IF(ISNUMBER(SEARCH("publishing", R687)), "Publishing")))))))))</f>
        <v>Theater</v>
      </c>
      <c r="T687" t="str">
        <f>IF(ISNUMBER(SEARCH("food", R687)), "Food Trucks",
IF(ISNUMBER(SEARCH("electric",R687)),"Electric Music",
IF(ISNUMBER(SEARCH("indie",R687)),"Indie Rock",
IF(ISNUMBER(SEARCH("jazz",R687)),"Jazz",
IF(ISNUMBER(SEARCH("metal",R687)),"Metal",
IF(ISNUMBER(SEARCH("rock",R687)),"Rock",
IF(ISNUMBER(SEARCH("world",R687)),"World Music",
IF(ISNUMBER(SEARCH("animation", R687)), "Animation",
IF(ISNUMBER(SEARCH("documentary", R687)), "Documentary",
IF(ISNUMBER(SEARCH("drama", R687)), "Drama",
IF(ISNUMBER(SEARCH("science", R687)), "Science Ficton",
IF(ISNUMBER(SEARCH("shorts", R687)), "Shorts",
IF(ISNUMBER(SEARCH("television", R687)), "Television",
IF(ISNUMBER(SEARCH("mobile", R687)), "Mobile Games",
IF(ISNUMBER(SEARCH("video games", R687)), "Video Games",
IF(ISNUMBER(SEARCH("theater", R687)), "Plays",
IF(ISNUMBER(SEARCH("wearables", R687)), "Wearables",
IF(ISNUMBER(SEARCH("web", R687)), "Web",
IF(ISNUMBER(SEARCH("journalism", R687)), "Audio",
IF(ISNUMBER(SEARCH("photography", R687)), "Photography Books",
IF(ISNUMBER(SEARCH("publishing/fiction", R687)), "Ficton",
IF(ISNUMBER(SEARCH("nonfiction", R687)), "Nonfiction",
IF(ISNUMBER(SEARCH("podcasts", R687)), "Radio &amp; Podcasts",
IF(ISNUMBER(SEARCH("translations", R687)), "translations"))))))))))))))))))))))))</f>
        <v>Plays</v>
      </c>
    </row>
    <row r="688" spans="1:20" x14ac:dyDescent="0.25">
      <c r="A688">
        <v>686</v>
      </c>
      <c r="B688" t="s">
        <v>1411</v>
      </c>
      <c r="C688" s="3" t="s">
        <v>1412</v>
      </c>
      <c r="D688">
        <v>7500</v>
      </c>
      <c r="E688">
        <v>14381</v>
      </c>
      <c r="F688" s="6">
        <f>E688/D688*100</f>
        <v>191.74666666666667</v>
      </c>
      <c r="G688" t="s">
        <v>20</v>
      </c>
      <c r="H688">
        <v>134</v>
      </c>
      <c r="I688" s="8">
        <f>IFERROR(E688/H688,"0")</f>
        <v>107.32089552238806</v>
      </c>
      <c r="J688" t="s">
        <v>21</v>
      </c>
      <c r="K688" t="s">
        <v>22</v>
      </c>
      <c r="L688">
        <v>1522126800</v>
      </c>
      <c r="M688" s="12">
        <f>(((L688/60)/60)/24)+DATE(1970,1,1)</f>
        <v>43186.208333333328</v>
      </c>
      <c r="N688">
        <v>1523077200</v>
      </c>
      <c r="O688" s="12">
        <f>(((N688/60)/60)/24)+DATE(1970,1,1)</f>
        <v>43197.208333333328</v>
      </c>
      <c r="P688" t="b">
        <v>0</v>
      </c>
      <c r="Q688" t="b">
        <v>0</v>
      </c>
      <c r="R688" t="s">
        <v>65</v>
      </c>
      <c r="S688" t="str">
        <f>IF(ISNUMBER(SEARCH("food", R688)), "Food", IF(ISNUMBER(SEARCH("music",R688)),"Music",IF(ISNUMBER(SEARCH("film", R688)), "Film &amp; Video", IF(ISNUMBER(SEARCH("games", R688)), "Games", IF(ISNUMBER(SEARCH("theater", R688)), "Theater",IF(ISNUMBER(SEARCH("technology", R688)), "Technology", IF(ISNUMBER(SEARCH("journalism", R688)), "Journalism", IF(ISNUMBER(SEARCH("photography", R688)), "Photography", IF(ISNUMBER(SEARCH("publishing", R688)), "Publishing")))))))))</f>
        <v>Technology</v>
      </c>
      <c r="T688" t="str">
        <f>IF(ISNUMBER(SEARCH("food", R688)), "Food Trucks",
IF(ISNUMBER(SEARCH("electric",R688)),"Electric Music",
IF(ISNUMBER(SEARCH("indie",R688)),"Indie Rock",
IF(ISNUMBER(SEARCH("jazz",R688)),"Jazz",
IF(ISNUMBER(SEARCH("metal",R688)),"Metal",
IF(ISNUMBER(SEARCH("rock",R688)),"Rock",
IF(ISNUMBER(SEARCH("world",R688)),"World Music",
IF(ISNUMBER(SEARCH("animation", R688)), "Animation",
IF(ISNUMBER(SEARCH("documentary", R688)), "Documentary",
IF(ISNUMBER(SEARCH("drama", R688)), "Drama",
IF(ISNUMBER(SEARCH("science", R688)), "Science Ficton",
IF(ISNUMBER(SEARCH("shorts", R688)), "Shorts",
IF(ISNUMBER(SEARCH("television", R688)), "Television",
IF(ISNUMBER(SEARCH("mobile", R688)), "Mobile Games",
IF(ISNUMBER(SEARCH("video games", R688)), "Video Games",
IF(ISNUMBER(SEARCH("theater", R688)), "Plays",
IF(ISNUMBER(SEARCH("wearables", R688)), "Wearables",
IF(ISNUMBER(SEARCH("web", R688)), "Web",
IF(ISNUMBER(SEARCH("journalism", R688)), "Audio",
IF(ISNUMBER(SEARCH("photography", R688)), "Photography Books",
IF(ISNUMBER(SEARCH("publishing/fiction", R688)), "Ficton",
IF(ISNUMBER(SEARCH("nonfiction", R688)), "Nonfiction",
IF(ISNUMBER(SEARCH("podcasts", R688)), "Radio &amp; Podcasts",
IF(ISNUMBER(SEARCH("translations", R688)), "translations"))))))))))))))))))))))))</f>
        <v>Wearables</v>
      </c>
    </row>
    <row r="689" spans="1:20" x14ac:dyDescent="0.25">
      <c r="A689">
        <v>687</v>
      </c>
      <c r="B689" t="s">
        <v>1413</v>
      </c>
      <c r="C689" s="3" t="s">
        <v>1414</v>
      </c>
      <c r="D689">
        <v>1500</v>
      </c>
      <c r="E689">
        <v>13980</v>
      </c>
      <c r="F689" s="6">
        <f>E689/D689*100</f>
        <v>932</v>
      </c>
      <c r="G689" t="s">
        <v>20</v>
      </c>
      <c r="H689">
        <v>269</v>
      </c>
      <c r="I689" s="8">
        <f>IFERROR(E689/H689,"0")</f>
        <v>51.970260223048328</v>
      </c>
      <c r="J689" t="s">
        <v>21</v>
      </c>
      <c r="K689" t="s">
        <v>22</v>
      </c>
      <c r="L689">
        <v>1489298400</v>
      </c>
      <c r="M689" s="12">
        <f>(((L689/60)/60)/24)+DATE(1970,1,1)</f>
        <v>42806.25</v>
      </c>
      <c r="N689">
        <v>1489554000</v>
      </c>
      <c r="O689" s="12">
        <f>(((N689/60)/60)/24)+DATE(1970,1,1)</f>
        <v>42809.208333333328</v>
      </c>
      <c r="P689" t="b">
        <v>0</v>
      </c>
      <c r="Q689" t="b">
        <v>0</v>
      </c>
      <c r="R689" t="s">
        <v>33</v>
      </c>
      <c r="S689" t="str">
        <f>IF(ISNUMBER(SEARCH("food", R689)), "Food", IF(ISNUMBER(SEARCH("music",R689)),"Music",IF(ISNUMBER(SEARCH("film", R689)), "Film &amp; Video", IF(ISNUMBER(SEARCH("games", R689)), "Games", IF(ISNUMBER(SEARCH("theater", R689)), "Theater",IF(ISNUMBER(SEARCH("technology", R689)), "Technology", IF(ISNUMBER(SEARCH("journalism", R689)), "Journalism", IF(ISNUMBER(SEARCH("photography", R689)), "Photography", IF(ISNUMBER(SEARCH("publishing", R689)), "Publishing")))))))))</f>
        <v>Theater</v>
      </c>
      <c r="T689" t="str">
        <f>IF(ISNUMBER(SEARCH("food", R689)), "Food Trucks",
IF(ISNUMBER(SEARCH("electric",R689)),"Electric Music",
IF(ISNUMBER(SEARCH("indie",R689)),"Indie Rock",
IF(ISNUMBER(SEARCH("jazz",R689)),"Jazz",
IF(ISNUMBER(SEARCH("metal",R689)),"Metal",
IF(ISNUMBER(SEARCH("rock",R689)),"Rock",
IF(ISNUMBER(SEARCH("world",R689)),"World Music",
IF(ISNUMBER(SEARCH("animation", R689)), "Animation",
IF(ISNUMBER(SEARCH("documentary", R689)), "Documentary",
IF(ISNUMBER(SEARCH("drama", R689)), "Drama",
IF(ISNUMBER(SEARCH("science", R689)), "Science Ficton",
IF(ISNUMBER(SEARCH("shorts", R689)), "Shorts",
IF(ISNUMBER(SEARCH("television", R689)), "Television",
IF(ISNUMBER(SEARCH("mobile", R689)), "Mobile Games",
IF(ISNUMBER(SEARCH("video games", R689)), "Video Games",
IF(ISNUMBER(SEARCH("theater", R689)), "Plays",
IF(ISNUMBER(SEARCH("wearables", R689)), "Wearables",
IF(ISNUMBER(SEARCH("web", R689)), "Web",
IF(ISNUMBER(SEARCH("journalism", R689)), "Audio",
IF(ISNUMBER(SEARCH("photography", R689)), "Photography Books",
IF(ISNUMBER(SEARCH("publishing/fiction", R689)), "Ficton",
IF(ISNUMBER(SEARCH("nonfiction", R689)), "Nonfiction",
IF(ISNUMBER(SEARCH("podcasts", R689)), "Radio &amp; Podcasts",
IF(ISNUMBER(SEARCH("translations", R689)), "translations"))))))))))))))))))))))))</f>
        <v>Plays</v>
      </c>
    </row>
    <row r="690" spans="1:20" x14ac:dyDescent="0.25">
      <c r="A690">
        <v>688</v>
      </c>
      <c r="B690" t="s">
        <v>1415</v>
      </c>
      <c r="C690" s="3" t="s">
        <v>1416</v>
      </c>
      <c r="D690">
        <v>2900</v>
      </c>
      <c r="E690">
        <v>12449</v>
      </c>
      <c r="F690" s="6">
        <f>E690/D690*100</f>
        <v>429.27586206896552</v>
      </c>
      <c r="G690" t="s">
        <v>20</v>
      </c>
      <c r="H690">
        <v>175</v>
      </c>
      <c r="I690" s="8">
        <f>IFERROR(E690/H690,"0")</f>
        <v>71.137142857142862</v>
      </c>
      <c r="J690" t="s">
        <v>21</v>
      </c>
      <c r="K690" t="s">
        <v>22</v>
      </c>
      <c r="L690">
        <v>1547100000</v>
      </c>
      <c r="M690" s="12">
        <f>(((L690/60)/60)/24)+DATE(1970,1,1)</f>
        <v>43475.25</v>
      </c>
      <c r="N690">
        <v>1548482400</v>
      </c>
      <c r="O690" s="12">
        <f>(((N690/60)/60)/24)+DATE(1970,1,1)</f>
        <v>43491.25</v>
      </c>
      <c r="P690" t="b">
        <v>0</v>
      </c>
      <c r="Q690" t="b">
        <v>1</v>
      </c>
      <c r="R690" t="s">
        <v>269</v>
      </c>
      <c r="S690" t="str">
        <f>IF(ISNUMBER(SEARCH("food", R690)), "Food", IF(ISNUMBER(SEARCH("music",R690)),"Music",IF(ISNUMBER(SEARCH("film", R690)), "Film &amp; Video", IF(ISNUMBER(SEARCH("games", R690)), "Games", IF(ISNUMBER(SEARCH("theater", R690)), "Theater",IF(ISNUMBER(SEARCH("technology", R690)), "Technology", IF(ISNUMBER(SEARCH("journalism", R690)), "Journalism", IF(ISNUMBER(SEARCH("photography", R690)), "Photography", IF(ISNUMBER(SEARCH("publishing", R690)), "Publishing")))))))))</f>
        <v>Film &amp; Video</v>
      </c>
      <c r="T690" t="str">
        <f>IF(ISNUMBER(SEARCH("food", R690)), "Food Trucks",
IF(ISNUMBER(SEARCH("electric",R690)),"Electric Music",
IF(ISNUMBER(SEARCH("indie",R690)),"Indie Rock",
IF(ISNUMBER(SEARCH("jazz",R690)),"Jazz",
IF(ISNUMBER(SEARCH("metal",R690)),"Metal",
IF(ISNUMBER(SEARCH("rock",R690)),"Rock",
IF(ISNUMBER(SEARCH("world",R690)),"World Music",
IF(ISNUMBER(SEARCH("animation", R690)), "Animation",
IF(ISNUMBER(SEARCH("documentary", R690)), "Documentary",
IF(ISNUMBER(SEARCH("drama", R690)), "Drama",
IF(ISNUMBER(SEARCH("science", R690)), "Science Ficton",
IF(ISNUMBER(SEARCH("shorts", R690)), "Shorts",
IF(ISNUMBER(SEARCH("television", R690)), "Television",
IF(ISNUMBER(SEARCH("mobile", R690)), "Mobile Games",
IF(ISNUMBER(SEARCH("video games", R690)), "Video Games",
IF(ISNUMBER(SEARCH("theater", R690)), "Plays",
IF(ISNUMBER(SEARCH("wearables", R690)), "Wearables",
IF(ISNUMBER(SEARCH("web", R690)), "Web",
IF(ISNUMBER(SEARCH("journalism", R690)), "Audio",
IF(ISNUMBER(SEARCH("photography", R690)), "Photography Books",
IF(ISNUMBER(SEARCH("publishing/fiction", R690)), "Ficton",
IF(ISNUMBER(SEARCH("nonfiction", R690)), "Nonfiction",
IF(ISNUMBER(SEARCH("podcasts", R690)), "Radio &amp; Podcasts",
IF(ISNUMBER(SEARCH("translations", R690)), "translations"))))))))))))))))))))))))</f>
        <v>Television</v>
      </c>
    </row>
    <row r="691" spans="1:20" x14ac:dyDescent="0.25">
      <c r="A691">
        <v>689</v>
      </c>
      <c r="B691" t="s">
        <v>1417</v>
      </c>
      <c r="C691" s="3" t="s">
        <v>1418</v>
      </c>
      <c r="D691">
        <v>7300</v>
      </c>
      <c r="E691">
        <v>7348</v>
      </c>
      <c r="F691" s="6">
        <f>E691/D691*100</f>
        <v>100.65753424657535</v>
      </c>
      <c r="G691" t="s">
        <v>20</v>
      </c>
      <c r="H691">
        <v>69</v>
      </c>
      <c r="I691" s="8">
        <f>IFERROR(E691/H691,"0")</f>
        <v>106.49275362318841</v>
      </c>
      <c r="J691" t="s">
        <v>21</v>
      </c>
      <c r="K691" t="s">
        <v>22</v>
      </c>
      <c r="L691">
        <v>1383022800</v>
      </c>
      <c r="M691" s="12">
        <f>(((L691/60)/60)/24)+DATE(1970,1,1)</f>
        <v>41576.208333333336</v>
      </c>
      <c r="N691">
        <v>1384063200</v>
      </c>
      <c r="O691" s="12">
        <f>(((N691/60)/60)/24)+DATE(1970,1,1)</f>
        <v>41588.25</v>
      </c>
      <c r="P691" t="b">
        <v>0</v>
      </c>
      <c r="Q691" t="b">
        <v>0</v>
      </c>
      <c r="R691" t="s">
        <v>28</v>
      </c>
      <c r="S691" t="str">
        <f>IF(ISNUMBER(SEARCH("food", R691)), "Food", IF(ISNUMBER(SEARCH("music",R691)),"Music",IF(ISNUMBER(SEARCH("film", R691)), "Film &amp; Video", IF(ISNUMBER(SEARCH("games", R691)), "Games", IF(ISNUMBER(SEARCH("theater", R691)), "Theater",IF(ISNUMBER(SEARCH("technology", R691)), "Technology", IF(ISNUMBER(SEARCH("journalism", R691)), "Journalism", IF(ISNUMBER(SEARCH("photography", R691)), "Photography", IF(ISNUMBER(SEARCH("publishing", R691)), "Publishing")))))))))</f>
        <v>Technology</v>
      </c>
      <c r="T691" t="str">
        <f>IF(ISNUMBER(SEARCH("food", R691)), "Food Trucks",
IF(ISNUMBER(SEARCH("electric",R691)),"Electric Music",
IF(ISNUMBER(SEARCH("indie",R691)),"Indie Rock",
IF(ISNUMBER(SEARCH("jazz",R691)),"Jazz",
IF(ISNUMBER(SEARCH("metal",R691)),"Metal",
IF(ISNUMBER(SEARCH("rock",R691)),"Rock",
IF(ISNUMBER(SEARCH("world",R691)),"World Music",
IF(ISNUMBER(SEARCH("animation", R691)), "Animation",
IF(ISNUMBER(SEARCH("documentary", R691)), "Documentary",
IF(ISNUMBER(SEARCH("drama", R691)), "Drama",
IF(ISNUMBER(SEARCH("science", R691)), "Science Ficton",
IF(ISNUMBER(SEARCH("shorts", R691)), "Shorts",
IF(ISNUMBER(SEARCH("television", R691)), "Television",
IF(ISNUMBER(SEARCH("mobile", R691)), "Mobile Games",
IF(ISNUMBER(SEARCH("video games", R691)), "Video Games",
IF(ISNUMBER(SEARCH("theater", R691)), "Plays",
IF(ISNUMBER(SEARCH("wearables", R691)), "Wearables",
IF(ISNUMBER(SEARCH("web", R691)), "Web",
IF(ISNUMBER(SEARCH("journalism", R691)), "Audio",
IF(ISNUMBER(SEARCH("photography", R691)), "Photography Books",
IF(ISNUMBER(SEARCH("publishing/fiction", R691)), "Ficton",
IF(ISNUMBER(SEARCH("nonfiction", R691)), "Nonfiction",
IF(ISNUMBER(SEARCH("podcasts", R691)), "Radio &amp; Podcasts",
IF(ISNUMBER(SEARCH("translations", R691)), "translations"))))))))))))))))))))))))</f>
        <v>Web</v>
      </c>
    </row>
    <row r="692" spans="1:20" x14ac:dyDescent="0.25">
      <c r="A692">
        <v>690</v>
      </c>
      <c r="B692" t="s">
        <v>1419</v>
      </c>
      <c r="C692" s="3" t="s">
        <v>1420</v>
      </c>
      <c r="D692">
        <v>3600</v>
      </c>
      <c r="E692">
        <v>8158</v>
      </c>
      <c r="F692" s="6">
        <f>E692/D692*100</f>
        <v>226.61111111111109</v>
      </c>
      <c r="G692" t="s">
        <v>20</v>
      </c>
      <c r="H692">
        <v>190</v>
      </c>
      <c r="I692" s="8">
        <f>IFERROR(E692/H692,"0")</f>
        <v>42.93684210526316</v>
      </c>
      <c r="J692" t="s">
        <v>21</v>
      </c>
      <c r="K692" t="s">
        <v>22</v>
      </c>
      <c r="L692">
        <v>1322373600</v>
      </c>
      <c r="M692" s="12">
        <f>(((L692/60)/60)/24)+DATE(1970,1,1)</f>
        <v>40874.25</v>
      </c>
      <c r="N692">
        <v>1322892000</v>
      </c>
      <c r="O692" s="12">
        <f>(((N692/60)/60)/24)+DATE(1970,1,1)</f>
        <v>40880.25</v>
      </c>
      <c r="P692" t="b">
        <v>0</v>
      </c>
      <c r="Q692" t="b">
        <v>1</v>
      </c>
      <c r="R692" t="s">
        <v>42</v>
      </c>
      <c r="S692" t="str">
        <f>IF(ISNUMBER(SEARCH("food", R692)), "Food", IF(ISNUMBER(SEARCH("music",R692)),"Music",IF(ISNUMBER(SEARCH("film", R692)), "Film &amp; Video", IF(ISNUMBER(SEARCH("games", R692)), "Games", IF(ISNUMBER(SEARCH("theater", R692)), "Theater",IF(ISNUMBER(SEARCH("technology", R692)), "Technology", IF(ISNUMBER(SEARCH("journalism", R692)), "Journalism", IF(ISNUMBER(SEARCH("photography", R692)), "Photography", IF(ISNUMBER(SEARCH("publishing", R692)), "Publishing")))))))))</f>
        <v>Film &amp; Video</v>
      </c>
      <c r="T692" t="str">
        <f>IF(ISNUMBER(SEARCH("food", R692)), "Food Trucks",
IF(ISNUMBER(SEARCH("electric",R692)),"Electric Music",
IF(ISNUMBER(SEARCH("indie",R692)),"Indie Rock",
IF(ISNUMBER(SEARCH("jazz",R692)),"Jazz",
IF(ISNUMBER(SEARCH("metal",R692)),"Metal",
IF(ISNUMBER(SEARCH("rock",R692)),"Rock",
IF(ISNUMBER(SEARCH("world",R692)),"World Music",
IF(ISNUMBER(SEARCH("animation", R692)), "Animation",
IF(ISNUMBER(SEARCH("documentary", R692)), "Documentary",
IF(ISNUMBER(SEARCH("drama", R692)), "Drama",
IF(ISNUMBER(SEARCH("science", R692)), "Science Ficton",
IF(ISNUMBER(SEARCH("shorts", R692)), "Shorts",
IF(ISNUMBER(SEARCH("television", R692)), "Television",
IF(ISNUMBER(SEARCH("mobile", R692)), "Mobile Games",
IF(ISNUMBER(SEARCH("video games", R692)), "Video Games",
IF(ISNUMBER(SEARCH("theater", R692)), "Plays",
IF(ISNUMBER(SEARCH("wearables", R692)), "Wearables",
IF(ISNUMBER(SEARCH("web", R692)), "Web",
IF(ISNUMBER(SEARCH("journalism", R692)), "Audio",
IF(ISNUMBER(SEARCH("photography", R692)), "Photography Books",
IF(ISNUMBER(SEARCH("publishing/fiction", R692)), "Ficton",
IF(ISNUMBER(SEARCH("nonfiction", R692)), "Nonfiction",
IF(ISNUMBER(SEARCH("podcasts", R692)), "Radio &amp; Podcasts",
IF(ISNUMBER(SEARCH("translations", R692)), "translations"))))))))))))))))))))))))</f>
        <v>Documentary</v>
      </c>
    </row>
    <row r="693" spans="1:20" x14ac:dyDescent="0.25">
      <c r="A693">
        <v>691</v>
      </c>
      <c r="B693" t="s">
        <v>1421</v>
      </c>
      <c r="C693" s="3" t="s">
        <v>1422</v>
      </c>
      <c r="D693">
        <v>5000</v>
      </c>
      <c r="E693">
        <v>7119</v>
      </c>
      <c r="F693" s="6">
        <f>E693/D693*100</f>
        <v>142.38</v>
      </c>
      <c r="G693" t="s">
        <v>20</v>
      </c>
      <c r="H693">
        <v>237</v>
      </c>
      <c r="I693" s="8">
        <f>IFERROR(E693/H693,"0")</f>
        <v>30.037974683544302</v>
      </c>
      <c r="J693" t="s">
        <v>21</v>
      </c>
      <c r="K693" t="s">
        <v>22</v>
      </c>
      <c r="L693">
        <v>1349240400</v>
      </c>
      <c r="M693" s="12">
        <f>(((L693/60)/60)/24)+DATE(1970,1,1)</f>
        <v>41185.208333333336</v>
      </c>
      <c r="N693">
        <v>1350709200</v>
      </c>
      <c r="O693" s="12">
        <f>(((N693/60)/60)/24)+DATE(1970,1,1)</f>
        <v>41202.208333333336</v>
      </c>
      <c r="P693" t="b">
        <v>1</v>
      </c>
      <c r="Q693" t="b">
        <v>1</v>
      </c>
      <c r="R693" t="s">
        <v>42</v>
      </c>
      <c r="S693" t="str">
        <f>IF(ISNUMBER(SEARCH("food", R693)), "Food", IF(ISNUMBER(SEARCH("music",R693)),"Music",IF(ISNUMBER(SEARCH("film", R693)), "Film &amp; Video", IF(ISNUMBER(SEARCH("games", R693)), "Games", IF(ISNUMBER(SEARCH("theater", R693)), "Theater",IF(ISNUMBER(SEARCH("technology", R693)), "Technology", IF(ISNUMBER(SEARCH("journalism", R693)), "Journalism", IF(ISNUMBER(SEARCH("photography", R693)), "Photography", IF(ISNUMBER(SEARCH("publishing", R693)), "Publishing")))))))))</f>
        <v>Film &amp; Video</v>
      </c>
      <c r="T693" t="str">
        <f>IF(ISNUMBER(SEARCH("food", R693)), "Food Trucks",
IF(ISNUMBER(SEARCH("electric",R693)),"Electric Music",
IF(ISNUMBER(SEARCH("indie",R693)),"Indie Rock",
IF(ISNUMBER(SEARCH("jazz",R693)),"Jazz",
IF(ISNUMBER(SEARCH("metal",R693)),"Metal",
IF(ISNUMBER(SEARCH("rock",R693)),"Rock",
IF(ISNUMBER(SEARCH("world",R693)),"World Music",
IF(ISNUMBER(SEARCH("animation", R693)), "Animation",
IF(ISNUMBER(SEARCH("documentary", R693)), "Documentary",
IF(ISNUMBER(SEARCH("drama", R693)), "Drama",
IF(ISNUMBER(SEARCH("science", R693)), "Science Ficton",
IF(ISNUMBER(SEARCH("shorts", R693)), "Shorts",
IF(ISNUMBER(SEARCH("television", R693)), "Television",
IF(ISNUMBER(SEARCH("mobile", R693)), "Mobile Games",
IF(ISNUMBER(SEARCH("video games", R693)), "Video Games",
IF(ISNUMBER(SEARCH("theater", R693)), "Plays",
IF(ISNUMBER(SEARCH("wearables", R693)), "Wearables",
IF(ISNUMBER(SEARCH("web", R693)), "Web",
IF(ISNUMBER(SEARCH("journalism", R693)), "Audio",
IF(ISNUMBER(SEARCH("photography", R693)), "Photography Books",
IF(ISNUMBER(SEARCH("publishing/fiction", R693)), "Ficton",
IF(ISNUMBER(SEARCH("nonfiction", R693)), "Nonfiction",
IF(ISNUMBER(SEARCH("podcasts", R693)), "Radio &amp; Podcasts",
IF(ISNUMBER(SEARCH("translations", R693)), "translations"))))))))))))))))))))))))</f>
        <v>Documentary</v>
      </c>
    </row>
    <row r="694" spans="1:20" x14ac:dyDescent="0.25">
      <c r="A694">
        <v>692</v>
      </c>
      <c r="B694" t="s">
        <v>1423</v>
      </c>
      <c r="C694" s="3" t="s">
        <v>1424</v>
      </c>
      <c r="D694">
        <v>6000</v>
      </c>
      <c r="E694">
        <v>5438</v>
      </c>
      <c r="F694" s="6">
        <f>E694/D694*100</f>
        <v>90.633333333333326</v>
      </c>
      <c r="G694" t="s">
        <v>14</v>
      </c>
      <c r="H694">
        <v>77</v>
      </c>
      <c r="I694" s="8">
        <f>IFERROR(E694/H694,"0")</f>
        <v>70.623376623376629</v>
      </c>
      <c r="J694" t="s">
        <v>40</v>
      </c>
      <c r="K694" t="s">
        <v>41</v>
      </c>
      <c r="L694">
        <v>1562648400</v>
      </c>
      <c r="M694" s="12">
        <f>(((L694/60)/60)/24)+DATE(1970,1,1)</f>
        <v>43655.208333333328</v>
      </c>
      <c r="N694">
        <v>1564203600</v>
      </c>
      <c r="O694" s="12">
        <f>(((N694/60)/60)/24)+DATE(1970,1,1)</f>
        <v>43673.208333333328</v>
      </c>
      <c r="P694" t="b">
        <v>0</v>
      </c>
      <c r="Q694" t="b">
        <v>0</v>
      </c>
      <c r="R694" t="s">
        <v>23</v>
      </c>
      <c r="S694" t="str">
        <f>IF(ISNUMBER(SEARCH("food", R694)), "Food", IF(ISNUMBER(SEARCH("music",R694)),"Music",IF(ISNUMBER(SEARCH("film", R694)), "Film &amp; Video", IF(ISNUMBER(SEARCH("games", R694)), "Games", IF(ISNUMBER(SEARCH("theater", R694)), "Theater",IF(ISNUMBER(SEARCH("technology", R694)), "Technology", IF(ISNUMBER(SEARCH("journalism", R694)), "Journalism", IF(ISNUMBER(SEARCH("photography", R694)), "Photography", IF(ISNUMBER(SEARCH("publishing", R694)), "Publishing")))))))))</f>
        <v>Music</v>
      </c>
      <c r="T694" t="str">
        <f>IF(ISNUMBER(SEARCH("food", R694)), "Food Trucks",
IF(ISNUMBER(SEARCH("electric",R694)),"Electric Music",
IF(ISNUMBER(SEARCH("indie",R694)),"Indie Rock",
IF(ISNUMBER(SEARCH("jazz",R694)),"Jazz",
IF(ISNUMBER(SEARCH("metal",R694)),"Metal",
IF(ISNUMBER(SEARCH("rock",R694)),"Rock",
IF(ISNUMBER(SEARCH("world",R694)),"World Music",
IF(ISNUMBER(SEARCH("animation", R694)), "Animation",
IF(ISNUMBER(SEARCH("documentary", R694)), "Documentary",
IF(ISNUMBER(SEARCH("drama", R694)), "Drama",
IF(ISNUMBER(SEARCH("science", R694)), "Science Ficton",
IF(ISNUMBER(SEARCH("shorts", R694)), "Shorts",
IF(ISNUMBER(SEARCH("television", R694)), "Television",
IF(ISNUMBER(SEARCH("mobile", R694)), "Mobile Games",
IF(ISNUMBER(SEARCH("video games", R694)), "Video Games",
IF(ISNUMBER(SEARCH("theater", R694)), "Plays",
IF(ISNUMBER(SEARCH("wearables", R694)), "Wearables",
IF(ISNUMBER(SEARCH("web", R694)), "Web",
IF(ISNUMBER(SEARCH("journalism", R694)), "Audio",
IF(ISNUMBER(SEARCH("photography", R694)), "Photography Books",
IF(ISNUMBER(SEARCH("publishing/fiction", R694)), "Ficton",
IF(ISNUMBER(SEARCH("nonfiction", R694)), "Nonfiction",
IF(ISNUMBER(SEARCH("podcasts", R694)), "Radio &amp; Podcasts",
IF(ISNUMBER(SEARCH("translations", R694)), "translations"))))))))))))))))))))))))</f>
        <v>Rock</v>
      </c>
    </row>
    <row r="695" spans="1:20" ht="31.5" x14ac:dyDescent="0.25">
      <c r="A695">
        <v>693</v>
      </c>
      <c r="B695" t="s">
        <v>1425</v>
      </c>
      <c r="C695" s="3" t="s">
        <v>1426</v>
      </c>
      <c r="D695">
        <v>180400</v>
      </c>
      <c r="E695">
        <v>115396</v>
      </c>
      <c r="F695" s="6">
        <f>E695/D695*100</f>
        <v>63.966740576496676</v>
      </c>
      <c r="G695" t="s">
        <v>14</v>
      </c>
      <c r="H695">
        <v>1748</v>
      </c>
      <c r="I695" s="8">
        <f>IFERROR(E695/H695,"0")</f>
        <v>66.016018306636155</v>
      </c>
      <c r="J695" t="s">
        <v>21</v>
      </c>
      <c r="K695" t="s">
        <v>22</v>
      </c>
      <c r="L695">
        <v>1508216400</v>
      </c>
      <c r="M695" s="12">
        <f>(((L695/60)/60)/24)+DATE(1970,1,1)</f>
        <v>43025.208333333328</v>
      </c>
      <c r="N695">
        <v>1509685200</v>
      </c>
      <c r="O695" s="12">
        <f>(((N695/60)/60)/24)+DATE(1970,1,1)</f>
        <v>43042.208333333328</v>
      </c>
      <c r="P695" t="b">
        <v>0</v>
      </c>
      <c r="Q695" t="b">
        <v>0</v>
      </c>
      <c r="R695" t="s">
        <v>33</v>
      </c>
      <c r="S695" t="str">
        <f>IF(ISNUMBER(SEARCH("food", R695)), "Food", IF(ISNUMBER(SEARCH("music",R695)),"Music",IF(ISNUMBER(SEARCH("film", R695)), "Film &amp; Video", IF(ISNUMBER(SEARCH("games", R695)), "Games", IF(ISNUMBER(SEARCH("theater", R695)), "Theater",IF(ISNUMBER(SEARCH("technology", R695)), "Technology", IF(ISNUMBER(SEARCH("journalism", R695)), "Journalism", IF(ISNUMBER(SEARCH("photography", R695)), "Photography", IF(ISNUMBER(SEARCH("publishing", R695)), "Publishing")))))))))</f>
        <v>Theater</v>
      </c>
      <c r="T695" t="str">
        <f>IF(ISNUMBER(SEARCH("food", R695)), "Food Trucks",
IF(ISNUMBER(SEARCH("electric",R695)),"Electric Music",
IF(ISNUMBER(SEARCH("indie",R695)),"Indie Rock",
IF(ISNUMBER(SEARCH("jazz",R695)),"Jazz",
IF(ISNUMBER(SEARCH("metal",R695)),"Metal",
IF(ISNUMBER(SEARCH("rock",R695)),"Rock",
IF(ISNUMBER(SEARCH("world",R695)),"World Music",
IF(ISNUMBER(SEARCH("animation", R695)), "Animation",
IF(ISNUMBER(SEARCH("documentary", R695)), "Documentary",
IF(ISNUMBER(SEARCH("drama", R695)), "Drama",
IF(ISNUMBER(SEARCH("science", R695)), "Science Ficton",
IF(ISNUMBER(SEARCH("shorts", R695)), "Shorts",
IF(ISNUMBER(SEARCH("television", R695)), "Television",
IF(ISNUMBER(SEARCH("mobile", R695)), "Mobile Games",
IF(ISNUMBER(SEARCH("video games", R695)), "Video Games",
IF(ISNUMBER(SEARCH("theater", R695)), "Plays",
IF(ISNUMBER(SEARCH("wearables", R695)), "Wearables",
IF(ISNUMBER(SEARCH("web", R695)), "Web",
IF(ISNUMBER(SEARCH("journalism", R695)), "Audio",
IF(ISNUMBER(SEARCH("photography", R695)), "Photography Books",
IF(ISNUMBER(SEARCH("publishing/fiction", R695)), "Ficton",
IF(ISNUMBER(SEARCH("nonfiction", R695)), "Nonfiction",
IF(ISNUMBER(SEARCH("podcasts", R695)), "Radio &amp; Podcasts",
IF(ISNUMBER(SEARCH("translations", R695)), "translations"))))))))))))))))))))))))</f>
        <v>Plays</v>
      </c>
    </row>
    <row r="696" spans="1:20" x14ac:dyDescent="0.25">
      <c r="A696">
        <v>694</v>
      </c>
      <c r="B696" t="s">
        <v>1427</v>
      </c>
      <c r="C696" s="3" t="s">
        <v>1428</v>
      </c>
      <c r="D696">
        <v>9100</v>
      </c>
      <c r="E696">
        <v>7656</v>
      </c>
      <c r="F696" s="6">
        <f>E696/D696*100</f>
        <v>84.131868131868131</v>
      </c>
      <c r="G696" t="s">
        <v>14</v>
      </c>
      <c r="H696">
        <v>79</v>
      </c>
      <c r="I696" s="8">
        <f>IFERROR(E696/H696,"0")</f>
        <v>96.911392405063296</v>
      </c>
      <c r="J696" t="s">
        <v>21</v>
      </c>
      <c r="K696" t="s">
        <v>22</v>
      </c>
      <c r="L696">
        <v>1511762400</v>
      </c>
      <c r="M696" s="12">
        <f>(((L696/60)/60)/24)+DATE(1970,1,1)</f>
        <v>43066.25</v>
      </c>
      <c r="N696">
        <v>1514959200</v>
      </c>
      <c r="O696" s="12">
        <f>(((N696/60)/60)/24)+DATE(1970,1,1)</f>
        <v>43103.25</v>
      </c>
      <c r="P696" t="b">
        <v>0</v>
      </c>
      <c r="Q696" t="b">
        <v>0</v>
      </c>
      <c r="R696" t="s">
        <v>33</v>
      </c>
      <c r="S696" t="str">
        <f>IF(ISNUMBER(SEARCH("food", R696)), "Food", IF(ISNUMBER(SEARCH("music",R696)),"Music",IF(ISNUMBER(SEARCH("film", R696)), "Film &amp; Video", IF(ISNUMBER(SEARCH("games", R696)), "Games", IF(ISNUMBER(SEARCH("theater", R696)), "Theater",IF(ISNUMBER(SEARCH("technology", R696)), "Technology", IF(ISNUMBER(SEARCH("journalism", R696)), "Journalism", IF(ISNUMBER(SEARCH("photography", R696)), "Photography", IF(ISNUMBER(SEARCH("publishing", R696)), "Publishing")))))))))</f>
        <v>Theater</v>
      </c>
      <c r="T696" t="str">
        <f>IF(ISNUMBER(SEARCH("food", R696)), "Food Trucks",
IF(ISNUMBER(SEARCH("electric",R696)),"Electric Music",
IF(ISNUMBER(SEARCH("indie",R696)),"Indie Rock",
IF(ISNUMBER(SEARCH("jazz",R696)),"Jazz",
IF(ISNUMBER(SEARCH("metal",R696)),"Metal",
IF(ISNUMBER(SEARCH("rock",R696)),"Rock",
IF(ISNUMBER(SEARCH("world",R696)),"World Music",
IF(ISNUMBER(SEARCH("animation", R696)), "Animation",
IF(ISNUMBER(SEARCH("documentary", R696)), "Documentary",
IF(ISNUMBER(SEARCH("drama", R696)), "Drama",
IF(ISNUMBER(SEARCH("science", R696)), "Science Ficton",
IF(ISNUMBER(SEARCH("shorts", R696)), "Shorts",
IF(ISNUMBER(SEARCH("television", R696)), "Television",
IF(ISNUMBER(SEARCH("mobile", R696)), "Mobile Games",
IF(ISNUMBER(SEARCH("video games", R696)), "Video Games",
IF(ISNUMBER(SEARCH("theater", R696)), "Plays",
IF(ISNUMBER(SEARCH("wearables", R696)), "Wearables",
IF(ISNUMBER(SEARCH("web", R696)), "Web",
IF(ISNUMBER(SEARCH("journalism", R696)), "Audio",
IF(ISNUMBER(SEARCH("photography", R696)), "Photography Books",
IF(ISNUMBER(SEARCH("publishing/fiction", R696)), "Ficton",
IF(ISNUMBER(SEARCH("nonfiction", R696)), "Nonfiction",
IF(ISNUMBER(SEARCH("podcasts", R696)), "Radio &amp; Podcasts",
IF(ISNUMBER(SEARCH("translations", R696)), "translations"))))))))))))))))))))))))</f>
        <v>Plays</v>
      </c>
    </row>
    <row r="697" spans="1:20" x14ac:dyDescent="0.25">
      <c r="A697">
        <v>695</v>
      </c>
      <c r="B697" t="s">
        <v>1429</v>
      </c>
      <c r="C697" s="3" t="s">
        <v>1430</v>
      </c>
      <c r="D697">
        <v>9200</v>
      </c>
      <c r="E697">
        <v>12322</v>
      </c>
      <c r="F697" s="6">
        <f>E697/D697*100</f>
        <v>133.93478260869566</v>
      </c>
      <c r="G697" t="s">
        <v>20</v>
      </c>
      <c r="H697">
        <v>196</v>
      </c>
      <c r="I697" s="8">
        <f>IFERROR(E697/H697,"0")</f>
        <v>62.867346938775512</v>
      </c>
      <c r="J697" t="s">
        <v>107</v>
      </c>
      <c r="K697" t="s">
        <v>108</v>
      </c>
      <c r="L697">
        <v>1447480800</v>
      </c>
      <c r="M697" s="12">
        <f>(((L697/60)/60)/24)+DATE(1970,1,1)</f>
        <v>42322.25</v>
      </c>
      <c r="N697">
        <v>1448863200</v>
      </c>
      <c r="O697" s="12">
        <f>(((N697/60)/60)/24)+DATE(1970,1,1)</f>
        <v>42338.25</v>
      </c>
      <c r="P697" t="b">
        <v>1</v>
      </c>
      <c r="Q697" t="b">
        <v>0</v>
      </c>
      <c r="R697" t="s">
        <v>23</v>
      </c>
      <c r="S697" t="str">
        <f>IF(ISNUMBER(SEARCH("food", R697)), "Food", IF(ISNUMBER(SEARCH("music",R697)),"Music",IF(ISNUMBER(SEARCH("film", R697)), "Film &amp; Video", IF(ISNUMBER(SEARCH("games", R697)), "Games", IF(ISNUMBER(SEARCH("theater", R697)), "Theater",IF(ISNUMBER(SEARCH("technology", R697)), "Technology", IF(ISNUMBER(SEARCH("journalism", R697)), "Journalism", IF(ISNUMBER(SEARCH("photography", R697)), "Photography", IF(ISNUMBER(SEARCH("publishing", R697)), "Publishing")))))))))</f>
        <v>Music</v>
      </c>
      <c r="T697" t="str">
        <f>IF(ISNUMBER(SEARCH("food", R697)), "Food Trucks",
IF(ISNUMBER(SEARCH("electric",R697)),"Electric Music",
IF(ISNUMBER(SEARCH("indie",R697)),"Indie Rock",
IF(ISNUMBER(SEARCH("jazz",R697)),"Jazz",
IF(ISNUMBER(SEARCH("metal",R697)),"Metal",
IF(ISNUMBER(SEARCH("rock",R697)),"Rock",
IF(ISNUMBER(SEARCH("world",R697)),"World Music",
IF(ISNUMBER(SEARCH("animation", R697)), "Animation",
IF(ISNUMBER(SEARCH("documentary", R697)), "Documentary",
IF(ISNUMBER(SEARCH("drama", R697)), "Drama",
IF(ISNUMBER(SEARCH("science", R697)), "Science Ficton",
IF(ISNUMBER(SEARCH("shorts", R697)), "Shorts",
IF(ISNUMBER(SEARCH("television", R697)), "Television",
IF(ISNUMBER(SEARCH("mobile", R697)), "Mobile Games",
IF(ISNUMBER(SEARCH("video games", R697)), "Video Games",
IF(ISNUMBER(SEARCH("theater", R697)), "Plays",
IF(ISNUMBER(SEARCH("wearables", R697)), "Wearables",
IF(ISNUMBER(SEARCH("web", R697)), "Web",
IF(ISNUMBER(SEARCH("journalism", R697)), "Audio",
IF(ISNUMBER(SEARCH("photography", R697)), "Photography Books",
IF(ISNUMBER(SEARCH("publishing/fiction", R697)), "Ficton",
IF(ISNUMBER(SEARCH("nonfiction", R697)), "Nonfiction",
IF(ISNUMBER(SEARCH("podcasts", R697)), "Radio &amp; Podcasts",
IF(ISNUMBER(SEARCH("translations", R697)), "translations"))))))))))))))))))))))))</f>
        <v>Rock</v>
      </c>
    </row>
    <row r="698" spans="1:20" x14ac:dyDescent="0.25">
      <c r="A698">
        <v>696</v>
      </c>
      <c r="B698" t="s">
        <v>1431</v>
      </c>
      <c r="C698" s="3" t="s">
        <v>1432</v>
      </c>
      <c r="D698">
        <v>164100</v>
      </c>
      <c r="E698">
        <v>96888</v>
      </c>
      <c r="F698" s="6">
        <f>E698/D698*100</f>
        <v>59.042047531992694</v>
      </c>
      <c r="G698" t="s">
        <v>14</v>
      </c>
      <c r="H698">
        <v>889</v>
      </c>
      <c r="I698" s="8">
        <f>IFERROR(E698/H698,"0")</f>
        <v>108.98537682789652</v>
      </c>
      <c r="J698" t="s">
        <v>21</v>
      </c>
      <c r="K698" t="s">
        <v>22</v>
      </c>
      <c r="L698">
        <v>1429506000</v>
      </c>
      <c r="M698" s="12">
        <f>(((L698/60)/60)/24)+DATE(1970,1,1)</f>
        <v>42114.208333333328</v>
      </c>
      <c r="N698">
        <v>1429592400</v>
      </c>
      <c r="O698" s="12">
        <f>(((N698/60)/60)/24)+DATE(1970,1,1)</f>
        <v>42115.208333333328</v>
      </c>
      <c r="P698" t="b">
        <v>0</v>
      </c>
      <c r="Q698" t="b">
        <v>1</v>
      </c>
      <c r="R698" t="s">
        <v>33</v>
      </c>
      <c r="S698" t="str">
        <f>IF(ISNUMBER(SEARCH("food", R698)), "Food", IF(ISNUMBER(SEARCH("music",R698)),"Music",IF(ISNUMBER(SEARCH("film", R698)), "Film &amp; Video", IF(ISNUMBER(SEARCH("games", R698)), "Games", IF(ISNUMBER(SEARCH("theater", R698)), "Theater",IF(ISNUMBER(SEARCH("technology", R698)), "Technology", IF(ISNUMBER(SEARCH("journalism", R698)), "Journalism", IF(ISNUMBER(SEARCH("photography", R698)), "Photography", IF(ISNUMBER(SEARCH("publishing", R698)), "Publishing")))))))))</f>
        <v>Theater</v>
      </c>
      <c r="T698" t="str">
        <f>IF(ISNUMBER(SEARCH("food", R698)), "Food Trucks",
IF(ISNUMBER(SEARCH("electric",R698)),"Electric Music",
IF(ISNUMBER(SEARCH("indie",R698)),"Indie Rock",
IF(ISNUMBER(SEARCH("jazz",R698)),"Jazz",
IF(ISNUMBER(SEARCH("metal",R698)),"Metal",
IF(ISNUMBER(SEARCH("rock",R698)),"Rock",
IF(ISNUMBER(SEARCH("world",R698)),"World Music",
IF(ISNUMBER(SEARCH("animation", R698)), "Animation",
IF(ISNUMBER(SEARCH("documentary", R698)), "Documentary",
IF(ISNUMBER(SEARCH("drama", R698)), "Drama",
IF(ISNUMBER(SEARCH("science", R698)), "Science Ficton",
IF(ISNUMBER(SEARCH("shorts", R698)), "Shorts",
IF(ISNUMBER(SEARCH("television", R698)), "Television",
IF(ISNUMBER(SEARCH("mobile", R698)), "Mobile Games",
IF(ISNUMBER(SEARCH("video games", R698)), "Video Games",
IF(ISNUMBER(SEARCH("theater", R698)), "Plays",
IF(ISNUMBER(SEARCH("wearables", R698)), "Wearables",
IF(ISNUMBER(SEARCH("web", R698)), "Web",
IF(ISNUMBER(SEARCH("journalism", R698)), "Audio",
IF(ISNUMBER(SEARCH("photography", R698)), "Photography Books",
IF(ISNUMBER(SEARCH("publishing/fiction", R698)), "Ficton",
IF(ISNUMBER(SEARCH("nonfiction", R698)), "Nonfiction",
IF(ISNUMBER(SEARCH("podcasts", R698)), "Radio &amp; Podcasts",
IF(ISNUMBER(SEARCH("translations", R698)), "translations"))))))))))))))))))))))))</f>
        <v>Plays</v>
      </c>
    </row>
    <row r="699" spans="1:20" x14ac:dyDescent="0.25">
      <c r="A699">
        <v>697</v>
      </c>
      <c r="B699" t="s">
        <v>1433</v>
      </c>
      <c r="C699" s="3" t="s">
        <v>1434</v>
      </c>
      <c r="D699">
        <v>128900</v>
      </c>
      <c r="E699">
        <v>196960</v>
      </c>
      <c r="F699" s="6">
        <f>E699/D699*100</f>
        <v>152.80062063615205</v>
      </c>
      <c r="G699" t="s">
        <v>20</v>
      </c>
      <c r="H699">
        <v>7295</v>
      </c>
      <c r="I699" s="8">
        <f>IFERROR(E699/H699,"0")</f>
        <v>26.999314599040439</v>
      </c>
      <c r="J699" t="s">
        <v>21</v>
      </c>
      <c r="K699" t="s">
        <v>22</v>
      </c>
      <c r="L699">
        <v>1522472400</v>
      </c>
      <c r="M699" s="12">
        <f>(((L699/60)/60)/24)+DATE(1970,1,1)</f>
        <v>43190.208333333328</v>
      </c>
      <c r="N699">
        <v>1522645200</v>
      </c>
      <c r="O699" s="12">
        <f>(((N699/60)/60)/24)+DATE(1970,1,1)</f>
        <v>43192.208333333328</v>
      </c>
      <c r="P699" t="b">
        <v>0</v>
      </c>
      <c r="Q699" t="b">
        <v>0</v>
      </c>
      <c r="R699" t="s">
        <v>50</v>
      </c>
      <c r="S699" t="str">
        <f>IF(ISNUMBER(SEARCH("food", R699)), "Food", IF(ISNUMBER(SEARCH("music",R699)),"Music",IF(ISNUMBER(SEARCH("film", R699)), "Film &amp; Video", IF(ISNUMBER(SEARCH("games", R699)), "Games", IF(ISNUMBER(SEARCH("theater", R699)), "Theater",IF(ISNUMBER(SEARCH("technology", R699)), "Technology", IF(ISNUMBER(SEARCH("journalism", R699)), "Journalism", IF(ISNUMBER(SEARCH("photography", R699)), "Photography", IF(ISNUMBER(SEARCH("publishing", R699)), "Publishing")))))))))</f>
        <v>Music</v>
      </c>
      <c r="T699" t="str">
        <f>IF(ISNUMBER(SEARCH("food", R699)), "Food Trucks",
IF(ISNUMBER(SEARCH("electric",R699)),"Electric Music",
IF(ISNUMBER(SEARCH("indie",R699)),"Indie Rock",
IF(ISNUMBER(SEARCH("jazz",R699)),"Jazz",
IF(ISNUMBER(SEARCH("metal",R699)),"Metal",
IF(ISNUMBER(SEARCH("rock",R699)),"Rock",
IF(ISNUMBER(SEARCH("world",R699)),"World Music",
IF(ISNUMBER(SEARCH("animation", R699)), "Animation",
IF(ISNUMBER(SEARCH("documentary", R699)), "Documentary",
IF(ISNUMBER(SEARCH("drama", R699)), "Drama",
IF(ISNUMBER(SEARCH("science", R699)), "Science Ficton",
IF(ISNUMBER(SEARCH("shorts", R699)), "Shorts",
IF(ISNUMBER(SEARCH("television", R699)), "Television",
IF(ISNUMBER(SEARCH("mobile", R699)), "Mobile Games",
IF(ISNUMBER(SEARCH("video games", R699)), "Video Games",
IF(ISNUMBER(SEARCH("theater", R699)), "Plays",
IF(ISNUMBER(SEARCH("wearables", R699)), "Wearables",
IF(ISNUMBER(SEARCH("web", R699)), "Web",
IF(ISNUMBER(SEARCH("journalism", R699)), "Audio",
IF(ISNUMBER(SEARCH("photography", R699)), "Photography Books",
IF(ISNUMBER(SEARCH("publishing/fiction", R699)), "Ficton",
IF(ISNUMBER(SEARCH("nonfiction", R699)), "Nonfiction",
IF(ISNUMBER(SEARCH("podcasts", R699)), "Radio &amp; Podcasts",
IF(ISNUMBER(SEARCH("translations", R699)), "translations"))))))))))))))))))))))))</f>
        <v>Electric Music</v>
      </c>
    </row>
    <row r="700" spans="1:20" x14ac:dyDescent="0.25">
      <c r="A700">
        <v>698</v>
      </c>
      <c r="B700" t="s">
        <v>1435</v>
      </c>
      <c r="C700" s="3" t="s">
        <v>1436</v>
      </c>
      <c r="D700">
        <v>42100</v>
      </c>
      <c r="E700">
        <v>188057</v>
      </c>
      <c r="F700" s="6">
        <f>E700/D700*100</f>
        <v>446.69121140142522</v>
      </c>
      <c r="G700" t="s">
        <v>20</v>
      </c>
      <c r="H700">
        <v>2893</v>
      </c>
      <c r="I700" s="8">
        <f>IFERROR(E700/H700,"0")</f>
        <v>65.004147943311438</v>
      </c>
      <c r="J700" t="s">
        <v>15</v>
      </c>
      <c r="K700" t="s">
        <v>16</v>
      </c>
      <c r="L700">
        <v>1322114400</v>
      </c>
      <c r="M700" s="12">
        <f>(((L700/60)/60)/24)+DATE(1970,1,1)</f>
        <v>40871.25</v>
      </c>
      <c r="N700">
        <v>1323324000</v>
      </c>
      <c r="O700" s="12">
        <f>(((N700/60)/60)/24)+DATE(1970,1,1)</f>
        <v>40885.25</v>
      </c>
      <c r="P700" t="b">
        <v>0</v>
      </c>
      <c r="Q700" t="b">
        <v>0</v>
      </c>
      <c r="R700" t="s">
        <v>65</v>
      </c>
      <c r="S700" t="str">
        <f>IF(ISNUMBER(SEARCH("food", R700)), "Food", IF(ISNUMBER(SEARCH("music",R700)),"Music",IF(ISNUMBER(SEARCH("film", R700)), "Film &amp; Video", IF(ISNUMBER(SEARCH("games", R700)), "Games", IF(ISNUMBER(SEARCH("theater", R700)), "Theater",IF(ISNUMBER(SEARCH("technology", R700)), "Technology", IF(ISNUMBER(SEARCH("journalism", R700)), "Journalism", IF(ISNUMBER(SEARCH("photography", R700)), "Photography", IF(ISNUMBER(SEARCH("publishing", R700)), "Publishing")))))))))</f>
        <v>Technology</v>
      </c>
      <c r="T700" t="str">
        <f>IF(ISNUMBER(SEARCH("food", R700)), "Food Trucks",
IF(ISNUMBER(SEARCH("electric",R700)),"Electric Music",
IF(ISNUMBER(SEARCH("indie",R700)),"Indie Rock",
IF(ISNUMBER(SEARCH("jazz",R700)),"Jazz",
IF(ISNUMBER(SEARCH("metal",R700)),"Metal",
IF(ISNUMBER(SEARCH("rock",R700)),"Rock",
IF(ISNUMBER(SEARCH("world",R700)),"World Music",
IF(ISNUMBER(SEARCH("animation", R700)), "Animation",
IF(ISNUMBER(SEARCH("documentary", R700)), "Documentary",
IF(ISNUMBER(SEARCH("drama", R700)), "Drama",
IF(ISNUMBER(SEARCH("science", R700)), "Science Ficton",
IF(ISNUMBER(SEARCH("shorts", R700)), "Shorts",
IF(ISNUMBER(SEARCH("television", R700)), "Television",
IF(ISNUMBER(SEARCH("mobile", R700)), "Mobile Games",
IF(ISNUMBER(SEARCH("video games", R700)), "Video Games",
IF(ISNUMBER(SEARCH("theater", R700)), "Plays",
IF(ISNUMBER(SEARCH("wearables", R700)), "Wearables",
IF(ISNUMBER(SEARCH("web", R700)), "Web",
IF(ISNUMBER(SEARCH("journalism", R700)), "Audio",
IF(ISNUMBER(SEARCH("photography", R700)), "Photography Books",
IF(ISNUMBER(SEARCH("publishing/fiction", R700)), "Ficton",
IF(ISNUMBER(SEARCH("nonfiction", R700)), "Nonfiction",
IF(ISNUMBER(SEARCH("podcasts", R700)), "Radio &amp; Podcasts",
IF(ISNUMBER(SEARCH("translations", R700)), "translations"))))))))))))))))))))))))</f>
        <v>Wearables</v>
      </c>
    </row>
    <row r="701" spans="1:20" x14ac:dyDescent="0.25">
      <c r="A701">
        <v>699</v>
      </c>
      <c r="B701" t="s">
        <v>444</v>
      </c>
      <c r="C701" s="3" t="s">
        <v>1437</v>
      </c>
      <c r="D701">
        <v>7400</v>
      </c>
      <c r="E701">
        <v>6245</v>
      </c>
      <c r="F701" s="6">
        <f>E701/D701*100</f>
        <v>84.391891891891888</v>
      </c>
      <c r="G701" t="s">
        <v>14</v>
      </c>
      <c r="H701">
        <v>56</v>
      </c>
      <c r="I701" s="8">
        <f>IFERROR(E701/H701,"0")</f>
        <v>111.51785714285714</v>
      </c>
      <c r="J701" t="s">
        <v>21</v>
      </c>
      <c r="K701" t="s">
        <v>22</v>
      </c>
      <c r="L701">
        <v>1561438800</v>
      </c>
      <c r="M701" s="12">
        <f>(((L701/60)/60)/24)+DATE(1970,1,1)</f>
        <v>43641.208333333328</v>
      </c>
      <c r="N701">
        <v>1561525200</v>
      </c>
      <c r="O701" s="12">
        <f>(((N701/60)/60)/24)+DATE(1970,1,1)</f>
        <v>43642.208333333328</v>
      </c>
      <c r="P701" t="b">
        <v>0</v>
      </c>
      <c r="Q701" t="b">
        <v>0</v>
      </c>
      <c r="R701" t="s">
        <v>53</v>
      </c>
      <c r="S701" t="str">
        <f>IF(ISNUMBER(SEARCH("food", R701)), "Food", IF(ISNUMBER(SEARCH("music",R701)),"Music",IF(ISNUMBER(SEARCH("film", R701)), "Film &amp; Video", IF(ISNUMBER(SEARCH("games", R701)), "Games", IF(ISNUMBER(SEARCH("theater", R701)), "Theater",IF(ISNUMBER(SEARCH("technology", R701)), "Technology", IF(ISNUMBER(SEARCH("journalism", R701)), "Journalism", IF(ISNUMBER(SEARCH("photography", R701)), "Photography", IF(ISNUMBER(SEARCH("publishing", R701)), "Publishing")))))))))</f>
        <v>Film &amp; Video</v>
      </c>
      <c r="T701" t="str">
        <f>IF(ISNUMBER(SEARCH("food", R701)), "Food Trucks",
IF(ISNUMBER(SEARCH("electric",R701)),"Electric Music",
IF(ISNUMBER(SEARCH("indie",R701)),"Indie Rock",
IF(ISNUMBER(SEARCH("jazz",R701)),"Jazz",
IF(ISNUMBER(SEARCH("metal",R701)),"Metal",
IF(ISNUMBER(SEARCH("rock",R701)),"Rock",
IF(ISNUMBER(SEARCH("world",R701)),"World Music",
IF(ISNUMBER(SEARCH("animation", R701)), "Animation",
IF(ISNUMBER(SEARCH("documentary", R701)), "Documentary",
IF(ISNUMBER(SEARCH("drama", R701)), "Drama",
IF(ISNUMBER(SEARCH("science", R701)), "Science Ficton",
IF(ISNUMBER(SEARCH("shorts", R701)), "Shorts",
IF(ISNUMBER(SEARCH("television", R701)), "Television",
IF(ISNUMBER(SEARCH("mobile", R701)), "Mobile Games",
IF(ISNUMBER(SEARCH("video games", R701)), "Video Games",
IF(ISNUMBER(SEARCH("theater", R701)), "Plays",
IF(ISNUMBER(SEARCH("wearables", R701)), "Wearables",
IF(ISNUMBER(SEARCH("web", R701)), "Web",
IF(ISNUMBER(SEARCH("journalism", R701)), "Audio",
IF(ISNUMBER(SEARCH("photography", R701)), "Photography Books",
IF(ISNUMBER(SEARCH("publishing/fiction", R701)), "Ficton",
IF(ISNUMBER(SEARCH("nonfiction", R701)), "Nonfiction",
IF(ISNUMBER(SEARCH("podcasts", R701)), "Radio &amp; Podcasts",
IF(ISNUMBER(SEARCH("translations", R701)), "translations"))))))))))))))))))))))))</f>
        <v>Drama</v>
      </c>
    </row>
    <row r="702" spans="1:20" ht="31.5" x14ac:dyDescent="0.25">
      <c r="A702">
        <v>700</v>
      </c>
      <c r="B702" t="s">
        <v>1438</v>
      </c>
      <c r="C702" s="3" t="s">
        <v>1439</v>
      </c>
      <c r="D702">
        <v>100</v>
      </c>
      <c r="E702">
        <v>3</v>
      </c>
      <c r="F702" s="6">
        <f>E702/D702*100</f>
        <v>3</v>
      </c>
      <c r="G702" t="s">
        <v>14</v>
      </c>
      <c r="H702">
        <v>1</v>
      </c>
      <c r="I702" s="8">
        <f>IFERROR(E702/H702,"0")</f>
        <v>3</v>
      </c>
      <c r="J702" t="s">
        <v>21</v>
      </c>
      <c r="K702" t="s">
        <v>22</v>
      </c>
      <c r="L702">
        <v>1264399200</v>
      </c>
      <c r="M702" s="12">
        <f>(((L702/60)/60)/24)+DATE(1970,1,1)</f>
        <v>40203.25</v>
      </c>
      <c r="N702">
        <v>1265695200</v>
      </c>
      <c r="O702" s="12">
        <f>(((N702/60)/60)/24)+DATE(1970,1,1)</f>
        <v>40218.25</v>
      </c>
      <c r="P702" t="b">
        <v>0</v>
      </c>
      <c r="Q702" t="b">
        <v>0</v>
      </c>
      <c r="R702" t="s">
        <v>65</v>
      </c>
      <c r="S702" t="str">
        <f>IF(ISNUMBER(SEARCH("food", R702)), "Food", IF(ISNUMBER(SEARCH("music",R702)),"Music",IF(ISNUMBER(SEARCH("film", R702)), "Film &amp; Video", IF(ISNUMBER(SEARCH("games", R702)), "Games", IF(ISNUMBER(SEARCH("theater", R702)), "Theater",IF(ISNUMBER(SEARCH("technology", R702)), "Technology", IF(ISNUMBER(SEARCH("journalism", R702)), "Journalism", IF(ISNUMBER(SEARCH("photography", R702)), "Photography", IF(ISNUMBER(SEARCH("publishing", R702)), "Publishing")))))))))</f>
        <v>Technology</v>
      </c>
      <c r="T702" t="str">
        <f>IF(ISNUMBER(SEARCH("food", R702)), "Food Trucks",
IF(ISNUMBER(SEARCH("electric",R702)),"Electric Music",
IF(ISNUMBER(SEARCH("indie",R702)),"Indie Rock",
IF(ISNUMBER(SEARCH("jazz",R702)),"Jazz",
IF(ISNUMBER(SEARCH("metal",R702)),"Metal",
IF(ISNUMBER(SEARCH("rock",R702)),"Rock",
IF(ISNUMBER(SEARCH("world",R702)),"World Music",
IF(ISNUMBER(SEARCH("animation", R702)), "Animation",
IF(ISNUMBER(SEARCH("documentary", R702)), "Documentary",
IF(ISNUMBER(SEARCH("drama", R702)), "Drama",
IF(ISNUMBER(SEARCH("science", R702)), "Science Ficton",
IF(ISNUMBER(SEARCH("shorts", R702)), "Shorts",
IF(ISNUMBER(SEARCH("television", R702)), "Television",
IF(ISNUMBER(SEARCH("mobile", R702)), "Mobile Games",
IF(ISNUMBER(SEARCH("video games", R702)), "Video Games",
IF(ISNUMBER(SEARCH("theater", R702)), "Plays",
IF(ISNUMBER(SEARCH("wearables", R702)), "Wearables",
IF(ISNUMBER(SEARCH("web", R702)), "Web",
IF(ISNUMBER(SEARCH("journalism", R702)), "Audio",
IF(ISNUMBER(SEARCH("photography", R702)), "Photography Books",
IF(ISNUMBER(SEARCH("publishing/fiction", R702)), "Ficton",
IF(ISNUMBER(SEARCH("nonfiction", R702)), "Nonfiction",
IF(ISNUMBER(SEARCH("podcasts", R702)), "Radio &amp; Podcasts",
IF(ISNUMBER(SEARCH("translations", R702)), "translations"))))))))))))))))))))))))</f>
        <v>Wearables</v>
      </c>
    </row>
    <row r="703" spans="1:20" ht="31.5" x14ac:dyDescent="0.25">
      <c r="A703">
        <v>701</v>
      </c>
      <c r="B703" t="s">
        <v>1440</v>
      </c>
      <c r="C703" s="3" t="s">
        <v>1441</v>
      </c>
      <c r="D703">
        <v>52000</v>
      </c>
      <c r="E703">
        <v>91014</v>
      </c>
      <c r="F703" s="6">
        <f>E703/D703*100</f>
        <v>175.02692307692308</v>
      </c>
      <c r="G703" t="s">
        <v>20</v>
      </c>
      <c r="H703">
        <v>820</v>
      </c>
      <c r="I703" s="8">
        <f>IFERROR(E703/H703,"0")</f>
        <v>110.99268292682927</v>
      </c>
      <c r="J703" t="s">
        <v>21</v>
      </c>
      <c r="K703" t="s">
        <v>22</v>
      </c>
      <c r="L703">
        <v>1301202000</v>
      </c>
      <c r="M703" s="12">
        <f>(((L703/60)/60)/24)+DATE(1970,1,1)</f>
        <v>40629.208333333336</v>
      </c>
      <c r="N703">
        <v>1301806800</v>
      </c>
      <c r="O703" s="12">
        <f>(((N703/60)/60)/24)+DATE(1970,1,1)</f>
        <v>40636.208333333336</v>
      </c>
      <c r="P703" t="b">
        <v>1</v>
      </c>
      <c r="Q703" t="b">
        <v>0</v>
      </c>
      <c r="R703" t="s">
        <v>33</v>
      </c>
      <c r="S703" t="str">
        <f>IF(ISNUMBER(SEARCH("food", R703)), "Food", IF(ISNUMBER(SEARCH("music",R703)),"Music",IF(ISNUMBER(SEARCH("film", R703)), "Film &amp; Video", IF(ISNUMBER(SEARCH("games", R703)), "Games", IF(ISNUMBER(SEARCH("theater", R703)), "Theater",IF(ISNUMBER(SEARCH("technology", R703)), "Technology", IF(ISNUMBER(SEARCH("journalism", R703)), "Journalism", IF(ISNUMBER(SEARCH("photography", R703)), "Photography", IF(ISNUMBER(SEARCH("publishing", R703)), "Publishing")))))))))</f>
        <v>Theater</v>
      </c>
      <c r="T703" t="str">
        <f>IF(ISNUMBER(SEARCH("food", R703)), "Food Trucks",
IF(ISNUMBER(SEARCH("electric",R703)),"Electric Music",
IF(ISNUMBER(SEARCH("indie",R703)),"Indie Rock",
IF(ISNUMBER(SEARCH("jazz",R703)),"Jazz",
IF(ISNUMBER(SEARCH("metal",R703)),"Metal",
IF(ISNUMBER(SEARCH("rock",R703)),"Rock",
IF(ISNUMBER(SEARCH("world",R703)),"World Music",
IF(ISNUMBER(SEARCH("animation", R703)), "Animation",
IF(ISNUMBER(SEARCH("documentary", R703)), "Documentary",
IF(ISNUMBER(SEARCH("drama", R703)), "Drama",
IF(ISNUMBER(SEARCH("science", R703)), "Science Ficton",
IF(ISNUMBER(SEARCH("shorts", R703)), "Shorts",
IF(ISNUMBER(SEARCH("television", R703)), "Television",
IF(ISNUMBER(SEARCH("mobile", R703)), "Mobile Games",
IF(ISNUMBER(SEARCH("video games", R703)), "Video Games",
IF(ISNUMBER(SEARCH("theater", R703)), "Plays",
IF(ISNUMBER(SEARCH("wearables", R703)), "Wearables",
IF(ISNUMBER(SEARCH("web", R703)), "Web",
IF(ISNUMBER(SEARCH("journalism", R703)), "Audio",
IF(ISNUMBER(SEARCH("photography", R703)), "Photography Books",
IF(ISNUMBER(SEARCH("publishing/fiction", R703)), "Ficton",
IF(ISNUMBER(SEARCH("nonfiction", R703)), "Nonfiction",
IF(ISNUMBER(SEARCH("podcasts", R703)), "Radio &amp; Podcasts",
IF(ISNUMBER(SEARCH("translations", R703)), "translations"))))))))))))))))))))))))</f>
        <v>Plays</v>
      </c>
    </row>
    <row r="704" spans="1:20" ht="31.5" x14ac:dyDescent="0.25">
      <c r="A704">
        <v>702</v>
      </c>
      <c r="B704" t="s">
        <v>1442</v>
      </c>
      <c r="C704" s="3" t="s">
        <v>1443</v>
      </c>
      <c r="D704">
        <v>8700</v>
      </c>
      <c r="E704">
        <v>4710</v>
      </c>
      <c r="F704" s="6">
        <f>E704/D704*100</f>
        <v>54.137931034482754</v>
      </c>
      <c r="G704" t="s">
        <v>14</v>
      </c>
      <c r="H704">
        <v>83</v>
      </c>
      <c r="I704" s="8">
        <f>IFERROR(E704/H704,"0")</f>
        <v>56.746987951807228</v>
      </c>
      <c r="J704" t="s">
        <v>21</v>
      </c>
      <c r="K704" t="s">
        <v>22</v>
      </c>
      <c r="L704">
        <v>1374469200</v>
      </c>
      <c r="M704" s="12">
        <f>(((L704/60)/60)/24)+DATE(1970,1,1)</f>
        <v>41477.208333333336</v>
      </c>
      <c r="N704">
        <v>1374901200</v>
      </c>
      <c r="O704" s="12">
        <f>(((N704/60)/60)/24)+DATE(1970,1,1)</f>
        <v>41482.208333333336</v>
      </c>
      <c r="P704" t="b">
        <v>0</v>
      </c>
      <c r="Q704" t="b">
        <v>0</v>
      </c>
      <c r="R704" t="s">
        <v>65</v>
      </c>
      <c r="S704" t="str">
        <f>IF(ISNUMBER(SEARCH("food", R704)), "Food", IF(ISNUMBER(SEARCH("music",R704)),"Music",IF(ISNUMBER(SEARCH("film", R704)), "Film &amp; Video", IF(ISNUMBER(SEARCH("games", R704)), "Games", IF(ISNUMBER(SEARCH("theater", R704)), "Theater",IF(ISNUMBER(SEARCH("technology", R704)), "Technology", IF(ISNUMBER(SEARCH("journalism", R704)), "Journalism", IF(ISNUMBER(SEARCH("photography", R704)), "Photography", IF(ISNUMBER(SEARCH("publishing", R704)), "Publishing")))))))))</f>
        <v>Technology</v>
      </c>
      <c r="T704" t="str">
        <f>IF(ISNUMBER(SEARCH("food", R704)), "Food Trucks",
IF(ISNUMBER(SEARCH("electric",R704)),"Electric Music",
IF(ISNUMBER(SEARCH("indie",R704)),"Indie Rock",
IF(ISNUMBER(SEARCH("jazz",R704)),"Jazz",
IF(ISNUMBER(SEARCH("metal",R704)),"Metal",
IF(ISNUMBER(SEARCH("rock",R704)),"Rock",
IF(ISNUMBER(SEARCH("world",R704)),"World Music",
IF(ISNUMBER(SEARCH("animation", R704)), "Animation",
IF(ISNUMBER(SEARCH("documentary", R704)), "Documentary",
IF(ISNUMBER(SEARCH("drama", R704)), "Drama",
IF(ISNUMBER(SEARCH("science", R704)), "Science Ficton",
IF(ISNUMBER(SEARCH("shorts", R704)), "Shorts",
IF(ISNUMBER(SEARCH("television", R704)), "Television",
IF(ISNUMBER(SEARCH("mobile", R704)), "Mobile Games",
IF(ISNUMBER(SEARCH("video games", R704)), "Video Games",
IF(ISNUMBER(SEARCH("theater", R704)), "Plays",
IF(ISNUMBER(SEARCH("wearables", R704)), "Wearables",
IF(ISNUMBER(SEARCH("web", R704)), "Web",
IF(ISNUMBER(SEARCH("journalism", R704)), "Audio",
IF(ISNUMBER(SEARCH("photography", R704)), "Photography Books",
IF(ISNUMBER(SEARCH("publishing/fiction", R704)), "Ficton",
IF(ISNUMBER(SEARCH("nonfiction", R704)), "Nonfiction",
IF(ISNUMBER(SEARCH("podcasts", R704)), "Radio &amp; Podcasts",
IF(ISNUMBER(SEARCH("translations", R704)), "translations"))))))))))))))))))))))))</f>
        <v>Wearables</v>
      </c>
    </row>
    <row r="705" spans="1:20" x14ac:dyDescent="0.25">
      <c r="A705">
        <v>703</v>
      </c>
      <c r="B705" t="s">
        <v>1444</v>
      </c>
      <c r="C705" s="3" t="s">
        <v>1445</v>
      </c>
      <c r="D705">
        <v>63400</v>
      </c>
      <c r="E705">
        <v>197728</v>
      </c>
      <c r="F705" s="6">
        <f>E705/D705*100</f>
        <v>311.87381703470032</v>
      </c>
      <c r="G705" t="s">
        <v>20</v>
      </c>
      <c r="H705">
        <v>2038</v>
      </c>
      <c r="I705" s="8">
        <f>IFERROR(E705/H705,"0")</f>
        <v>97.020608439646708</v>
      </c>
      <c r="J705" t="s">
        <v>21</v>
      </c>
      <c r="K705" t="s">
        <v>22</v>
      </c>
      <c r="L705">
        <v>1334984400</v>
      </c>
      <c r="M705" s="12">
        <f>(((L705/60)/60)/24)+DATE(1970,1,1)</f>
        <v>41020.208333333336</v>
      </c>
      <c r="N705">
        <v>1336453200</v>
      </c>
      <c r="O705" s="12">
        <f>(((N705/60)/60)/24)+DATE(1970,1,1)</f>
        <v>41037.208333333336</v>
      </c>
      <c r="P705" t="b">
        <v>1</v>
      </c>
      <c r="Q705" t="b">
        <v>1</v>
      </c>
      <c r="R705" t="s">
        <v>206</v>
      </c>
      <c r="S705" t="str">
        <f>IF(ISNUMBER(SEARCH("food", R705)), "Food", IF(ISNUMBER(SEARCH("music",R705)),"Music",IF(ISNUMBER(SEARCH("film", R705)), "Film &amp; Video", IF(ISNUMBER(SEARCH("games", R705)), "Games", IF(ISNUMBER(SEARCH("theater", R705)), "Theater",IF(ISNUMBER(SEARCH("technology", R705)), "Technology", IF(ISNUMBER(SEARCH("journalism", R705)), "Journalism", IF(ISNUMBER(SEARCH("photography", R705)), "Photography", IF(ISNUMBER(SEARCH("publishing", R705)), "Publishing")))))))))</f>
        <v>Publishing</v>
      </c>
      <c r="T705" t="str">
        <f>IF(ISNUMBER(SEARCH("food", R705)), "Food Trucks",
IF(ISNUMBER(SEARCH("electric",R705)),"Electric Music",
IF(ISNUMBER(SEARCH("indie",R705)),"Indie Rock",
IF(ISNUMBER(SEARCH("jazz",R705)),"Jazz",
IF(ISNUMBER(SEARCH("metal",R705)),"Metal",
IF(ISNUMBER(SEARCH("rock",R705)),"Rock",
IF(ISNUMBER(SEARCH("world",R705)),"World Music",
IF(ISNUMBER(SEARCH("animation", R705)), "Animation",
IF(ISNUMBER(SEARCH("documentary", R705)), "Documentary",
IF(ISNUMBER(SEARCH("drama", R705)), "Drama",
IF(ISNUMBER(SEARCH("science", R705)), "Science Ficton",
IF(ISNUMBER(SEARCH("shorts", R705)), "Shorts",
IF(ISNUMBER(SEARCH("television", R705)), "Television",
IF(ISNUMBER(SEARCH("mobile", R705)), "Mobile Games",
IF(ISNUMBER(SEARCH("video games", R705)), "Video Games",
IF(ISNUMBER(SEARCH("theater", R705)), "Plays",
IF(ISNUMBER(SEARCH("wearables", R705)), "Wearables",
IF(ISNUMBER(SEARCH("web", R705)), "Web",
IF(ISNUMBER(SEARCH("journalism", R705)), "Audio",
IF(ISNUMBER(SEARCH("photography", R705)), "Photography Books",
IF(ISNUMBER(SEARCH("publishing/fiction", R705)), "Ficton",
IF(ISNUMBER(SEARCH("nonfiction", R705)), "Nonfiction",
IF(ISNUMBER(SEARCH("podcasts", R705)), "Radio &amp; Podcasts",
IF(ISNUMBER(SEARCH("translations", R705)), "translations"))))))))))))))))))))))))</f>
        <v>translations</v>
      </c>
    </row>
    <row r="706" spans="1:20" ht="31.5" x14ac:dyDescent="0.25">
      <c r="A706">
        <v>704</v>
      </c>
      <c r="B706" t="s">
        <v>1446</v>
      </c>
      <c r="C706" s="3" t="s">
        <v>1447</v>
      </c>
      <c r="D706">
        <v>8700</v>
      </c>
      <c r="E706">
        <v>10682</v>
      </c>
      <c r="F706" s="6">
        <f>E706/D706*100</f>
        <v>122.78160919540231</v>
      </c>
      <c r="G706" t="s">
        <v>20</v>
      </c>
      <c r="H706">
        <v>116</v>
      </c>
      <c r="I706" s="8">
        <f>IFERROR(E706/H706,"0")</f>
        <v>92.08620689655173</v>
      </c>
      <c r="J706" t="s">
        <v>21</v>
      </c>
      <c r="K706" t="s">
        <v>22</v>
      </c>
      <c r="L706">
        <v>1467608400</v>
      </c>
      <c r="M706" s="12">
        <f>(((L706/60)/60)/24)+DATE(1970,1,1)</f>
        <v>42555.208333333328</v>
      </c>
      <c r="N706">
        <v>1468904400</v>
      </c>
      <c r="O706" s="12">
        <f>(((N706/60)/60)/24)+DATE(1970,1,1)</f>
        <v>42570.208333333328</v>
      </c>
      <c r="P706" t="b">
        <v>0</v>
      </c>
      <c r="Q706" t="b">
        <v>0</v>
      </c>
      <c r="R706" t="s">
        <v>71</v>
      </c>
      <c r="S706" t="str">
        <f>IF(ISNUMBER(SEARCH("food", R706)), "Food", IF(ISNUMBER(SEARCH("music",R706)),"Music",IF(ISNUMBER(SEARCH("film", R706)), "Film &amp; Video", IF(ISNUMBER(SEARCH("games", R706)), "Games", IF(ISNUMBER(SEARCH("theater", R706)), "Theater",IF(ISNUMBER(SEARCH("technology", R706)), "Technology", IF(ISNUMBER(SEARCH("journalism", R706)), "Journalism", IF(ISNUMBER(SEARCH("photography", R706)), "Photography", IF(ISNUMBER(SEARCH("publishing", R706)), "Publishing")))))))))</f>
        <v>Film &amp; Video</v>
      </c>
      <c r="T706" t="str">
        <f>IF(ISNUMBER(SEARCH("food", R706)), "Food Trucks",
IF(ISNUMBER(SEARCH("electric",R706)),"Electric Music",
IF(ISNUMBER(SEARCH("indie",R706)),"Indie Rock",
IF(ISNUMBER(SEARCH("jazz",R706)),"Jazz",
IF(ISNUMBER(SEARCH("metal",R706)),"Metal",
IF(ISNUMBER(SEARCH("rock",R706)),"Rock",
IF(ISNUMBER(SEARCH("world",R706)),"World Music",
IF(ISNUMBER(SEARCH("animation", R706)), "Animation",
IF(ISNUMBER(SEARCH("documentary", R706)), "Documentary",
IF(ISNUMBER(SEARCH("drama", R706)), "Drama",
IF(ISNUMBER(SEARCH("science", R706)), "Science Ficton",
IF(ISNUMBER(SEARCH("shorts", R706)), "Shorts",
IF(ISNUMBER(SEARCH("television", R706)), "Television",
IF(ISNUMBER(SEARCH("mobile", R706)), "Mobile Games",
IF(ISNUMBER(SEARCH("video games", R706)), "Video Games",
IF(ISNUMBER(SEARCH("theater", R706)), "Plays",
IF(ISNUMBER(SEARCH("wearables", R706)), "Wearables",
IF(ISNUMBER(SEARCH("web", R706)), "Web",
IF(ISNUMBER(SEARCH("journalism", R706)), "Audio",
IF(ISNUMBER(SEARCH("photography", R706)), "Photography Books",
IF(ISNUMBER(SEARCH("publishing/fiction", R706)), "Ficton",
IF(ISNUMBER(SEARCH("nonfiction", R706)), "Nonfiction",
IF(ISNUMBER(SEARCH("podcasts", R706)), "Radio &amp; Podcasts",
IF(ISNUMBER(SEARCH("translations", R706)), "translations"))))))))))))))))))))))))</f>
        <v>Animation</v>
      </c>
    </row>
    <row r="707" spans="1:20" x14ac:dyDescent="0.25">
      <c r="A707">
        <v>705</v>
      </c>
      <c r="B707" t="s">
        <v>1448</v>
      </c>
      <c r="C707" s="3" t="s">
        <v>1449</v>
      </c>
      <c r="D707">
        <v>169700</v>
      </c>
      <c r="E707">
        <v>168048</v>
      </c>
      <c r="F707" s="6">
        <f>E707/D707*100</f>
        <v>99.026517383618156</v>
      </c>
      <c r="G707" t="s">
        <v>14</v>
      </c>
      <c r="H707">
        <v>2025</v>
      </c>
      <c r="I707" s="8">
        <f>IFERROR(E707/H707,"0")</f>
        <v>82.986666666666665</v>
      </c>
      <c r="J707" t="s">
        <v>40</v>
      </c>
      <c r="K707" t="s">
        <v>41</v>
      </c>
      <c r="L707">
        <v>1386741600</v>
      </c>
      <c r="M707" s="12">
        <f>(((L707/60)/60)/24)+DATE(1970,1,1)</f>
        <v>41619.25</v>
      </c>
      <c r="N707">
        <v>1387087200</v>
      </c>
      <c r="O707" s="12">
        <f>(((N707/60)/60)/24)+DATE(1970,1,1)</f>
        <v>41623.25</v>
      </c>
      <c r="P707" t="b">
        <v>0</v>
      </c>
      <c r="Q707" t="b">
        <v>0</v>
      </c>
      <c r="R707" t="s">
        <v>68</v>
      </c>
      <c r="S707" t="str">
        <f>IF(ISNUMBER(SEARCH("food", R707)), "Food", IF(ISNUMBER(SEARCH("music",R707)),"Music",IF(ISNUMBER(SEARCH("film", R707)), "Film &amp; Video", IF(ISNUMBER(SEARCH("games", R707)), "Games", IF(ISNUMBER(SEARCH("theater", R707)), "Theater",IF(ISNUMBER(SEARCH("technology", R707)), "Technology", IF(ISNUMBER(SEARCH("journalism", R707)), "Journalism", IF(ISNUMBER(SEARCH("photography", R707)), "Photography", IF(ISNUMBER(SEARCH("publishing", R707)), "Publishing")))))))))</f>
        <v>Publishing</v>
      </c>
      <c r="T707" t="str">
        <f>IF(ISNUMBER(SEARCH("food", R707)), "Food Trucks",
IF(ISNUMBER(SEARCH("electric",R707)),"Electric Music",
IF(ISNUMBER(SEARCH("indie",R707)),"Indie Rock",
IF(ISNUMBER(SEARCH("jazz",R707)),"Jazz",
IF(ISNUMBER(SEARCH("metal",R707)),"Metal",
IF(ISNUMBER(SEARCH("rock",R707)),"Rock",
IF(ISNUMBER(SEARCH("world",R707)),"World Music",
IF(ISNUMBER(SEARCH("animation", R707)), "Animation",
IF(ISNUMBER(SEARCH("documentary", R707)), "Documentary",
IF(ISNUMBER(SEARCH("drama", R707)), "Drama",
IF(ISNUMBER(SEARCH("science", R707)), "Science Ficton",
IF(ISNUMBER(SEARCH("shorts", R707)), "Shorts",
IF(ISNUMBER(SEARCH("television", R707)), "Television",
IF(ISNUMBER(SEARCH("mobile", R707)), "Mobile Games",
IF(ISNUMBER(SEARCH("video games", R707)), "Video Games",
IF(ISNUMBER(SEARCH("theater", R707)), "Plays",
IF(ISNUMBER(SEARCH("wearables", R707)), "Wearables",
IF(ISNUMBER(SEARCH("web", R707)), "Web",
IF(ISNUMBER(SEARCH("journalism", R707)), "Audio",
IF(ISNUMBER(SEARCH("photography", R707)), "Photography Books",
IF(ISNUMBER(SEARCH("publishing/fiction", R707)), "Ficton",
IF(ISNUMBER(SEARCH("nonfiction", R707)), "Nonfiction",
IF(ISNUMBER(SEARCH("podcasts", R707)), "Radio &amp; Podcasts",
IF(ISNUMBER(SEARCH("translations", R707)), "translations"))))))))))))))))))))))))</f>
        <v>Nonfiction</v>
      </c>
    </row>
    <row r="708" spans="1:20" ht="31.5" x14ac:dyDescent="0.25">
      <c r="A708">
        <v>706</v>
      </c>
      <c r="B708" t="s">
        <v>1450</v>
      </c>
      <c r="C708" s="3" t="s">
        <v>1451</v>
      </c>
      <c r="D708">
        <v>108400</v>
      </c>
      <c r="E708">
        <v>138586</v>
      </c>
      <c r="F708" s="6">
        <f>E708/D708*100</f>
        <v>127.84686346863469</v>
      </c>
      <c r="G708" t="s">
        <v>20</v>
      </c>
      <c r="H708">
        <v>1345</v>
      </c>
      <c r="I708" s="8">
        <f>IFERROR(E708/H708,"0")</f>
        <v>103.03791821561339</v>
      </c>
      <c r="J708" t="s">
        <v>26</v>
      </c>
      <c r="K708" t="s">
        <v>27</v>
      </c>
      <c r="L708">
        <v>1546754400</v>
      </c>
      <c r="M708" s="12">
        <f>(((L708/60)/60)/24)+DATE(1970,1,1)</f>
        <v>43471.25</v>
      </c>
      <c r="N708">
        <v>1547445600</v>
      </c>
      <c r="O708" s="12">
        <f>(((N708/60)/60)/24)+DATE(1970,1,1)</f>
        <v>43479.25</v>
      </c>
      <c r="P708" t="b">
        <v>0</v>
      </c>
      <c r="Q708" t="b">
        <v>1</v>
      </c>
      <c r="R708" t="s">
        <v>28</v>
      </c>
      <c r="S708" t="str">
        <f>IF(ISNUMBER(SEARCH("food", R708)), "Food", IF(ISNUMBER(SEARCH("music",R708)),"Music",IF(ISNUMBER(SEARCH("film", R708)), "Film &amp; Video", IF(ISNUMBER(SEARCH("games", R708)), "Games", IF(ISNUMBER(SEARCH("theater", R708)), "Theater",IF(ISNUMBER(SEARCH("technology", R708)), "Technology", IF(ISNUMBER(SEARCH("journalism", R708)), "Journalism", IF(ISNUMBER(SEARCH("photography", R708)), "Photography", IF(ISNUMBER(SEARCH("publishing", R708)), "Publishing")))))))))</f>
        <v>Technology</v>
      </c>
      <c r="T708" t="str">
        <f>IF(ISNUMBER(SEARCH("food", R708)), "Food Trucks",
IF(ISNUMBER(SEARCH("electric",R708)),"Electric Music",
IF(ISNUMBER(SEARCH("indie",R708)),"Indie Rock",
IF(ISNUMBER(SEARCH("jazz",R708)),"Jazz",
IF(ISNUMBER(SEARCH("metal",R708)),"Metal",
IF(ISNUMBER(SEARCH("rock",R708)),"Rock",
IF(ISNUMBER(SEARCH("world",R708)),"World Music",
IF(ISNUMBER(SEARCH("animation", R708)), "Animation",
IF(ISNUMBER(SEARCH("documentary", R708)), "Documentary",
IF(ISNUMBER(SEARCH("drama", R708)), "Drama",
IF(ISNUMBER(SEARCH("science", R708)), "Science Ficton",
IF(ISNUMBER(SEARCH("shorts", R708)), "Shorts",
IF(ISNUMBER(SEARCH("television", R708)), "Television",
IF(ISNUMBER(SEARCH("mobile", R708)), "Mobile Games",
IF(ISNUMBER(SEARCH("video games", R708)), "Video Games",
IF(ISNUMBER(SEARCH("theater", R708)), "Plays",
IF(ISNUMBER(SEARCH("wearables", R708)), "Wearables",
IF(ISNUMBER(SEARCH("web", R708)), "Web",
IF(ISNUMBER(SEARCH("journalism", R708)), "Audio",
IF(ISNUMBER(SEARCH("photography", R708)), "Photography Books",
IF(ISNUMBER(SEARCH("publishing/fiction", R708)), "Ficton",
IF(ISNUMBER(SEARCH("nonfiction", R708)), "Nonfiction",
IF(ISNUMBER(SEARCH("podcasts", R708)), "Radio &amp; Podcasts",
IF(ISNUMBER(SEARCH("translations", R708)), "translations"))))))))))))))))))))))))</f>
        <v>Web</v>
      </c>
    </row>
    <row r="709" spans="1:20" ht="31.5" x14ac:dyDescent="0.25">
      <c r="A709">
        <v>707</v>
      </c>
      <c r="B709" t="s">
        <v>1452</v>
      </c>
      <c r="C709" s="3" t="s">
        <v>1453</v>
      </c>
      <c r="D709">
        <v>7300</v>
      </c>
      <c r="E709">
        <v>11579</v>
      </c>
      <c r="F709" s="6">
        <f>E709/D709*100</f>
        <v>158.61643835616439</v>
      </c>
      <c r="G709" t="s">
        <v>20</v>
      </c>
      <c r="H709">
        <v>168</v>
      </c>
      <c r="I709" s="8">
        <f>IFERROR(E709/H709,"0")</f>
        <v>68.922619047619051</v>
      </c>
      <c r="J709" t="s">
        <v>21</v>
      </c>
      <c r="K709" t="s">
        <v>22</v>
      </c>
      <c r="L709">
        <v>1544248800</v>
      </c>
      <c r="M709" s="12">
        <f>(((L709/60)/60)/24)+DATE(1970,1,1)</f>
        <v>43442.25</v>
      </c>
      <c r="N709">
        <v>1547359200</v>
      </c>
      <c r="O709" s="12">
        <f>(((N709/60)/60)/24)+DATE(1970,1,1)</f>
        <v>43478.25</v>
      </c>
      <c r="P709" t="b">
        <v>0</v>
      </c>
      <c r="Q709" t="b">
        <v>0</v>
      </c>
      <c r="R709" t="s">
        <v>53</v>
      </c>
      <c r="S709" t="str">
        <f>IF(ISNUMBER(SEARCH("food", R709)), "Food", IF(ISNUMBER(SEARCH("music",R709)),"Music",IF(ISNUMBER(SEARCH("film", R709)), "Film &amp; Video", IF(ISNUMBER(SEARCH("games", R709)), "Games", IF(ISNUMBER(SEARCH("theater", R709)), "Theater",IF(ISNUMBER(SEARCH("technology", R709)), "Technology", IF(ISNUMBER(SEARCH("journalism", R709)), "Journalism", IF(ISNUMBER(SEARCH("photography", R709)), "Photography", IF(ISNUMBER(SEARCH("publishing", R709)), "Publishing")))))))))</f>
        <v>Film &amp; Video</v>
      </c>
      <c r="T709" t="str">
        <f>IF(ISNUMBER(SEARCH("food", R709)), "Food Trucks",
IF(ISNUMBER(SEARCH("electric",R709)),"Electric Music",
IF(ISNUMBER(SEARCH("indie",R709)),"Indie Rock",
IF(ISNUMBER(SEARCH("jazz",R709)),"Jazz",
IF(ISNUMBER(SEARCH("metal",R709)),"Metal",
IF(ISNUMBER(SEARCH("rock",R709)),"Rock",
IF(ISNUMBER(SEARCH("world",R709)),"World Music",
IF(ISNUMBER(SEARCH("animation", R709)), "Animation",
IF(ISNUMBER(SEARCH("documentary", R709)), "Documentary",
IF(ISNUMBER(SEARCH("drama", R709)), "Drama",
IF(ISNUMBER(SEARCH("science", R709)), "Science Ficton",
IF(ISNUMBER(SEARCH("shorts", R709)), "Shorts",
IF(ISNUMBER(SEARCH("television", R709)), "Television",
IF(ISNUMBER(SEARCH("mobile", R709)), "Mobile Games",
IF(ISNUMBER(SEARCH("video games", R709)), "Video Games",
IF(ISNUMBER(SEARCH("theater", R709)), "Plays",
IF(ISNUMBER(SEARCH("wearables", R709)), "Wearables",
IF(ISNUMBER(SEARCH("web", R709)), "Web",
IF(ISNUMBER(SEARCH("journalism", R709)), "Audio",
IF(ISNUMBER(SEARCH("photography", R709)), "Photography Books",
IF(ISNUMBER(SEARCH("publishing/fiction", R709)), "Ficton",
IF(ISNUMBER(SEARCH("nonfiction", R709)), "Nonfiction",
IF(ISNUMBER(SEARCH("podcasts", R709)), "Radio &amp; Podcasts",
IF(ISNUMBER(SEARCH("translations", R709)), "translations"))))))))))))))))))))))))</f>
        <v>Drama</v>
      </c>
    </row>
    <row r="710" spans="1:20" x14ac:dyDescent="0.25">
      <c r="A710">
        <v>708</v>
      </c>
      <c r="B710" t="s">
        <v>1454</v>
      </c>
      <c r="C710" s="3" t="s">
        <v>1455</v>
      </c>
      <c r="D710">
        <v>1700</v>
      </c>
      <c r="E710">
        <v>12020</v>
      </c>
      <c r="F710" s="6">
        <f>E710/D710*100</f>
        <v>707.05882352941171</v>
      </c>
      <c r="G710" t="s">
        <v>20</v>
      </c>
      <c r="H710">
        <v>137</v>
      </c>
      <c r="I710" s="8">
        <f>IFERROR(E710/H710,"0")</f>
        <v>87.737226277372258</v>
      </c>
      <c r="J710" t="s">
        <v>98</v>
      </c>
      <c r="K710" t="s">
        <v>99</v>
      </c>
      <c r="L710">
        <v>1495429200</v>
      </c>
      <c r="M710" s="12">
        <f>(((L710/60)/60)/24)+DATE(1970,1,1)</f>
        <v>42877.208333333328</v>
      </c>
      <c r="N710">
        <v>1496293200</v>
      </c>
      <c r="O710" s="12">
        <f>(((N710/60)/60)/24)+DATE(1970,1,1)</f>
        <v>42887.208333333328</v>
      </c>
      <c r="P710" t="b">
        <v>0</v>
      </c>
      <c r="Q710" t="b">
        <v>0</v>
      </c>
      <c r="R710" t="s">
        <v>33</v>
      </c>
      <c r="S710" t="str">
        <f>IF(ISNUMBER(SEARCH("food", R710)), "Food", IF(ISNUMBER(SEARCH("music",R710)),"Music",IF(ISNUMBER(SEARCH("film", R710)), "Film &amp; Video", IF(ISNUMBER(SEARCH("games", R710)), "Games", IF(ISNUMBER(SEARCH("theater", R710)), "Theater",IF(ISNUMBER(SEARCH("technology", R710)), "Technology", IF(ISNUMBER(SEARCH("journalism", R710)), "Journalism", IF(ISNUMBER(SEARCH("photography", R710)), "Photography", IF(ISNUMBER(SEARCH("publishing", R710)), "Publishing")))))))))</f>
        <v>Theater</v>
      </c>
      <c r="T710" t="str">
        <f>IF(ISNUMBER(SEARCH("food", R710)), "Food Trucks",
IF(ISNUMBER(SEARCH("electric",R710)),"Electric Music",
IF(ISNUMBER(SEARCH("indie",R710)),"Indie Rock",
IF(ISNUMBER(SEARCH("jazz",R710)),"Jazz",
IF(ISNUMBER(SEARCH("metal",R710)),"Metal",
IF(ISNUMBER(SEARCH("rock",R710)),"Rock",
IF(ISNUMBER(SEARCH("world",R710)),"World Music",
IF(ISNUMBER(SEARCH("animation", R710)), "Animation",
IF(ISNUMBER(SEARCH("documentary", R710)), "Documentary",
IF(ISNUMBER(SEARCH("drama", R710)), "Drama",
IF(ISNUMBER(SEARCH("science", R710)), "Science Ficton",
IF(ISNUMBER(SEARCH("shorts", R710)), "Shorts",
IF(ISNUMBER(SEARCH("television", R710)), "Television",
IF(ISNUMBER(SEARCH("mobile", R710)), "Mobile Games",
IF(ISNUMBER(SEARCH("video games", R710)), "Video Games",
IF(ISNUMBER(SEARCH("theater", R710)), "Plays",
IF(ISNUMBER(SEARCH("wearables", R710)), "Wearables",
IF(ISNUMBER(SEARCH("web", R710)), "Web",
IF(ISNUMBER(SEARCH("journalism", R710)), "Audio",
IF(ISNUMBER(SEARCH("photography", R710)), "Photography Books",
IF(ISNUMBER(SEARCH("publishing/fiction", R710)), "Ficton",
IF(ISNUMBER(SEARCH("nonfiction", R710)), "Nonfiction",
IF(ISNUMBER(SEARCH("podcasts", R710)), "Radio &amp; Podcasts",
IF(ISNUMBER(SEARCH("translations", R710)), "translations"))))))))))))))))))))))))</f>
        <v>Plays</v>
      </c>
    </row>
    <row r="711" spans="1:20" x14ac:dyDescent="0.25">
      <c r="A711">
        <v>709</v>
      </c>
      <c r="B711" t="s">
        <v>1456</v>
      </c>
      <c r="C711" s="3" t="s">
        <v>1457</v>
      </c>
      <c r="D711">
        <v>9800</v>
      </c>
      <c r="E711">
        <v>13954</v>
      </c>
      <c r="F711" s="6">
        <f>E711/D711*100</f>
        <v>142.38775510204081</v>
      </c>
      <c r="G711" t="s">
        <v>20</v>
      </c>
      <c r="H711">
        <v>186</v>
      </c>
      <c r="I711" s="8">
        <f>IFERROR(E711/H711,"0")</f>
        <v>75.021505376344081</v>
      </c>
      <c r="J711" t="s">
        <v>107</v>
      </c>
      <c r="K711" t="s">
        <v>108</v>
      </c>
      <c r="L711">
        <v>1334811600</v>
      </c>
      <c r="M711" s="12">
        <f>(((L711/60)/60)/24)+DATE(1970,1,1)</f>
        <v>41018.208333333336</v>
      </c>
      <c r="N711">
        <v>1335416400</v>
      </c>
      <c r="O711" s="12">
        <f>(((N711/60)/60)/24)+DATE(1970,1,1)</f>
        <v>41025.208333333336</v>
      </c>
      <c r="P711" t="b">
        <v>0</v>
      </c>
      <c r="Q711" t="b">
        <v>0</v>
      </c>
      <c r="R711" t="s">
        <v>33</v>
      </c>
      <c r="S711" t="str">
        <f>IF(ISNUMBER(SEARCH("food", R711)), "Food", IF(ISNUMBER(SEARCH("music",R711)),"Music",IF(ISNUMBER(SEARCH("film", R711)), "Film &amp; Video", IF(ISNUMBER(SEARCH("games", R711)), "Games", IF(ISNUMBER(SEARCH("theater", R711)), "Theater",IF(ISNUMBER(SEARCH("technology", R711)), "Technology", IF(ISNUMBER(SEARCH("journalism", R711)), "Journalism", IF(ISNUMBER(SEARCH("photography", R711)), "Photography", IF(ISNUMBER(SEARCH("publishing", R711)), "Publishing")))))))))</f>
        <v>Theater</v>
      </c>
      <c r="T711" t="str">
        <f>IF(ISNUMBER(SEARCH("food", R711)), "Food Trucks",
IF(ISNUMBER(SEARCH("electric",R711)),"Electric Music",
IF(ISNUMBER(SEARCH("indie",R711)),"Indie Rock",
IF(ISNUMBER(SEARCH("jazz",R711)),"Jazz",
IF(ISNUMBER(SEARCH("metal",R711)),"Metal",
IF(ISNUMBER(SEARCH("rock",R711)),"Rock",
IF(ISNUMBER(SEARCH("world",R711)),"World Music",
IF(ISNUMBER(SEARCH("animation", R711)), "Animation",
IF(ISNUMBER(SEARCH("documentary", R711)), "Documentary",
IF(ISNUMBER(SEARCH("drama", R711)), "Drama",
IF(ISNUMBER(SEARCH("science", R711)), "Science Ficton",
IF(ISNUMBER(SEARCH("shorts", R711)), "Shorts",
IF(ISNUMBER(SEARCH("television", R711)), "Television",
IF(ISNUMBER(SEARCH("mobile", R711)), "Mobile Games",
IF(ISNUMBER(SEARCH("video games", R711)), "Video Games",
IF(ISNUMBER(SEARCH("theater", R711)), "Plays",
IF(ISNUMBER(SEARCH("wearables", R711)), "Wearables",
IF(ISNUMBER(SEARCH("web", R711)), "Web",
IF(ISNUMBER(SEARCH("journalism", R711)), "Audio",
IF(ISNUMBER(SEARCH("photography", R711)), "Photography Books",
IF(ISNUMBER(SEARCH("publishing/fiction", R711)), "Ficton",
IF(ISNUMBER(SEARCH("nonfiction", R711)), "Nonfiction",
IF(ISNUMBER(SEARCH("podcasts", R711)), "Radio &amp; Podcasts",
IF(ISNUMBER(SEARCH("translations", R711)), "translations"))))))))))))))))))))))))</f>
        <v>Plays</v>
      </c>
    </row>
    <row r="712" spans="1:20" ht="31.5" x14ac:dyDescent="0.25">
      <c r="A712">
        <v>710</v>
      </c>
      <c r="B712" t="s">
        <v>1458</v>
      </c>
      <c r="C712" s="3" t="s">
        <v>1459</v>
      </c>
      <c r="D712">
        <v>4300</v>
      </c>
      <c r="E712">
        <v>6358</v>
      </c>
      <c r="F712" s="6">
        <f>E712/D712*100</f>
        <v>147.86046511627907</v>
      </c>
      <c r="G712" t="s">
        <v>20</v>
      </c>
      <c r="H712">
        <v>125</v>
      </c>
      <c r="I712" s="8">
        <f>IFERROR(E712/H712,"0")</f>
        <v>50.863999999999997</v>
      </c>
      <c r="J712" t="s">
        <v>21</v>
      </c>
      <c r="K712" t="s">
        <v>22</v>
      </c>
      <c r="L712">
        <v>1531544400</v>
      </c>
      <c r="M712" s="12">
        <f>(((L712/60)/60)/24)+DATE(1970,1,1)</f>
        <v>43295.208333333328</v>
      </c>
      <c r="N712">
        <v>1532149200</v>
      </c>
      <c r="O712" s="12">
        <f>(((N712/60)/60)/24)+DATE(1970,1,1)</f>
        <v>43302.208333333328</v>
      </c>
      <c r="P712" t="b">
        <v>0</v>
      </c>
      <c r="Q712" t="b">
        <v>1</v>
      </c>
      <c r="R712" t="s">
        <v>33</v>
      </c>
      <c r="S712" t="str">
        <f>IF(ISNUMBER(SEARCH("food", R712)), "Food", IF(ISNUMBER(SEARCH("music",R712)),"Music",IF(ISNUMBER(SEARCH("film", R712)), "Film &amp; Video", IF(ISNUMBER(SEARCH("games", R712)), "Games", IF(ISNUMBER(SEARCH("theater", R712)), "Theater",IF(ISNUMBER(SEARCH("technology", R712)), "Technology", IF(ISNUMBER(SEARCH("journalism", R712)), "Journalism", IF(ISNUMBER(SEARCH("photography", R712)), "Photography", IF(ISNUMBER(SEARCH("publishing", R712)), "Publishing")))))))))</f>
        <v>Theater</v>
      </c>
      <c r="T712" t="str">
        <f>IF(ISNUMBER(SEARCH("food", R712)), "Food Trucks",
IF(ISNUMBER(SEARCH("electric",R712)),"Electric Music",
IF(ISNUMBER(SEARCH("indie",R712)),"Indie Rock",
IF(ISNUMBER(SEARCH("jazz",R712)),"Jazz",
IF(ISNUMBER(SEARCH("metal",R712)),"Metal",
IF(ISNUMBER(SEARCH("rock",R712)),"Rock",
IF(ISNUMBER(SEARCH("world",R712)),"World Music",
IF(ISNUMBER(SEARCH("animation", R712)), "Animation",
IF(ISNUMBER(SEARCH("documentary", R712)), "Documentary",
IF(ISNUMBER(SEARCH("drama", R712)), "Drama",
IF(ISNUMBER(SEARCH("science", R712)), "Science Ficton",
IF(ISNUMBER(SEARCH("shorts", R712)), "Shorts",
IF(ISNUMBER(SEARCH("television", R712)), "Television",
IF(ISNUMBER(SEARCH("mobile", R712)), "Mobile Games",
IF(ISNUMBER(SEARCH("video games", R712)), "Video Games",
IF(ISNUMBER(SEARCH("theater", R712)), "Plays",
IF(ISNUMBER(SEARCH("wearables", R712)), "Wearables",
IF(ISNUMBER(SEARCH("web", R712)), "Web",
IF(ISNUMBER(SEARCH("journalism", R712)), "Audio",
IF(ISNUMBER(SEARCH("photography", R712)), "Photography Books",
IF(ISNUMBER(SEARCH("publishing/fiction", R712)), "Ficton",
IF(ISNUMBER(SEARCH("nonfiction", R712)), "Nonfiction",
IF(ISNUMBER(SEARCH("podcasts", R712)), "Radio &amp; Podcasts",
IF(ISNUMBER(SEARCH("translations", R712)), "translations"))))))))))))))))))))))))</f>
        <v>Plays</v>
      </c>
    </row>
    <row r="713" spans="1:20" ht="31.5" x14ac:dyDescent="0.25">
      <c r="A713">
        <v>711</v>
      </c>
      <c r="B713" t="s">
        <v>1460</v>
      </c>
      <c r="C713" s="3" t="s">
        <v>1461</v>
      </c>
      <c r="D713">
        <v>6200</v>
      </c>
      <c r="E713">
        <v>1260</v>
      </c>
      <c r="F713" s="6">
        <f>E713/D713*100</f>
        <v>20.322580645161288</v>
      </c>
      <c r="G713" t="s">
        <v>14</v>
      </c>
      <c r="H713">
        <v>14</v>
      </c>
      <c r="I713" s="8">
        <f>IFERROR(E713/H713,"0")</f>
        <v>90</v>
      </c>
      <c r="J713" t="s">
        <v>107</v>
      </c>
      <c r="K713" t="s">
        <v>108</v>
      </c>
      <c r="L713">
        <v>1453615200</v>
      </c>
      <c r="M713" s="12">
        <f>(((L713/60)/60)/24)+DATE(1970,1,1)</f>
        <v>42393.25</v>
      </c>
      <c r="N713">
        <v>1453788000</v>
      </c>
      <c r="O713" s="12">
        <f>(((N713/60)/60)/24)+DATE(1970,1,1)</f>
        <v>42395.25</v>
      </c>
      <c r="P713" t="b">
        <v>1</v>
      </c>
      <c r="Q713" t="b">
        <v>1</v>
      </c>
      <c r="R713" t="s">
        <v>33</v>
      </c>
      <c r="S713" t="str">
        <f>IF(ISNUMBER(SEARCH("food", R713)), "Food", IF(ISNUMBER(SEARCH("music",R713)),"Music",IF(ISNUMBER(SEARCH("film", R713)), "Film &amp; Video", IF(ISNUMBER(SEARCH("games", R713)), "Games", IF(ISNUMBER(SEARCH("theater", R713)), "Theater",IF(ISNUMBER(SEARCH("technology", R713)), "Technology", IF(ISNUMBER(SEARCH("journalism", R713)), "Journalism", IF(ISNUMBER(SEARCH("photography", R713)), "Photography", IF(ISNUMBER(SEARCH("publishing", R713)), "Publishing")))))))))</f>
        <v>Theater</v>
      </c>
      <c r="T713" t="str">
        <f>IF(ISNUMBER(SEARCH("food", R713)), "Food Trucks",
IF(ISNUMBER(SEARCH("electric",R713)),"Electric Music",
IF(ISNUMBER(SEARCH("indie",R713)),"Indie Rock",
IF(ISNUMBER(SEARCH("jazz",R713)),"Jazz",
IF(ISNUMBER(SEARCH("metal",R713)),"Metal",
IF(ISNUMBER(SEARCH("rock",R713)),"Rock",
IF(ISNUMBER(SEARCH("world",R713)),"World Music",
IF(ISNUMBER(SEARCH("animation", R713)), "Animation",
IF(ISNUMBER(SEARCH("documentary", R713)), "Documentary",
IF(ISNUMBER(SEARCH("drama", R713)), "Drama",
IF(ISNUMBER(SEARCH("science", R713)), "Science Ficton",
IF(ISNUMBER(SEARCH("shorts", R713)), "Shorts",
IF(ISNUMBER(SEARCH("television", R713)), "Television",
IF(ISNUMBER(SEARCH("mobile", R713)), "Mobile Games",
IF(ISNUMBER(SEARCH("video games", R713)), "Video Games",
IF(ISNUMBER(SEARCH("theater", R713)), "Plays",
IF(ISNUMBER(SEARCH("wearables", R713)), "Wearables",
IF(ISNUMBER(SEARCH("web", R713)), "Web",
IF(ISNUMBER(SEARCH("journalism", R713)), "Audio",
IF(ISNUMBER(SEARCH("photography", R713)), "Photography Books",
IF(ISNUMBER(SEARCH("publishing/fiction", R713)), "Ficton",
IF(ISNUMBER(SEARCH("nonfiction", R713)), "Nonfiction",
IF(ISNUMBER(SEARCH("podcasts", R713)), "Radio &amp; Podcasts",
IF(ISNUMBER(SEARCH("translations", R713)), "translations"))))))))))))))))))))))))</f>
        <v>Plays</v>
      </c>
    </row>
    <row r="714" spans="1:20" ht="31.5" x14ac:dyDescent="0.25">
      <c r="A714">
        <v>712</v>
      </c>
      <c r="B714" t="s">
        <v>1462</v>
      </c>
      <c r="C714" s="3" t="s">
        <v>1463</v>
      </c>
      <c r="D714">
        <v>800</v>
      </c>
      <c r="E714">
        <v>14725</v>
      </c>
      <c r="F714" s="6">
        <f>E714/D714*100</f>
        <v>1840.625</v>
      </c>
      <c r="G714" t="s">
        <v>20</v>
      </c>
      <c r="H714">
        <v>202</v>
      </c>
      <c r="I714" s="8">
        <f>IFERROR(E714/H714,"0")</f>
        <v>72.896039603960389</v>
      </c>
      <c r="J714" t="s">
        <v>21</v>
      </c>
      <c r="K714" t="s">
        <v>22</v>
      </c>
      <c r="L714">
        <v>1467954000</v>
      </c>
      <c r="M714" s="12">
        <f>(((L714/60)/60)/24)+DATE(1970,1,1)</f>
        <v>42559.208333333328</v>
      </c>
      <c r="N714">
        <v>1471496400</v>
      </c>
      <c r="O714" s="12">
        <f>(((N714/60)/60)/24)+DATE(1970,1,1)</f>
        <v>42600.208333333328</v>
      </c>
      <c r="P714" t="b">
        <v>0</v>
      </c>
      <c r="Q714" t="b">
        <v>0</v>
      </c>
      <c r="R714" t="s">
        <v>33</v>
      </c>
      <c r="S714" t="str">
        <f>IF(ISNUMBER(SEARCH("food", R714)), "Food", IF(ISNUMBER(SEARCH("music",R714)),"Music",IF(ISNUMBER(SEARCH("film", R714)), "Film &amp; Video", IF(ISNUMBER(SEARCH("games", R714)), "Games", IF(ISNUMBER(SEARCH("theater", R714)), "Theater",IF(ISNUMBER(SEARCH("technology", R714)), "Technology", IF(ISNUMBER(SEARCH("journalism", R714)), "Journalism", IF(ISNUMBER(SEARCH("photography", R714)), "Photography", IF(ISNUMBER(SEARCH("publishing", R714)), "Publishing")))))))))</f>
        <v>Theater</v>
      </c>
      <c r="T714" t="str">
        <f>IF(ISNUMBER(SEARCH("food", R714)), "Food Trucks",
IF(ISNUMBER(SEARCH("electric",R714)),"Electric Music",
IF(ISNUMBER(SEARCH("indie",R714)),"Indie Rock",
IF(ISNUMBER(SEARCH("jazz",R714)),"Jazz",
IF(ISNUMBER(SEARCH("metal",R714)),"Metal",
IF(ISNUMBER(SEARCH("rock",R714)),"Rock",
IF(ISNUMBER(SEARCH("world",R714)),"World Music",
IF(ISNUMBER(SEARCH("animation", R714)), "Animation",
IF(ISNUMBER(SEARCH("documentary", R714)), "Documentary",
IF(ISNUMBER(SEARCH("drama", R714)), "Drama",
IF(ISNUMBER(SEARCH("science", R714)), "Science Ficton",
IF(ISNUMBER(SEARCH("shorts", R714)), "Shorts",
IF(ISNUMBER(SEARCH("television", R714)), "Television",
IF(ISNUMBER(SEARCH("mobile", R714)), "Mobile Games",
IF(ISNUMBER(SEARCH("video games", R714)), "Video Games",
IF(ISNUMBER(SEARCH("theater", R714)), "Plays",
IF(ISNUMBER(SEARCH("wearables", R714)), "Wearables",
IF(ISNUMBER(SEARCH("web", R714)), "Web",
IF(ISNUMBER(SEARCH("journalism", R714)), "Audio",
IF(ISNUMBER(SEARCH("photography", R714)), "Photography Books",
IF(ISNUMBER(SEARCH("publishing/fiction", R714)), "Ficton",
IF(ISNUMBER(SEARCH("nonfiction", R714)), "Nonfiction",
IF(ISNUMBER(SEARCH("podcasts", R714)), "Radio &amp; Podcasts",
IF(ISNUMBER(SEARCH("translations", R714)), "translations"))))))))))))))))))))))))</f>
        <v>Plays</v>
      </c>
    </row>
    <row r="715" spans="1:20" x14ac:dyDescent="0.25">
      <c r="A715">
        <v>713</v>
      </c>
      <c r="B715" t="s">
        <v>1464</v>
      </c>
      <c r="C715" s="3" t="s">
        <v>1465</v>
      </c>
      <c r="D715">
        <v>6900</v>
      </c>
      <c r="E715">
        <v>11174</v>
      </c>
      <c r="F715" s="6">
        <f>E715/D715*100</f>
        <v>161.94202898550725</v>
      </c>
      <c r="G715" t="s">
        <v>20</v>
      </c>
      <c r="H715">
        <v>103</v>
      </c>
      <c r="I715" s="8">
        <f>IFERROR(E715/H715,"0")</f>
        <v>108.48543689320388</v>
      </c>
      <c r="J715" t="s">
        <v>21</v>
      </c>
      <c r="K715" t="s">
        <v>22</v>
      </c>
      <c r="L715">
        <v>1471842000</v>
      </c>
      <c r="M715" s="12">
        <f>(((L715/60)/60)/24)+DATE(1970,1,1)</f>
        <v>42604.208333333328</v>
      </c>
      <c r="N715">
        <v>1472878800</v>
      </c>
      <c r="O715" s="12">
        <f>(((N715/60)/60)/24)+DATE(1970,1,1)</f>
        <v>42616.208333333328</v>
      </c>
      <c r="P715" t="b">
        <v>0</v>
      </c>
      <c r="Q715" t="b">
        <v>0</v>
      </c>
      <c r="R715" t="s">
        <v>133</v>
      </c>
      <c r="S715" t="str">
        <f>IF(ISNUMBER(SEARCH("food", R715)), "Food", IF(ISNUMBER(SEARCH("music",R715)),"Music",IF(ISNUMBER(SEARCH("film", R715)), "Film &amp; Video", IF(ISNUMBER(SEARCH("games", R715)), "Games", IF(ISNUMBER(SEARCH("theater", R715)), "Theater",IF(ISNUMBER(SEARCH("technology", R715)), "Technology", IF(ISNUMBER(SEARCH("journalism", R715)), "Journalism", IF(ISNUMBER(SEARCH("photography", R715)), "Photography", IF(ISNUMBER(SEARCH("publishing", R715)), "Publishing")))))))))</f>
        <v>Publishing</v>
      </c>
      <c r="T715" t="str">
        <f>IF(ISNUMBER(SEARCH("food", R715)), "Food Trucks",
IF(ISNUMBER(SEARCH("electric",R715)),"Electric Music",
IF(ISNUMBER(SEARCH("indie",R715)),"Indie Rock",
IF(ISNUMBER(SEARCH("jazz",R715)),"Jazz",
IF(ISNUMBER(SEARCH("metal",R715)),"Metal",
IF(ISNUMBER(SEARCH("rock",R715)),"Rock",
IF(ISNUMBER(SEARCH("world",R715)),"World Music",
IF(ISNUMBER(SEARCH("animation", R715)), "Animation",
IF(ISNUMBER(SEARCH("documentary", R715)), "Documentary",
IF(ISNUMBER(SEARCH("drama", R715)), "Drama",
IF(ISNUMBER(SEARCH("science", R715)), "Science Ficton",
IF(ISNUMBER(SEARCH("shorts", R715)), "Shorts",
IF(ISNUMBER(SEARCH("television", R715)), "Television",
IF(ISNUMBER(SEARCH("mobile", R715)), "Mobile Games",
IF(ISNUMBER(SEARCH("video games", R715)), "Video Games",
IF(ISNUMBER(SEARCH("theater", R715)), "Plays",
IF(ISNUMBER(SEARCH("wearables", R715)), "Wearables",
IF(ISNUMBER(SEARCH("web", R715)), "Web",
IF(ISNUMBER(SEARCH("journalism", R715)), "Audio",
IF(ISNUMBER(SEARCH("photography", R715)), "Photography Books",
IF(ISNUMBER(SEARCH("publishing/fiction", R715)), "Ficton",
IF(ISNUMBER(SEARCH("nonfiction", R715)), "Nonfiction",
IF(ISNUMBER(SEARCH("podcasts", R715)), "Radio &amp; Podcasts",
IF(ISNUMBER(SEARCH("translations", R715)), "translations"))))))))))))))))))))))))</f>
        <v>Radio &amp; Podcasts</v>
      </c>
    </row>
    <row r="716" spans="1:20" x14ac:dyDescent="0.25">
      <c r="A716">
        <v>714</v>
      </c>
      <c r="B716" t="s">
        <v>1466</v>
      </c>
      <c r="C716" s="3" t="s">
        <v>1467</v>
      </c>
      <c r="D716">
        <v>38500</v>
      </c>
      <c r="E716">
        <v>182036</v>
      </c>
      <c r="F716" s="6">
        <f>E716/D716*100</f>
        <v>472.82077922077923</v>
      </c>
      <c r="G716" t="s">
        <v>20</v>
      </c>
      <c r="H716">
        <v>1785</v>
      </c>
      <c r="I716" s="8">
        <f>IFERROR(E716/H716,"0")</f>
        <v>101.98095238095237</v>
      </c>
      <c r="J716" t="s">
        <v>21</v>
      </c>
      <c r="K716" t="s">
        <v>22</v>
      </c>
      <c r="L716">
        <v>1408424400</v>
      </c>
      <c r="M716" s="12">
        <f>(((L716/60)/60)/24)+DATE(1970,1,1)</f>
        <v>41870.208333333336</v>
      </c>
      <c r="N716">
        <v>1408510800</v>
      </c>
      <c r="O716" s="12">
        <f>(((N716/60)/60)/24)+DATE(1970,1,1)</f>
        <v>41871.208333333336</v>
      </c>
      <c r="P716" t="b">
        <v>0</v>
      </c>
      <c r="Q716" t="b">
        <v>0</v>
      </c>
      <c r="R716" t="s">
        <v>23</v>
      </c>
      <c r="S716" t="str">
        <f>IF(ISNUMBER(SEARCH("food", R716)), "Food", IF(ISNUMBER(SEARCH("music",R716)),"Music",IF(ISNUMBER(SEARCH("film", R716)), "Film &amp; Video", IF(ISNUMBER(SEARCH("games", R716)), "Games", IF(ISNUMBER(SEARCH("theater", R716)), "Theater",IF(ISNUMBER(SEARCH("technology", R716)), "Technology", IF(ISNUMBER(SEARCH("journalism", R716)), "Journalism", IF(ISNUMBER(SEARCH("photography", R716)), "Photography", IF(ISNUMBER(SEARCH("publishing", R716)), "Publishing")))))))))</f>
        <v>Music</v>
      </c>
      <c r="T716" t="str">
        <f>IF(ISNUMBER(SEARCH("food", R716)), "Food Trucks",
IF(ISNUMBER(SEARCH("electric",R716)),"Electric Music",
IF(ISNUMBER(SEARCH("indie",R716)),"Indie Rock",
IF(ISNUMBER(SEARCH("jazz",R716)),"Jazz",
IF(ISNUMBER(SEARCH("metal",R716)),"Metal",
IF(ISNUMBER(SEARCH("rock",R716)),"Rock",
IF(ISNUMBER(SEARCH("world",R716)),"World Music",
IF(ISNUMBER(SEARCH("animation", R716)), "Animation",
IF(ISNUMBER(SEARCH("documentary", R716)), "Documentary",
IF(ISNUMBER(SEARCH("drama", R716)), "Drama",
IF(ISNUMBER(SEARCH("science", R716)), "Science Ficton",
IF(ISNUMBER(SEARCH("shorts", R716)), "Shorts",
IF(ISNUMBER(SEARCH("television", R716)), "Television",
IF(ISNUMBER(SEARCH("mobile", R716)), "Mobile Games",
IF(ISNUMBER(SEARCH("video games", R716)), "Video Games",
IF(ISNUMBER(SEARCH("theater", R716)), "Plays",
IF(ISNUMBER(SEARCH("wearables", R716)), "Wearables",
IF(ISNUMBER(SEARCH("web", R716)), "Web",
IF(ISNUMBER(SEARCH("journalism", R716)), "Audio",
IF(ISNUMBER(SEARCH("photography", R716)), "Photography Books",
IF(ISNUMBER(SEARCH("publishing/fiction", R716)), "Ficton",
IF(ISNUMBER(SEARCH("nonfiction", R716)), "Nonfiction",
IF(ISNUMBER(SEARCH("podcasts", R716)), "Radio &amp; Podcasts",
IF(ISNUMBER(SEARCH("translations", R716)), "translations"))))))))))))))))))))))))</f>
        <v>Rock</v>
      </c>
    </row>
    <row r="717" spans="1:20" x14ac:dyDescent="0.25">
      <c r="A717">
        <v>715</v>
      </c>
      <c r="B717" t="s">
        <v>1468</v>
      </c>
      <c r="C717" s="3" t="s">
        <v>1469</v>
      </c>
      <c r="D717">
        <v>118000</v>
      </c>
      <c r="E717">
        <v>28870</v>
      </c>
      <c r="F717" s="6">
        <f>E717/D717*100</f>
        <v>24.466101694915253</v>
      </c>
      <c r="G717" t="s">
        <v>14</v>
      </c>
      <c r="H717">
        <v>656</v>
      </c>
      <c r="I717" s="8">
        <f>IFERROR(E717/H717,"0")</f>
        <v>44.009146341463413</v>
      </c>
      <c r="J717" t="s">
        <v>21</v>
      </c>
      <c r="K717" t="s">
        <v>22</v>
      </c>
      <c r="L717">
        <v>1281157200</v>
      </c>
      <c r="M717" s="12">
        <f>(((L717/60)/60)/24)+DATE(1970,1,1)</f>
        <v>40397.208333333336</v>
      </c>
      <c r="N717">
        <v>1281589200</v>
      </c>
      <c r="O717" s="12">
        <f>(((N717/60)/60)/24)+DATE(1970,1,1)</f>
        <v>40402.208333333336</v>
      </c>
      <c r="P717" t="b">
        <v>0</v>
      </c>
      <c r="Q717" t="b">
        <v>0</v>
      </c>
      <c r="R717" t="s">
        <v>292</v>
      </c>
      <c r="S717" t="str">
        <f>IF(ISNUMBER(SEARCH("food", R717)), "Food", IF(ISNUMBER(SEARCH("music",R717)),"Music",IF(ISNUMBER(SEARCH("film", R717)), "Film &amp; Video", IF(ISNUMBER(SEARCH("games", R717)), "Games", IF(ISNUMBER(SEARCH("theater", R717)), "Theater",IF(ISNUMBER(SEARCH("technology", R717)), "Technology", IF(ISNUMBER(SEARCH("journalism", R717)), "Journalism", IF(ISNUMBER(SEARCH("photography", R717)), "Photography", IF(ISNUMBER(SEARCH("publishing", R717)), "Publishing")))))))))</f>
        <v>Games</v>
      </c>
      <c r="T717" t="str">
        <f>IF(ISNUMBER(SEARCH("food", R717)), "Food Trucks",
IF(ISNUMBER(SEARCH("electric",R717)),"Electric Music",
IF(ISNUMBER(SEARCH("indie",R717)),"Indie Rock",
IF(ISNUMBER(SEARCH("jazz",R717)),"Jazz",
IF(ISNUMBER(SEARCH("metal",R717)),"Metal",
IF(ISNUMBER(SEARCH("rock",R717)),"Rock",
IF(ISNUMBER(SEARCH("world",R717)),"World Music",
IF(ISNUMBER(SEARCH("animation", R717)), "Animation",
IF(ISNUMBER(SEARCH("documentary", R717)), "Documentary",
IF(ISNUMBER(SEARCH("drama", R717)), "Drama",
IF(ISNUMBER(SEARCH("science", R717)), "Science Ficton",
IF(ISNUMBER(SEARCH("shorts", R717)), "Shorts",
IF(ISNUMBER(SEARCH("television", R717)), "Television",
IF(ISNUMBER(SEARCH("mobile", R717)), "Mobile Games",
IF(ISNUMBER(SEARCH("video games", R717)), "Video Games",
IF(ISNUMBER(SEARCH("theater", R717)), "Plays",
IF(ISNUMBER(SEARCH("wearables", R717)), "Wearables",
IF(ISNUMBER(SEARCH("web", R717)), "Web",
IF(ISNUMBER(SEARCH("journalism", R717)), "Audio",
IF(ISNUMBER(SEARCH("photography", R717)), "Photography Books",
IF(ISNUMBER(SEARCH("publishing/fiction", R717)), "Ficton",
IF(ISNUMBER(SEARCH("nonfiction", R717)), "Nonfiction",
IF(ISNUMBER(SEARCH("podcasts", R717)), "Radio &amp; Podcasts",
IF(ISNUMBER(SEARCH("translations", R717)), "translations"))))))))))))))))))))))))</f>
        <v>Mobile Games</v>
      </c>
    </row>
    <row r="718" spans="1:20" x14ac:dyDescent="0.25">
      <c r="A718">
        <v>716</v>
      </c>
      <c r="B718" t="s">
        <v>1470</v>
      </c>
      <c r="C718" s="3" t="s">
        <v>1471</v>
      </c>
      <c r="D718">
        <v>2000</v>
      </c>
      <c r="E718">
        <v>10353</v>
      </c>
      <c r="F718" s="6">
        <f>E718/D718*100</f>
        <v>517.65</v>
      </c>
      <c r="G718" t="s">
        <v>20</v>
      </c>
      <c r="H718">
        <v>157</v>
      </c>
      <c r="I718" s="8">
        <f>IFERROR(E718/H718,"0")</f>
        <v>65.942675159235662</v>
      </c>
      <c r="J718" t="s">
        <v>21</v>
      </c>
      <c r="K718" t="s">
        <v>22</v>
      </c>
      <c r="L718">
        <v>1373432400</v>
      </c>
      <c r="M718" s="12">
        <f>(((L718/60)/60)/24)+DATE(1970,1,1)</f>
        <v>41465.208333333336</v>
      </c>
      <c r="N718">
        <v>1375851600</v>
      </c>
      <c r="O718" s="12">
        <f>(((N718/60)/60)/24)+DATE(1970,1,1)</f>
        <v>41493.208333333336</v>
      </c>
      <c r="P718" t="b">
        <v>0</v>
      </c>
      <c r="Q718" t="b">
        <v>1</v>
      </c>
      <c r="R718" t="s">
        <v>33</v>
      </c>
      <c r="S718" t="str">
        <f>IF(ISNUMBER(SEARCH("food", R718)), "Food", IF(ISNUMBER(SEARCH("music",R718)),"Music",IF(ISNUMBER(SEARCH("film", R718)), "Film &amp; Video", IF(ISNUMBER(SEARCH("games", R718)), "Games", IF(ISNUMBER(SEARCH("theater", R718)), "Theater",IF(ISNUMBER(SEARCH("technology", R718)), "Technology", IF(ISNUMBER(SEARCH("journalism", R718)), "Journalism", IF(ISNUMBER(SEARCH("photography", R718)), "Photography", IF(ISNUMBER(SEARCH("publishing", R718)), "Publishing")))))))))</f>
        <v>Theater</v>
      </c>
      <c r="T718" t="str">
        <f>IF(ISNUMBER(SEARCH("food", R718)), "Food Trucks",
IF(ISNUMBER(SEARCH("electric",R718)),"Electric Music",
IF(ISNUMBER(SEARCH("indie",R718)),"Indie Rock",
IF(ISNUMBER(SEARCH("jazz",R718)),"Jazz",
IF(ISNUMBER(SEARCH("metal",R718)),"Metal",
IF(ISNUMBER(SEARCH("rock",R718)),"Rock",
IF(ISNUMBER(SEARCH("world",R718)),"World Music",
IF(ISNUMBER(SEARCH("animation", R718)), "Animation",
IF(ISNUMBER(SEARCH("documentary", R718)), "Documentary",
IF(ISNUMBER(SEARCH("drama", R718)), "Drama",
IF(ISNUMBER(SEARCH("science", R718)), "Science Ficton",
IF(ISNUMBER(SEARCH("shorts", R718)), "Shorts",
IF(ISNUMBER(SEARCH("television", R718)), "Television",
IF(ISNUMBER(SEARCH("mobile", R718)), "Mobile Games",
IF(ISNUMBER(SEARCH("video games", R718)), "Video Games",
IF(ISNUMBER(SEARCH("theater", R718)), "Plays",
IF(ISNUMBER(SEARCH("wearables", R718)), "Wearables",
IF(ISNUMBER(SEARCH("web", R718)), "Web",
IF(ISNUMBER(SEARCH("journalism", R718)), "Audio",
IF(ISNUMBER(SEARCH("photography", R718)), "Photography Books",
IF(ISNUMBER(SEARCH("publishing/fiction", R718)), "Ficton",
IF(ISNUMBER(SEARCH("nonfiction", R718)), "Nonfiction",
IF(ISNUMBER(SEARCH("podcasts", R718)), "Radio &amp; Podcasts",
IF(ISNUMBER(SEARCH("translations", R718)), "translations"))))))))))))))))))))))))</f>
        <v>Plays</v>
      </c>
    </row>
    <row r="719" spans="1:20" ht="31.5" x14ac:dyDescent="0.25">
      <c r="A719">
        <v>717</v>
      </c>
      <c r="B719" t="s">
        <v>1472</v>
      </c>
      <c r="C719" s="3" t="s">
        <v>1473</v>
      </c>
      <c r="D719">
        <v>5600</v>
      </c>
      <c r="E719">
        <v>13868</v>
      </c>
      <c r="F719" s="6">
        <f>E719/D719*100</f>
        <v>247.64285714285714</v>
      </c>
      <c r="G719" t="s">
        <v>20</v>
      </c>
      <c r="H719">
        <v>555</v>
      </c>
      <c r="I719" s="8">
        <f>IFERROR(E719/H719,"0")</f>
        <v>24.987387387387386</v>
      </c>
      <c r="J719" t="s">
        <v>21</v>
      </c>
      <c r="K719" t="s">
        <v>22</v>
      </c>
      <c r="L719">
        <v>1313989200</v>
      </c>
      <c r="M719" s="12">
        <f>(((L719/60)/60)/24)+DATE(1970,1,1)</f>
        <v>40777.208333333336</v>
      </c>
      <c r="N719">
        <v>1315803600</v>
      </c>
      <c r="O719" s="12">
        <f>(((N719/60)/60)/24)+DATE(1970,1,1)</f>
        <v>40798.208333333336</v>
      </c>
      <c r="P719" t="b">
        <v>0</v>
      </c>
      <c r="Q719" t="b">
        <v>0</v>
      </c>
      <c r="R719" t="s">
        <v>42</v>
      </c>
      <c r="S719" t="str">
        <f>IF(ISNUMBER(SEARCH("food", R719)), "Food", IF(ISNUMBER(SEARCH("music",R719)),"Music",IF(ISNUMBER(SEARCH("film", R719)), "Film &amp; Video", IF(ISNUMBER(SEARCH("games", R719)), "Games", IF(ISNUMBER(SEARCH("theater", R719)), "Theater",IF(ISNUMBER(SEARCH("technology", R719)), "Technology", IF(ISNUMBER(SEARCH("journalism", R719)), "Journalism", IF(ISNUMBER(SEARCH("photography", R719)), "Photography", IF(ISNUMBER(SEARCH("publishing", R719)), "Publishing")))))))))</f>
        <v>Film &amp; Video</v>
      </c>
      <c r="T719" t="str">
        <f>IF(ISNUMBER(SEARCH("food", R719)), "Food Trucks",
IF(ISNUMBER(SEARCH("electric",R719)),"Electric Music",
IF(ISNUMBER(SEARCH("indie",R719)),"Indie Rock",
IF(ISNUMBER(SEARCH("jazz",R719)),"Jazz",
IF(ISNUMBER(SEARCH("metal",R719)),"Metal",
IF(ISNUMBER(SEARCH("rock",R719)),"Rock",
IF(ISNUMBER(SEARCH("world",R719)),"World Music",
IF(ISNUMBER(SEARCH("animation", R719)), "Animation",
IF(ISNUMBER(SEARCH("documentary", R719)), "Documentary",
IF(ISNUMBER(SEARCH("drama", R719)), "Drama",
IF(ISNUMBER(SEARCH("science", R719)), "Science Ficton",
IF(ISNUMBER(SEARCH("shorts", R719)), "Shorts",
IF(ISNUMBER(SEARCH("television", R719)), "Television",
IF(ISNUMBER(SEARCH("mobile", R719)), "Mobile Games",
IF(ISNUMBER(SEARCH("video games", R719)), "Video Games",
IF(ISNUMBER(SEARCH("theater", R719)), "Plays",
IF(ISNUMBER(SEARCH("wearables", R719)), "Wearables",
IF(ISNUMBER(SEARCH("web", R719)), "Web",
IF(ISNUMBER(SEARCH("journalism", R719)), "Audio",
IF(ISNUMBER(SEARCH("photography", R719)), "Photography Books",
IF(ISNUMBER(SEARCH("publishing/fiction", R719)), "Ficton",
IF(ISNUMBER(SEARCH("nonfiction", R719)), "Nonfiction",
IF(ISNUMBER(SEARCH("podcasts", R719)), "Radio &amp; Podcasts",
IF(ISNUMBER(SEARCH("translations", R719)), "translations"))))))))))))))))))))))))</f>
        <v>Documentary</v>
      </c>
    </row>
    <row r="720" spans="1:20" x14ac:dyDescent="0.25">
      <c r="A720">
        <v>718</v>
      </c>
      <c r="B720" t="s">
        <v>1474</v>
      </c>
      <c r="C720" s="3" t="s">
        <v>1475</v>
      </c>
      <c r="D720">
        <v>8300</v>
      </c>
      <c r="E720">
        <v>8317</v>
      </c>
      <c r="F720" s="6">
        <f>E720/D720*100</f>
        <v>100.20481927710843</v>
      </c>
      <c r="G720" t="s">
        <v>20</v>
      </c>
      <c r="H720">
        <v>297</v>
      </c>
      <c r="I720" s="8">
        <f>IFERROR(E720/H720,"0")</f>
        <v>28.003367003367003</v>
      </c>
      <c r="J720" t="s">
        <v>21</v>
      </c>
      <c r="K720" t="s">
        <v>22</v>
      </c>
      <c r="L720">
        <v>1371445200</v>
      </c>
      <c r="M720" s="12">
        <f>(((L720/60)/60)/24)+DATE(1970,1,1)</f>
        <v>41442.208333333336</v>
      </c>
      <c r="N720">
        <v>1373691600</v>
      </c>
      <c r="O720" s="12">
        <f>(((N720/60)/60)/24)+DATE(1970,1,1)</f>
        <v>41468.208333333336</v>
      </c>
      <c r="P720" t="b">
        <v>0</v>
      </c>
      <c r="Q720" t="b">
        <v>0</v>
      </c>
      <c r="R720" t="s">
        <v>65</v>
      </c>
      <c r="S720" t="str">
        <f>IF(ISNUMBER(SEARCH("food", R720)), "Food", IF(ISNUMBER(SEARCH("music",R720)),"Music",IF(ISNUMBER(SEARCH("film", R720)), "Film &amp; Video", IF(ISNUMBER(SEARCH("games", R720)), "Games", IF(ISNUMBER(SEARCH("theater", R720)), "Theater",IF(ISNUMBER(SEARCH("technology", R720)), "Technology", IF(ISNUMBER(SEARCH("journalism", R720)), "Journalism", IF(ISNUMBER(SEARCH("photography", R720)), "Photography", IF(ISNUMBER(SEARCH("publishing", R720)), "Publishing")))))))))</f>
        <v>Technology</v>
      </c>
      <c r="T720" t="str">
        <f>IF(ISNUMBER(SEARCH("food", R720)), "Food Trucks",
IF(ISNUMBER(SEARCH("electric",R720)),"Electric Music",
IF(ISNUMBER(SEARCH("indie",R720)),"Indie Rock",
IF(ISNUMBER(SEARCH("jazz",R720)),"Jazz",
IF(ISNUMBER(SEARCH("metal",R720)),"Metal",
IF(ISNUMBER(SEARCH("rock",R720)),"Rock",
IF(ISNUMBER(SEARCH("world",R720)),"World Music",
IF(ISNUMBER(SEARCH("animation", R720)), "Animation",
IF(ISNUMBER(SEARCH("documentary", R720)), "Documentary",
IF(ISNUMBER(SEARCH("drama", R720)), "Drama",
IF(ISNUMBER(SEARCH("science", R720)), "Science Ficton",
IF(ISNUMBER(SEARCH("shorts", R720)), "Shorts",
IF(ISNUMBER(SEARCH("television", R720)), "Television",
IF(ISNUMBER(SEARCH("mobile", R720)), "Mobile Games",
IF(ISNUMBER(SEARCH("video games", R720)), "Video Games",
IF(ISNUMBER(SEARCH("theater", R720)), "Plays",
IF(ISNUMBER(SEARCH("wearables", R720)), "Wearables",
IF(ISNUMBER(SEARCH("web", R720)), "Web",
IF(ISNUMBER(SEARCH("journalism", R720)), "Audio",
IF(ISNUMBER(SEARCH("photography", R720)), "Photography Books",
IF(ISNUMBER(SEARCH("publishing/fiction", R720)), "Ficton",
IF(ISNUMBER(SEARCH("nonfiction", R720)), "Nonfiction",
IF(ISNUMBER(SEARCH("podcasts", R720)), "Radio &amp; Podcasts",
IF(ISNUMBER(SEARCH("translations", R720)), "translations"))))))))))))))))))))))))</f>
        <v>Wearables</v>
      </c>
    </row>
    <row r="721" spans="1:20" x14ac:dyDescent="0.25">
      <c r="A721">
        <v>719</v>
      </c>
      <c r="B721" t="s">
        <v>1476</v>
      </c>
      <c r="C721" s="3" t="s">
        <v>1477</v>
      </c>
      <c r="D721">
        <v>6900</v>
      </c>
      <c r="E721">
        <v>10557</v>
      </c>
      <c r="F721" s="6">
        <f>E721/D721*100</f>
        <v>153</v>
      </c>
      <c r="G721" t="s">
        <v>20</v>
      </c>
      <c r="H721">
        <v>123</v>
      </c>
      <c r="I721" s="8">
        <f>IFERROR(E721/H721,"0")</f>
        <v>85.829268292682926</v>
      </c>
      <c r="J721" t="s">
        <v>21</v>
      </c>
      <c r="K721" t="s">
        <v>22</v>
      </c>
      <c r="L721">
        <v>1338267600</v>
      </c>
      <c r="M721" s="12">
        <f>(((L721/60)/60)/24)+DATE(1970,1,1)</f>
        <v>41058.208333333336</v>
      </c>
      <c r="N721">
        <v>1339218000</v>
      </c>
      <c r="O721" s="12">
        <f>(((N721/60)/60)/24)+DATE(1970,1,1)</f>
        <v>41069.208333333336</v>
      </c>
      <c r="P721" t="b">
        <v>0</v>
      </c>
      <c r="Q721" t="b">
        <v>0</v>
      </c>
      <c r="R721" t="s">
        <v>119</v>
      </c>
      <c r="S721" t="str">
        <f>IF(ISNUMBER(SEARCH("food", R721)), "Food", IF(ISNUMBER(SEARCH("music",R721)),"Music",IF(ISNUMBER(SEARCH("film", R721)), "Film &amp; Video", IF(ISNUMBER(SEARCH("games", R721)), "Games", IF(ISNUMBER(SEARCH("theater", R721)), "Theater",IF(ISNUMBER(SEARCH("technology", R721)), "Technology", IF(ISNUMBER(SEARCH("journalism", R721)), "Journalism", IF(ISNUMBER(SEARCH("photography", R721)), "Photography", IF(ISNUMBER(SEARCH("publishing", R721)), "Publishing")))))))))</f>
        <v>Publishing</v>
      </c>
      <c r="T721" t="str">
        <f>IF(ISNUMBER(SEARCH("food", R721)), "Food Trucks",
IF(ISNUMBER(SEARCH("electric",R721)),"Electric Music",
IF(ISNUMBER(SEARCH("indie",R721)),"Indie Rock",
IF(ISNUMBER(SEARCH("jazz",R721)),"Jazz",
IF(ISNUMBER(SEARCH("metal",R721)),"Metal",
IF(ISNUMBER(SEARCH("rock",R721)),"Rock",
IF(ISNUMBER(SEARCH("world",R721)),"World Music",
IF(ISNUMBER(SEARCH("animation", R721)), "Animation",
IF(ISNUMBER(SEARCH("documentary", R721)), "Documentary",
IF(ISNUMBER(SEARCH("drama", R721)), "Drama",
IF(ISNUMBER(SEARCH("science", R721)), "Science Ficton",
IF(ISNUMBER(SEARCH("shorts", R721)), "Shorts",
IF(ISNUMBER(SEARCH("television", R721)), "Television",
IF(ISNUMBER(SEARCH("mobile", R721)), "Mobile Games",
IF(ISNUMBER(SEARCH("video games", R721)), "Video Games",
IF(ISNUMBER(SEARCH("theater", R721)), "Plays",
IF(ISNUMBER(SEARCH("wearables", R721)), "Wearables",
IF(ISNUMBER(SEARCH("web", R721)), "Web",
IF(ISNUMBER(SEARCH("journalism", R721)), "Audio",
IF(ISNUMBER(SEARCH("photography", R721)), "Photography Books",
IF(ISNUMBER(SEARCH("publishing/fiction", R721)), "Ficton",
IF(ISNUMBER(SEARCH("nonfiction", R721)), "Nonfiction",
IF(ISNUMBER(SEARCH("podcasts", R721)), "Radio &amp; Podcasts",
IF(ISNUMBER(SEARCH("translations", R721)), "translations"))))))))))))))))))))))))</f>
        <v>Ficton</v>
      </c>
    </row>
    <row r="722" spans="1:20" ht="31.5" x14ac:dyDescent="0.25">
      <c r="A722">
        <v>720</v>
      </c>
      <c r="B722" t="s">
        <v>1478</v>
      </c>
      <c r="C722" s="3" t="s">
        <v>1479</v>
      </c>
      <c r="D722">
        <v>8700</v>
      </c>
      <c r="E722">
        <v>3227</v>
      </c>
      <c r="F722" s="6">
        <f>E722/D722*100</f>
        <v>37.091954022988503</v>
      </c>
      <c r="G722" t="s">
        <v>74</v>
      </c>
      <c r="H722">
        <v>38</v>
      </c>
      <c r="I722" s="8">
        <f>IFERROR(E722/H722,"0")</f>
        <v>84.921052631578945</v>
      </c>
      <c r="J722" t="s">
        <v>36</v>
      </c>
      <c r="K722" t="s">
        <v>37</v>
      </c>
      <c r="L722">
        <v>1519192800</v>
      </c>
      <c r="M722" s="12">
        <f>(((L722/60)/60)/24)+DATE(1970,1,1)</f>
        <v>43152.25</v>
      </c>
      <c r="N722">
        <v>1520402400</v>
      </c>
      <c r="O722" s="12">
        <f>(((N722/60)/60)/24)+DATE(1970,1,1)</f>
        <v>43166.25</v>
      </c>
      <c r="P722" t="b">
        <v>0</v>
      </c>
      <c r="Q722" t="b">
        <v>1</v>
      </c>
      <c r="R722" t="s">
        <v>33</v>
      </c>
      <c r="S722" t="str">
        <f>IF(ISNUMBER(SEARCH("food", R722)), "Food", IF(ISNUMBER(SEARCH("music",R722)),"Music",IF(ISNUMBER(SEARCH("film", R722)), "Film &amp; Video", IF(ISNUMBER(SEARCH("games", R722)), "Games", IF(ISNUMBER(SEARCH("theater", R722)), "Theater",IF(ISNUMBER(SEARCH("technology", R722)), "Technology", IF(ISNUMBER(SEARCH("journalism", R722)), "Journalism", IF(ISNUMBER(SEARCH("photography", R722)), "Photography", IF(ISNUMBER(SEARCH("publishing", R722)), "Publishing")))))))))</f>
        <v>Theater</v>
      </c>
      <c r="T722" t="str">
        <f>IF(ISNUMBER(SEARCH("food", R722)), "Food Trucks",
IF(ISNUMBER(SEARCH("electric",R722)),"Electric Music",
IF(ISNUMBER(SEARCH("indie",R722)),"Indie Rock",
IF(ISNUMBER(SEARCH("jazz",R722)),"Jazz",
IF(ISNUMBER(SEARCH("metal",R722)),"Metal",
IF(ISNUMBER(SEARCH("rock",R722)),"Rock",
IF(ISNUMBER(SEARCH("world",R722)),"World Music",
IF(ISNUMBER(SEARCH("animation", R722)), "Animation",
IF(ISNUMBER(SEARCH("documentary", R722)), "Documentary",
IF(ISNUMBER(SEARCH("drama", R722)), "Drama",
IF(ISNUMBER(SEARCH("science", R722)), "Science Ficton",
IF(ISNUMBER(SEARCH("shorts", R722)), "Shorts",
IF(ISNUMBER(SEARCH("television", R722)), "Television",
IF(ISNUMBER(SEARCH("mobile", R722)), "Mobile Games",
IF(ISNUMBER(SEARCH("video games", R722)), "Video Games",
IF(ISNUMBER(SEARCH("theater", R722)), "Plays",
IF(ISNUMBER(SEARCH("wearables", R722)), "Wearables",
IF(ISNUMBER(SEARCH("web", R722)), "Web",
IF(ISNUMBER(SEARCH("journalism", R722)), "Audio",
IF(ISNUMBER(SEARCH("photography", R722)), "Photography Books",
IF(ISNUMBER(SEARCH("publishing/fiction", R722)), "Ficton",
IF(ISNUMBER(SEARCH("nonfiction", R722)), "Nonfiction",
IF(ISNUMBER(SEARCH("podcasts", R722)), "Radio &amp; Podcasts",
IF(ISNUMBER(SEARCH("translations", R722)), "translations"))))))))))))))))))))))))</f>
        <v>Plays</v>
      </c>
    </row>
    <row r="723" spans="1:20" x14ac:dyDescent="0.25">
      <c r="A723">
        <v>721</v>
      </c>
      <c r="B723" t="s">
        <v>1480</v>
      </c>
      <c r="C723" s="3" t="s">
        <v>1481</v>
      </c>
      <c r="D723">
        <v>123600</v>
      </c>
      <c r="E723">
        <v>5429</v>
      </c>
      <c r="F723" s="6">
        <f>E723/D723*100</f>
        <v>4.392394822006473</v>
      </c>
      <c r="G723" t="s">
        <v>74</v>
      </c>
      <c r="H723">
        <v>60</v>
      </c>
      <c r="I723" s="8">
        <f>IFERROR(E723/H723,"0")</f>
        <v>90.483333333333334</v>
      </c>
      <c r="J723" t="s">
        <v>21</v>
      </c>
      <c r="K723" t="s">
        <v>22</v>
      </c>
      <c r="L723">
        <v>1522818000</v>
      </c>
      <c r="M723" s="12">
        <f>(((L723/60)/60)/24)+DATE(1970,1,1)</f>
        <v>43194.208333333328</v>
      </c>
      <c r="N723">
        <v>1523336400</v>
      </c>
      <c r="O723" s="12">
        <f>(((N723/60)/60)/24)+DATE(1970,1,1)</f>
        <v>43200.208333333328</v>
      </c>
      <c r="P723" t="b">
        <v>0</v>
      </c>
      <c r="Q723" t="b">
        <v>0</v>
      </c>
      <c r="R723" t="s">
        <v>23</v>
      </c>
      <c r="S723" t="str">
        <f>IF(ISNUMBER(SEARCH("food", R723)), "Food", IF(ISNUMBER(SEARCH("music",R723)),"Music",IF(ISNUMBER(SEARCH("film", R723)), "Film &amp; Video", IF(ISNUMBER(SEARCH("games", R723)), "Games", IF(ISNUMBER(SEARCH("theater", R723)), "Theater",IF(ISNUMBER(SEARCH("technology", R723)), "Technology", IF(ISNUMBER(SEARCH("journalism", R723)), "Journalism", IF(ISNUMBER(SEARCH("photography", R723)), "Photography", IF(ISNUMBER(SEARCH("publishing", R723)), "Publishing")))))))))</f>
        <v>Music</v>
      </c>
      <c r="T723" t="str">
        <f>IF(ISNUMBER(SEARCH("food", R723)), "Food Trucks",
IF(ISNUMBER(SEARCH("electric",R723)),"Electric Music",
IF(ISNUMBER(SEARCH("indie",R723)),"Indie Rock",
IF(ISNUMBER(SEARCH("jazz",R723)),"Jazz",
IF(ISNUMBER(SEARCH("metal",R723)),"Metal",
IF(ISNUMBER(SEARCH("rock",R723)),"Rock",
IF(ISNUMBER(SEARCH("world",R723)),"World Music",
IF(ISNUMBER(SEARCH("animation", R723)), "Animation",
IF(ISNUMBER(SEARCH("documentary", R723)), "Documentary",
IF(ISNUMBER(SEARCH("drama", R723)), "Drama",
IF(ISNUMBER(SEARCH("science", R723)), "Science Ficton",
IF(ISNUMBER(SEARCH("shorts", R723)), "Shorts",
IF(ISNUMBER(SEARCH("television", R723)), "Television",
IF(ISNUMBER(SEARCH("mobile", R723)), "Mobile Games",
IF(ISNUMBER(SEARCH("video games", R723)), "Video Games",
IF(ISNUMBER(SEARCH("theater", R723)), "Plays",
IF(ISNUMBER(SEARCH("wearables", R723)), "Wearables",
IF(ISNUMBER(SEARCH("web", R723)), "Web",
IF(ISNUMBER(SEARCH("journalism", R723)), "Audio",
IF(ISNUMBER(SEARCH("photography", R723)), "Photography Books",
IF(ISNUMBER(SEARCH("publishing/fiction", R723)), "Ficton",
IF(ISNUMBER(SEARCH("nonfiction", R723)), "Nonfiction",
IF(ISNUMBER(SEARCH("podcasts", R723)), "Radio &amp; Podcasts",
IF(ISNUMBER(SEARCH("translations", R723)), "translations"))))))))))))))))))))))))</f>
        <v>Rock</v>
      </c>
    </row>
    <row r="724" spans="1:20" x14ac:dyDescent="0.25">
      <c r="A724">
        <v>722</v>
      </c>
      <c r="B724" t="s">
        <v>1482</v>
      </c>
      <c r="C724" s="3" t="s">
        <v>1483</v>
      </c>
      <c r="D724">
        <v>48500</v>
      </c>
      <c r="E724">
        <v>75906</v>
      </c>
      <c r="F724" s="6">
        <f>E724/D724*100</f>
        <v>156.50721649484535</v>
      </c>
      <c r="G724" t="s">
        <v>20</v>
      </c>
      <c r="H724">
        <v>3036</v>
      </c>
      <c r="I724" s="8">
        <f>IFERROR(E724/H724,"0")</f>
        <v>25.00197628458498</v>
      </c>
      <c r="J724" t="s">
        <v>21</v>
      </c>
      <c r="K724" t="s">
        <v>22</v>
      </c>
      <c r="L724">
        <v>1509948000</v>
      </c>
      <c r="M724" s="12">
        <f>(((L724/60)/60)/24)+DATE(1970,1,1)</f>
        <v>43045.25</v>
      </c>
      <c r="N724">
        <v>1512280800</v>
      </c>
      <c r="O724" s="12">
        <f>(((N724/60)/60)/24)+DATE(1970,1,1)</f>
        <v>43072.25</v>
      </c>
      <c r="P724" t="b">
        <v>0</v>
      </c>
      <c r="Q724" t="b">
        <v>0</v>
      </c>
      <c r="R724" t="s">
        <v>42</v>
      </c>
      <c r="S724" t="str">
        <f>IF(ISNUMBER(SEARCH("food", R724)), "Food", IF(ISNUMBER(SEARCH("music",R724)),"Music",IF(ISNUMBER(SEARCH("film", R724)), "Film &amp; Video", IF(ISNUMBER(SEARCH("games", R724)), "Games", IF(ISNUMBER(SEARCH("theater", R724)), "Theater",IF(ISNUMBER(SEARCH("technology", R724)), "Technology", IF(ISNUMBER(SEARCH("journalism", R724)), "Journalism", IF(ISNUMBER(SEARCH("photography", R724)), "Photography", IF(ISNUMBER(SEARCH("publishing", R724)), "Publishing")))))))))</f>
        <v>Film &amp; Video</v>
      </c>
      <c r="T724" t="str">
        <f>IF(ISNUMBER(SEARCH("food", R724)), "Food Trucks",
IF(ISNUMBER(SEARCH("electric",R724)),"Electric Music",
IF(ISNUMBER(SEARCH("indie",R724)),"Indie Rock",
IF(ISNUMBER(SEARCH("jazz",R724)),"Jazz",
IF(ISNUMBER(SEARCH("metal",R724)),"Metal",
IF(ISNUMBER(SEARCH("rock",R724)),"Rock",
IF(ISNUMBER(SEARCH("world",R724)),"World Music",
IF(ISNUMBER(SEARCH("animation", R724)), "Animation",
IF(ISNUMBER(SEARCH("documentary", R724)), "Documentary",
IF(ISNUMBER(SEARCH("drama", R724)), "Drama",
IF(ISNUMBER(SEARCH("science", R724)), "Science Ficton",
IF(ISNUMBER(SEARCH("shorts", R724)), "Shorts",
IF(ISNUMBER(SEARCH("television", R724)), "Television",
IF(ISNUMBER(SEARCH("mobile", R724)), "Mobile Games",
IF(ISNUMBER(SEARCH("video games", R724)), "Video Games",
IF(ISNUMBER(SEARCH("theater", R724)), "Plays",
IF(ISNUMBER(SEARCH("wearables", R724)), "Wearables",
IF(ISNUMBER(SEARCH("web", R724)), "Web",
IF(ISNUMBER(SEARCH("journalism", R724)), "Audio",
IF(ISNUMBER(SEARCH("photography", R724)), "Photography Books",
IF(ISNUMBER(SEARCH("publishing/fiction", R724)), "Ficton",
IF(ISNUMBER(SEARCH("nonfiction", R724)), "Nonfiction",
IF(ISNUMBER(SEARCH("podcasts", R724)), "Radio &amp; Podcasts",
IF(ISNUMBER(SEARCH("translations", R724)), "translations"))))))))))))))))))))))))</f>
        <v>Documentary</v>
      </c>
    </row>
    <row r="725" spans="1:20" x14ac:dyDescent="0.25">
      <c r="A725">
        <v>723</v>
      </c>
      <c r="B725" t="s">
        <v>1484</v>
      </c>
      <c r="C725" s="3" t="s">
        <v>1485</v>
      </c>
      <c r="D725">
        <v>4900</v>
      </c>
      <c r="E725">
        <v>13250</v>
      </c>
      <c r="F725" s="6">
        <f>E725/D725*100</f>
        <v>270.40816326530609</v>
      </c>
      <c r="G725" t="s">
        <v>20</v>
      </c>
      <c r="H725">
        <v>144</v>
      </c>
      <c r="I725" s="8">
        <f>IFERROR(E725/H725,"0")</f>
        <v>92.013888888888886</v>
      </c>
      <c r="J725" t="s">
        <v>26</v>
      </c>
      <c r="K725" t="s">
        <v>27</v>
      </c>
      <c r="L725">
        <v>1456898400</v>
      </c>
      <c r="M725" s="12">
        <f>(((L725/60)/60)/24)+DATE(1970,1,1)</f>
        <v>42431.25</v>
      </c>
      <c r="N725">
        <v>1458709200</v>
      </c>
      <c r="O725" s="12">
        <f>(((N725/60)/60)/24)+DATE(1970,1,1)</f>
        <v>42452.208333333328</v>
      </c>
      <c r="P725" t="b">
        <v>0</v>
      </c>
      <c r="Q725" t="b">
        <v>0</v>
      </c>
      <c r="R725" t="s">
        <v>33</v>
      </c>
      <c r="S725" t="str">
        <f>IF(ISNUMBER(SEARCH("food", R725)), "Food", IF(ISNUMBER(SEARCH("music",R725)),"Music",IF(ISNUMBER(SEARCH("film", R725)), "Film &amp; Video", IF(ISNUMBER(SEARCH("games", R725)), "Games", IF(ISNUMBER(SEARCH("theater", R725)), "Theater",IF(ISNUMBER(SEARCH("technology", R725)), "Technology", IF(ISNUMBER(SEARCH("journalism", R725)), "Journalism", IF(ISNUMBER(SEARCH("photography", R725)), "Photography", IF(ISNUMBER(SEARCH("publishing", R725)), "Publishing")))))))))</f>
        <v>Theater</v>
      </c>
      <c r="T725" t="str">
        <f>IF(ISNUMBER(SEARCH("food", R725)), "Food Trucks",
IF(ISNUMBER(SEARCH("electric",R725)),"Electric Music",
IF(ISNUMBER(SEARCH("indie",R725)),"Indie Rock",
IF(ISNUMBER(SEARCH("jazz",R725)),"Jazz",
IF(ISNUMBER(SEARCH("metal",R725)),"Metal",
IF(ISNUMBER(SEARCH("rock",R725)),"Rock",
IF(ISNUMBER(SEARCH("world",R725)),"World Music",
IF(ISNUMBER(SEARCH("animation", R725)), "Animation",
IF(ISNUMBER(SEARCH("documentary", R725)), "Documentary",
IF(ISNUMBER(SEARCH("drama", R725)), "Drama",
IF(ISNUMBER(SEARCH("science", R725)), "Science Ficton",
IF(ISNUMBER(SEARCH("shorts", R725)), "Shorts",
IF(ISNUMBER(SEARCH("television", R725)), "Television",
IF(ISNUMBER(SEARCH("mobile", R725)), "Mobile Games",
IF(ISNUMBER(SEARCH("video games", R725)), "Video Games",
IF(ISNUMBER(SEARCH("theater", R725)), "Plays",
IF(ISNUMBER(SEARCH("wearables", R725)), "Wearables",
IF(ISNUMBER(SEARCH("web", R725)), "Web",
IF(ISNUMBER(SEARCH("journalism", R725)), "Audio",
IF(ISNUMBER(SEARCH("photography", R725)), "Photography Books",
IF(ISNUMBER(SEARCH("publishing/fiction", R725)), "Ficton",
IF(ISNUMBER(SEARCH("nonfiction", R725)), "Nonfiction",
IF(ISNUMBER(SEARCH("podcasts", R725)), "Radio &amp; Podcasts",
IF(ISNUMBER(SEARCH("translations", R725)), "translations"))))))))))))))))))))))))</f>
        <v>Plays</v>
      </c>
    </row>
    <row r="726" spans="1:20" ht="31.5" x14ac:dyDescent="0.25">
      <c r="A726">
        <v>724</v>
      </c>
      <c r="B726" t="s">
        <v>1486</v>
      </c>
      <c r="C726" s="3" t="s">
        <v>1487</v>
      </c>
      <c r="D726">
        <v>8400</v>
      </c>
      <c r="E726">
        <v>11261</v>
      </c>
      <c r="F726" s="6">
        <f>E726/D726*100</f>
        <v>134.05952380952382</v>
      </c>
      <c r="G726" t="s">
        <v>20</v>
      </c>
      <c r="H726">
        <v>121</v>
      </c>
      <c r="I726" s="8">
        <f>IFERROR(E726/H726,"0")</f>
        <v>93.066115702479337</v>
      </c>
      <c r="J726" t="s">
        <v>40</v>
      </c>
      <c r="K726" t="s">
        <v>41</v>
      </c>
      <c r="L726">
        <v>1413954000</v>
      </c>
      <c r="M726" s="12">
        <f>(((L726/60)/60)/24)+DATE(1970,1,1)</f>
        <v>41934.208333333336</v>
      </c>
      <c r="N726">
        <v>1414126800</v>
      </c>
      <c r="O726" s="12">
        <f>(((N726/60)/60)/24)+DATE(1970,1,1)</f>
        <v>41936.208333333336</v>
      </c>
      <c r="P726" t="b">
        <v>0</v>
      </c>
      <c r="Q726" t="b">
        <v>1</v>
      </c>
      <c r="R726" t="s">
        <v>33</v>
      </c>
      <c r="S726" t="str">
        <f>IF(ISNUMBER(SEARCH("food", R726)), "Food", IF(ISNUMBER(SEARCH("music",R726)),"Music",IF(ISNUMBER(SEARCH("film", R726)), "Film &amp; Video", IF(ISNUMBER(SEARCH("games", R726)), "Games", IF(ISNUMBER(SEARCH("theater", R726)), "Theater",IF(ISNUMBER(SEARCH("technology", R726)), "Technology", IF(ISNUMBER(SEARCH("journalism", R726)), "Journalism", IF(ISNUMBER(SEARCH("photography", R726)), "Photography", IF(ISNUMBER(SEARCH("publishing", R726)), "Publishing")))))))))</f>
        <v>Theater</v>
      </c>
      <c r="T726" t="str">
        <f>IF(ISNUMBER(SEARCH("food", R726)), "Food Trucks",
IF(ISNUMBER(SEARCH("electric",R726)),"Electric Music",
IF(ISNUMBER(SEARCH("indie",R726)),"Indie Rock",
IF(ISNUMBER(SEARCH("jazz",R726)),"Jazz",
IF(ISNUMBER(SEARCH("metal",R726)),"Metal",
IF(ISNUMBER(SEARCH("rock",R726)),"Rock",
IF(ISNUMBER(SEARCH("world",R726)),"World Music",
IF(ISNUMBER(SEARCH("animation", R726)), "Animation",
IF(ISNUMBER(SEARCH("documentary", R726)), "Documentary",
IF(ISNUMBER(SEARCH("drama", R726)), "Drama",
IF(ISNUMBER(SEARCH("science", R726)), "Science Ficton",
IF(ISNUMBER(SEARCH("shorts", R726)), "Shorts",
IF(ISNUMBER(SEARCH("television", R726)), "Television",
IF(ISNUMBER(SEARCH("mobile", R726)), "Mobile Games",
IF(ISNUMBER(SEARCH("video games", R726)), "Video Games",
IF(ISNUMBER(SEARCH("theater", R726)), "Plays",
IF(ISNUMBER(SEARCH("wearables", R726)), "Wearables",
IF(ISNUMBER(SEARCH("web", R726)), "Web",
IF(ISNUMBER(SEARCH("journalism", R726)), "Audio",
IF(ISNUMBER(SEARCH("photography", R726)), "Photography Books",
IF(ISNUMBER(SEARCH("publishing/fiction", R726)), "Ficton",
IF(ISNUMBER(SEARCH("nonfiction", R726)), "Nonfiction",
IF(ISNUMBER(SEARCH("podcasts", R726)), "Radio &amp; Podcasts",
IF(ISNUMBER(SEARCH("translations", R726)), "translations"))))))))))))))))))))))))</f>
        <v>Plays</v>
      </c>
    </row>
    <row r="727" spans="1:20" x14ac:dyDescent="0.25">
      <c r="A727">
        <v>725</v>
      </c>
      <c r="B727" t="s">
        <v>1488</v>
      </c>
      <c r="C727" s="3" t="s">
        <v>1489</v>
      </c>
      <c r="D727">
        <v>193200</v>
      </c>
      <c r="E727">
        <v>97369</v>
      </c>
      <c r="F727" s="6">
        <f>E727/D727*100</f>
        <v>50.398033126293996</v>
      </c>
      <c r="G727" t="s">
        <v>14</v>
      </c>
      <c r="H727">
        <v>1596</v>
      </c>
      <c r="I727" s="8">
        <f>IFERROR(E727/H727,"0")</f>
        <v>61.008145363408524</v>
      </c>
      <c r="J727" t="s">
        <v>21</v>
      </c>
      <c r="K727" t="s">
        <v>22</v>
      </c>
      <c r="L727">
        <v>1416031200</v>
      </c>
      <c r="M727" s="12">
        <f>(((L727/60)/60)/24)+DATE(1970,1,1)</f>
        <v>41958.25</v>
      </c>
      <c r="N727">
        <v>1416204000</v>
      </c>
      <c r="O727" s="12">
        <f>(((N727/60)/60)/24)+DATE(1970,1,1)</f>
        <v>41960.25</v>
      </c>
      <c r="P727" t="b">
        <v>0</v>
      </c>
      <c r="Q727" t="b">
        <v>0</v>
      </c>
      <c r="R727" t="s">
        <v>292</v>
      </c>
      <c r="S727" t="str">
        <f>IF(ISNUMBER(SEARCH("food", R727)), "Food", IF(ISNUMBER(SEARCH("music",R727)),"Music",IF(ISNUMBER(SEARCH("film", R727)), "Film &amp; Video", IF(ISNUMBER(SEARCH("games", R727)), "Games", IF(ISNUMBER(SEARCH("theater", R727)), "Theater",IF(ISNUMBER(SEARCH("technology", R727)), "Technology", IF(ISNUMBER(SEARCH("journalism", R727)), "Journalism", IF(ISNUMBER(SEARCH("photography", R727)), "Photography", IF(ISNUMBER(SEARCH("publishing", R727)), "Publishing")))))))))</f>
        <v>Games</v>
      </c>
      <c r="T727" t="str">
        <f>IF(ISNUMBER(SEARCH("food", R727)), "Food Trucks",
IF(ISNUMBER(SEARCH("electric",R727)),"Electric Music",
IF(ISNUMBER(SEARCH("indie",R727)),"Indie Rock",
IF(ISNUMBER(SEARCH("jazz",R727)),"Jazz",
IF(ISNUMBER(SEARCH("metal",R727)),"Metal",
IF(ISNUMBER(SEARCH("rock",R727)),"Rock",
IF(ISNUMBER(SEARCH("world",R727)),"World Music",
IF(ISNUMBER(SEARCH("animation", R727)), "Animation",
IF(ISNUMBER(SEARCH("documentary", R727)), "Documentary",
IF(ISNUMBER(SEARCH("drama", R727)), "Drama",
IF(ISNUMBER(SEARCH("science", R727)), "Science Ficton",
IF(ISNUMBER(SEARCH("shorts", R727)), "Shorts",
IF(ISNUMBER(SEARCH("television", R727)), "Television",
IF(ISNUMBER(SEARCH("mobile", R727)), "Mobile Games",
IF(ISNUMBER(SEARCH("video games", R727)), "Video Games",
IF(ISNUMBER(SEARCH("theater", R727)), "Plays",
IF(ISNUMBER(SEARCH("wearables", R727)), "Wearables",
IF(ISNUMBER(SEARCH("web", R727)), "Web",
IF(ISNUMBER(SEARCH("journalism", R727)), "Audio",
IF(ISNUMBER(SEARCH("photography", R727)), "Photography Books",
IF(ISNUMBER(SEARCH("publishing/fiction", R727)), "Ficton",
IF(ISNUMBER(SEARCH("nonfiction", R727)), "Nonfiction",
IF(ISNUMBER(SEARCH("podcasts", R727)), "Radio &amp; Podcasts",
IF(ISNUMBER(SEARCH("translations", R727)), "translations"))))))))))))))))))))))))</f>
        <v>Mobile Games</v>
      </c>
    </row>
    <row r="728" spans="1:20" x14ac:dyDescent="0.25">
      <c r="A728">
        <v>726</v>
      </c>
      <c r="B728" t="s">
        <v>1490</v>
      </c>
      <c r="C728" s="3" t="s">
        <v>1491</v>
      </c>
      <c r="D728">
        <v>54300</v>
      </c>
      <c r="E728">
        <v>48227</v>
      </c>
      <c r="F728" s="6">
        <f>E728/D728*100</f>
        <v>88.815837937384899</v>
      </c>
      <c r="G728" t="s">
        <v>74</v>
      </c>
      <c r="H728">
        <v>524</v>
      </c>
      <c r="I728" s="8">
        <f>IFERROR(E728/H728,"0")</f>
        <v>92.036259541984734</v>
      </c>
      <c r="J728" t="s">
        <v>21</v>
      </c>
      <c r="K728" t="s">
        <v>22</v>
      </c>
      <c r="L728">
        <v>1287982800</v>
      </c>
      <c r="M728" s="12">
        <f>(((L728/60)/60)/24)+DATE(1970,1,1)</f>
        <v>40476.208333333336</v>
      </c>
      <c r="N728">
        <v>1288501200</v>
      </c>
      <c r="O728" s="12">
        <f>(((N728/60)/60)/24)+DATE(1970,1,1)</f>
        <v>40482.208333333336</v>
      </c>
      <c r="P728" t="b">
        <v>0</v>
      </c>
      <c r="Q728" t="b">
        <v>1</v>
      </c>
      <c r="R728" t="s">
        <v>33</v>
      </c>
      <c r="S728" t="str">
        <f>IF(ISNUMBER(SEARCH("food", R728)), "Food", IF(ISNUMBER(SEARCH("music",R728)),"Music",IF(ISNUMBER(SEARCH("film", R728)), "Film &amp; Video", IF(ISNUMBER(SEARCH("games", R728)), "Games", IF(ISNUMBER(SEARCH("theater", R728)), "Theater",IF(ISNUMBER(SEARCH("technology", R728)), "Technology", IF(ISNUMBER(SEARCH("journalism", R728)), "Journalism", IF(ISNUMBER(SEARCH("photography", R728)), "Photography", IF(ISNUMBER(SEARCH("publishing", R728)), "Publishing")))))))))</f>
        <v>Theater</v>
      </c>
      <c r="T728" t="str">
        <f>IF(ISNUMBER(SEARCH("food", R728)), "Food Trucks",
IF(ISNUMBER(SEARCH("electric",R728)),"Electric Music",
IF(ISNUMBER(SEARCH("indie",R728)),"Indie Rock",
IF(ISNUMBER(SEARCH("jazz",R728)),"Jazz",
IF(ISNUMBER(SEARCH("metal",R728)),"Metal",
IF(ISNUMBER(SEARCH("rock",R728)),"Rock",
IF(ISNUMBER(SEARCH("world",R728)),"World Music",
IF(ISNUMBER(SEARCH("animation", R728)), "Animation",
IF(ISNUMBER(SEARCH("documentary", R728)), "Documentary",
IF(ISNUMBER(SEARCH("drama", R728)), "Drama",
IF(ISNUMBER(SEARCH("science", R728)), "Science Ficton",
IF(ISNUMBER(SEARCH("shorts", R728)), "Shorts",
IF(ISNUMBER(SEARCH("television", R728)), "Television",
IF(ISNUMBER(SEARCH("mobile", R728)), "Mobile Games",
IF(ISNUMBER(SEARCH("video games", R728)), "Video Games",
IF(ISNUMBER(SEARCH("theater", R728)), "Plays",
IF(ISNUMBER(SEARCH("wearables", R728)), "Wearables",
IF(ISNUMBER(SEARCH("web", R728)), "Web",
IF(ISNUMBER(SEARCH("journalism", R728)), "Audio",
IF(ISNUMBER(SEARCH("photography", R728)), "Photography Books",
IF(ISNUMBER(SEARCH("publishing/fiction", R728)), "Ficton",
IF(ISNUMBER(SEARCH("nonfiction", R728)), "Nonfiction",
IF(ISNUMBER(SEARCH("podcasts", R728)), "Radio &amp; Podcasts",
IF(ISNUMBER(SEARCH("translations", R728)), "translations"))))))))))))))))))))))))</f>
        <v>Plays</v>
      </c>
    </row>
    <row r="729" spans="1:20" x14ac:dyDescent="0.25">
      <c r="A729">
        <v>727</v>
      </c>
      <c r="B729" t="s">
        <v>1492</v>
      </c>
      <c r="C729" s="3" t="s">
        <v>1493</v>
      </c>
      <c r="D729">
        <v>8900</v>
      </c>
      <c r="E729">
        <v>14685</v>
      </c>
      <c r="F729" s="6">
        <f>E729/D729*100</f>
        <v>165</v>
      </c>
      <c r="G729" t="s">
        <v>20</v>
      </c>
      <c r="H729">
        <v>181</v>
      </c>
      <c r="I729" s="8">
        <f>IFERROR(E729/H729,"0")</f>
        <v>81.132596685082873</v>
      </c>
      <c r="J729" t="s">
        <v>21</v>
      </c>
      <c r="K729" t="s">
        <v>22</v>
      </c>
      <c r="L729">
        <v>1547964000</v>
      </c>
      <c r="M729" s="12">
        <f>(((L729/60)/60)/24)+DATE(1970,1,1)</f>
        <v>43485.25</v>
      </c>
      <c r="N729">
        <v>1552971600</v>
      </c>
      <c r="O729" s="12">
        <f>(((N729/60)/60)/24)+DATE(1970,1,1)</f>
        <v>43543.208333333328</v>
      </c>
      <c r="P729" t="b">
        <v>0</v>
      </c>
      <c r="Q729" t="b">
        <v>0</v>
      </c>
      <c r="R729" t="s">
        <v>28</v>
      </c>
      <c r="S729" t="str">
        <f>IF(ISNUMBER(SEARCH("food", R729)), "Food", IF(ISNUMBER(SEARCH("music",R729)),"Music",IF(ISNUMBER(SEARCH("film", R729)), "Film &amp; Video", IF(ISNUMBER(SEARCH("games", R729)), "Games", IF(ISNUMBER(SEARCH("theater", R729)), "Theater",IF(ISNUMBER(SEARCH("technology", R729)), "Technology", IF(ISNUMBER(SEARCH("journalism", R729)), "Journalism", IF(ISNUMBER(SEARCH("photography", R729)), "Photography", IF(ISNUMBER(SEARCH("publishing", R729)), "Publishing")))))))))</f>
        <v>Technology</v>
      </c>
      <c r="T729" t="str">
        <f>IF(ISNUMBER(SEARCH("food", R729)), "Food Trucks",
IF(ISNUMBER(SEARCH("electric",R729)),"Electric Music",
IF(ISNUMBER(SEARCH("indie",R729)),"Indie Rock",
IF(ISNUMBER(SEARCH("jazz",R729)),"Jazz",
IF(ISNUMBER(SEARCH("metal",R729)),"Metal",
IF(ISNUMBER(SEARCH("rock",R729)),"Rock",
IF(ISNUMBER(SEARCH("world",R729)),"World Music",
IF(ISNUMBER(SEARCH("animation", R729)), "Animation",
IF(ISNUMBER(SEARCH("documentary", R729)), "Documentary",
IF(ISNUMBER(SEARCH("drama", R729)), "Drama",
IF(ISNUMBER(SEARCH("science", R729)), "Science Ficton",
IF(ISNUMBER(SEARCH("shorts", R729)), "Shorts",
IF(ISNUMBER(SEARCH("television", R729)), "Television",
IF(ISNUMBER(SEARCH("mobile", R729)), "Mobile Games",
IF(ISNUMBER(SEARCH("video games", R729)), "Video Games",
IF(ISNUMBER(SEARCH("theater", R729)), "Plays",
IF(ISNUMBER(SEARCH("wearables", R729)), "Wearables",
IF(ISNUMBER(SEARCH("web", R729)), "Web",
IF(ISNUMBER(SEARCH("journalism", R729)), "Audio",
IF(ISNUMBER(SEARCH("photography", R729)), "Photography Books",
IF(ISNUMBER(SEARCH("publishing/fiction", R729)), "Ficton",
IF(ISNUMBER(SEARCH("nonfiction", R729)), "Nonfiction",
IF(ISNUMBER(SEARCH("podcasts", R729)), "Radio &amp; Podcasts",
IF(ISNUMBER(SEARCH("translations", R729)), "translations"))))))))))))))))))))))))</f>
        <v>Web</v>
      </c>
    </row>
    <row r="730" spans="1:20" ht="31.5" x14ac:dyDescent="0.25">
      <c r="A730">
        <v>728</v>
      </c>
      <c r="B730" t="s">
        <v>1494</v>
      </c>
      <c r="C730" s="3" t="s">
        <v>1495</v>
      </c>
      <c r="D730">
        <v>4200</v>
      </c>
      <c r="E730">
        <v>735</v>
      </c>
      <c r="F730" s="6">
        <f>E730/D730*100</f>
        <v>17.5</v>
      </c>
      <c r="G730" t="s">
        <v>14</v>
      </c>
      <c r="H730">
        <v>10</v>
      </c>
      <c r="I730" s="8">
        <f>IFERROR(E730/H730,"0")</f>
        <v>73.5</v>
      </c>
      <c r="J730" t="s">
        <v>21</v>
      </c>
      <c r="K730" t="s">
        <v>22</v>
      </c>
      <c r="L730">
        <v>1464152400</v>
      </c>
      <c r="M730" s="12">
        <f>(((L730/60)/60)/24)+DATE(1970,1,1)</f>
        <v>42515.208333333328</v>
      </c>
      <c r="N730">
        <v>1465102800</v>
      </c>
      <c r="O730" s="12">
        <f>(((N730/60)/60)/24)+DATE(1970,1,1)</f>
        <v>42526.208333333328</v>
      </c>
      <c r="P730" t="b">
        <v>0</v>
      </c>
      <c r="Q730" t="b">
        <v>0</v>
      </c>
      <c r="R730" t="s">
        <v>33</v>
      </c>
      <c r="S730" t="str">
        <f>IF(ISNUMBER(SEARCH("food", R730)), "Food", IF(ISNUMBER(SEARCH("music",R730)),"Music",IF(ISNUMBER(SEARCH("film", R730)), "Film &amp; Video", IF(ISNUMBER(SEARCH("games", R730)), "Games", IF(ISNUMBER(SEARCH("theater", R730)), "Theater",IF(ISNUMBER(SEARCH("technology", R730)), "Technology", IF(ISNUMBER(SEARCH("journalism", R730)), "Journalism", IF(ISNUMBER(SEARCH("photography", R730)), "Photography", IF(ISNUMBER(SEARCH("publishing", R730)), "Publishing")))))))))</f>
        <v>Theater</v>
      </c>
      <c r="T730" t="str">
        <f>IF(ISNUMBER(SEARCH("food", R730)), "Food Trucks",
IF(ISNUMBER(SEARCH("electric",R730)),"Electric Music",
IF(ISNUMBER(SEARCH("indie",R730)),"Indie Rock",
IF(ISNUMBER(SEARCH("jazz",R730)),"Jazz",
IF(ISNUMBER(SEARCH("metal",R730)),"Metal",
IF(ISNUMBER(SEARCH("rock",R730)),"Rock",
IF(ISNUMBER(SEARCH("world",R730)),"World Music",
IF(ISNUMBER(SEARCH("animation", R730)), "Animation",
IF(ISNUMBER(SEARCH("documentary", R730)), "Documentary",
IF(ISNUMBER(SEARCH("drama", R730)), "Drama",
IF(ISNUMBER(SEARCH("science", R730)), "Science Ficton",
IF(ISNUMBER(SEARCH("shorts", R730)), "Shorts",
IF(ISNUMBER(SEARCH("television", R730)), "Television",
IF(ISNUMBER(SEARCH("mobile", R730)), "Mobile Games",
IF(ISNUMBER(SEARCH("video games", R730)), "Video Games",
IF(ISNUMBER(SEARCH("theater", R730)), "Plays",
IF(ISNUMBER(SEARCH("wearables", R730)), "Wearables",
IF(ISNUMBER(SEARCH("web", R730)), "Web",
IF(ISNUMBER(SEARCH("journalism", R730)), "Audio",
IF(ISNUMBER(SEARCH("photography", R730)), "Photography Books",
IF(ISNUMBER(SEARCH("publishing/fiction", R730)), "Ficton",
IF(ISNUMBER(SEARCH("nonfiction", R730)), "Nonfiction",
IF(ISNUMBER(SEARCH("podcasts", R730)), "Radio &amp; Podcasts",
IF(ISNUMBER(SEARCH("translations", R730)), "translations"))))))))))))))))))))))))</f>
        <v>Plays</v>
      </c>
    </row>
    <row r="731" spans="1:20" ht="31.5" x14ac:dyDescent="0.25">
      <c r="A731">
        <v>729</v>
      </c>
      <c r="B731" t="s">
        <v>1496</v>
      </c>
      <c r="C731" s="3" t="s">
        <v>1497</v>
      </c>
      <c r="D731">
        <v>5600</v>
      </c>
      <c r="E731">
        <v>10397</v>
      </c>
      <c r="F731" s="6">
        <f>E731/D731*100</f>
        <v>185.66071428571428</v>
      </c>
      <c r="G731" t="s">
        <v>20</v>
      </c>
      <c r="H731">
        <v>122</v>
      </c>
      <c r="I731" s="8">
        <f>IFERROR(E731/H731,"0")</f>
        <v>85.221311475409834</v>
      </c>
      <c r="J731" t="s">
        <v>21</v>
      </c>
      <c r="K731" t="s">
        <v>22</v>
      </c>
      <c r="L731">
        <v>1359957600</v>
      </c>
      <c r="M731" s="12">
        <f>(((L731/60)/60)/24)+DATE(1970,1,1)</f>
        <v>41309.25</v>
      </c>
      <c r="N731">
        <v>1360130400</v>
      </c>
      <c r="O731" s="12">
        <f>(((N731/60)/60)/24)+DATE(1970,1,1)</f>
        <v>41311.25</v>
      </c>
      <c r="P731" t="b">
        <v>0</v>
      </c>
      <c r="Q731" t="b">
        <v>0</v>
      </c>
      <c r="R731" t="s">
        <v>53</v>
      </c>
      <c r="S731" t="str">
        <f>IF(ISNUMBER(SEARCH("food", R731)), "Food", IF(ISNUMBER(SEARCH("music",R731)),"Music",IF(ISNUMBER(SEARCH("film", R731)), "Film &amp; Video", IF(ISNUMBER(SEARCH("games", R731)), "Games", IF(ISNUMBER(SEARCH("theater", R731)), "Theater",IF(ISNUMBER(SEARCH("technology", R731)), "Technology", IF(ISNUMBER(SEARCH("journalism", R731)), "Journalism", IF(ISNUMBER(SEARCH("photography", R731)), "Photography", IF(ISNUMBER(SEARCH("publishing", R731)), "Publishing")))))))))</f>
        <v>Film &amp; Video</v>
      </c>
      <c r="T731" t="str">
        <f>IF(ISNUMBER(SEARCH("food", R731)), "Food Trucks",
IF(ISNUMBER(SEARCH("electric",R731)),"Electric Music",
IF(ISNUMBER(SEARCH("indie",R731)),"Indie Rock",
IF(ISNUMBER(SEARCH("jazz",R731)),"Jazz",
IF(ISNUMBER(SEARCH("metal",R731)),"Metal",
IF(ISNUMBER(SEARCH("rock",R731)),"Rock",
IF(ISNUMBER(SEARCH("world",R731)),"World Music",
IF(ISNUMBER(SEARCH("animation", R731)), "Animation",
IF(ISNUMBER(SEARCH("documentary", R731)), "Documentary",
IF(ISNUMBER(SEARCH("drama", R731)), "Drama",
IF(ISNUMBER(SEARCH("science", R731)), "Science Ficton",
IF(ISNUMBER(SEARCH("shorts", R731)), "Shorts",
IF(ISNUMBER(SEARCH("television", R731)), "Television",
IF(ISNUMBER(SEARCH("mobile", R731)), "Mobile Games",
IF(ISNUMBER(SEARCH("video games", R731)), "Video Games",
IF(ISNUMBER(SEARCH("theater", R731)), "Plays",
IF(ISNUMBER(SEARCH("wearables", R731)), "Wearables",
IF(ISNUMBER(SEARCH("web", R731)), "Web",
IF(ISNUMBER(SEARCH("journalism", R731)), "Audio",
IF(ISNUMBER(SEARCH("photography", R731)), "Photography Books",
IF(ISNUMBER(SEARCH("publishing/fiction", R731)), "Ficton",
IF(ISNUMBER(SEARCH("nonfiction", R731)), "Nonfiction",
IF(ISNUMBER(SEARCH("podcasts", R731)), "Radio &amp; Podcasts",
IF(ISNUMBER(SEARCH("translations", R731)), "translations"))))))))))))))))))))))))</f>
        <v>Drama</v>
      </c>
    </row>
    <row r="732" spans="1:20" x14ac:dyDescent="0.25">
      <c r="A732">
        <v>730</v>
      </c>
      <c r="B732" t="s">
        <v>1498</v>
      </c>
      <c r="C732" s="3" t="s">
        <v>1499</v>
      </c>
      <c r="D732">
        <v>28800</v>
      </c>
      <c r="E732">
        <v>118847</v>
      </c>
      <c r="F732" s="6">
        <f>E732/D732*100</f>
        <v>412.6631944444444</v>
      </c>
      <c r="G732" t="s">
        <v>20</v>
      </c>
      <c r="H732">
        <v>1071</v>
      </c>
      <c r="I732" s="8">
        <f>IFERROR(E732/H732,"0")</f>
        <v>110.96825396825396</v>
      </c>
      <c r="J732" t="s">
        <v>15</v>
      </c>
      <c r="K732" t="s">
        <v>16</v>
      </c>
      <c r="L732">
        <v>1432357200</v>
      </c>
      <c r="M732" s="12">
        <f>(((L732/60)/60)/24)+DATE(1970,1,1)</f>
        <v>42147.208333333328</v>
      </c>
      <c r="N732">
        <v>1432875600</v>
      </c>
      <c r="O732" s="12">
        <f>(((N732/60)/60)/24)+DATE(1970,1,1)</f>
        <v>42153.208333333328</v>
      </c>
      <c r="P732" t="b">
        <v>0</v>
      </c>
      <c r="Q732" t="b">
        <v>0</v>
      </c>
      <c r="R732" t="s">
        <v>65</v>
      </c>
      <c r="S732" t="str">
        <f>IF(ISNUMBER(SEARCH("food", R732)), "Food", IF(ISNUMBER(SEARCH("music",R732)),"Music",IF(ISNUMBER(SEARCH("film", R732)), "Film &amp; Video", IF(ISNUMBER(SEARCH("games", R732)), "Games", IF(ISNUMBER(SEARCH("theater", R732)), "Theater",IF(ISNUMBER(SEARCH("technology", R732)), "Technology", IF(ISNUMBER(SEARCH("journalism", R732)), "Journalism", IF(ISNUMBER(SEARCH("photography", R732)), "Photography", IF(ISNUMBER(SEARCH("publishing", R732)), "Publishing")))))))))</f>
        <v>Technology</v>
      </c>
      <c r="T732" t="str">
        <f>IF(ISNUMBER(SEARCH("food", R732)), "Food Trucks",
IF(ISNUMBER(SEARCH("electric",R732)),"Electric Music",
IF(ISNUMBER(SEARCH("indie",R732)),"Indie Rock",
IF(ISNUMBER(SEARCH("jazz",R732)),"Jazz",
IF(ISNUMBER(SEARCH("metal",R732)),"Metal",
IF(ISNUMBER(SEARCH("rock",R732)),"Rock",
IF(ISNUMBER(SEARCH("world",R732)),"World Music",
IF(ISNUMBER(SEARCH("animation", R732)), "Animation",
IF(ISNUMBER(SEARCH("documentary", R732)), "Documentary",
IF(ISNUMBER(SEARCH("drama", R732)), "Drama",
IF(ISNUMBER(SEARCH("science", R732)), "Science Ficton",
IF(ISNUMBER(SEARCH("shorts", R732)), "Shorts",
IF(ISNUMBER(SEARCH("television", R732)), "Television",
IF(ISNUMBER(SEARCH("mobile", R732)), "Mobile Games",
IF(ISNUMBER(SEARCH("video games", R732)), "Video Games",
IF(ISNUMBER(SEARCH("theater", R732)), "Plays",
IF(ISNUMBER(SEARCH("wearables", R732)), "Wearables",
IF(ISNUMBER(SEARCH("web", R732)), "Web",
IF(ISNUMBER(SEARCH("journalism", R732)), "Audio",
IF(ISNUMBER(SEARCH("photography", R732)), "Photography Books",
IF(ISNUMBER(SEARCH("publishing/fiction", R732)), "Ficton",
IF(ISNUMBER(SEARCH("nonfiction", R732)), "Nonfiction",
IF(ISNUMBER(SEARCH("podcasts", R732)), "Radio &amp; Podcasts",
IF(ISNUMBER(SEARCH("translations", R732)), "translations"))))))))))))))))))))))))</f>
        <v>Wearables</v>
      </c>
    </row>
    <row r="733" spans="1:20" x14ac:dyDescent="0.25">
      <c r="A733">
        <v>731</v>
      </c>
      <c r="B733" t="s">
        <v>1500</v>
      </c>
      <c r="C733" s="3" t="s">
        <v>1501</v>
      </c>
      <c r="D733">
        <v>8000</v>
      </c>
      <c r="E733">
        <v>7220</v>
      </c>
      <c r="F733" s="6">
        <f>E733/D733*100</f>
        <v>90.25</v>
      </c>
      <c r="G733" t="s">
        <v>74</v>
      </c>
      <c r="H733">
        <v>219</v>
      </c>
      <c r="I733" s="8">
        <f>IFERROR(E733/H733,"0")</f>
        <v>32.968036529680369</v>
      </c>
      <c r="J733" t="s">
        <v>21</v>
      </c>
      <c r="K733" t="s">
        <v>22</v>
      </c>
      <c r="L733">
        <v>1500786000</v>
      </c>
      <c r="M733" s="12">
        <f>(((L733/60)/60)/24)+DATE(1970,1,1)</f>
        <v>42939.208333333328</v>
      </c>
      <c r="N733">
        <v>1500872400</v>
      </c>
      <c r="O733" s="12">
        <f>(((N733/60)/60)/24)+DATE(1970,1,1)</f>
        <v>42940.208333333328</v>
      </c>
      <c r="P733" t="b">
        <v>0</v>
      </c>
      <c r="Q733" t="b">
        <v>0</v>
      </c>
      <c r="R733" t="s">
        <v>28</v>
      </c>
      <c r="S733" t="str">
        <f>IF(ISNUMBER(SEARCH("food", R733)), "Food", IF(ISNUMBER(SEARCH("music",R733)),"Music",IF(ISNUMBER(SEARCH("film", R733)), "Film &amp; Video", IF(ISNUMBER(SEARCH("games", R733)), "Games", IF(ISNUMBER(SEARCH("theater", R733)), "Theater",IF(ISNUMBER(SEARCH("technology", R733)), "Technology", IF(ISNUMBER(SEARCH("journalism", R733)), "Journalism", IF(ISNUMBER(SEARCH("photography", R733)), "Photography", IF(ISNUMBER(SEARCH("publishing", R733)), "Publishing")))))))))</f>
        <v>Technology</v>
      </c>
      <c r="T733" t="str">
        <f>IF(ISNUMBER(SEARCH("food", R733)), "Food Trucks",
IF(ISNUMBER(SEARCH("electric",R733)),"Electric Music",
IF(ISNUMBER(SEARCH("indie",R733)),"Indie Rock",
IF(ISNUMBER(SEARCH("jazz",R733)),"Jazz",
IF(ISNUMBER(SEARCH("metal",R733)),"Metal",
IF(ISNUMBER(SEARCH("rock",R733)),"Rock",
IF(ISNUMBER(SEARCH("world",R733)),"World Music",
IF(ISNUMBER(SEARCH("animation", R733)), "Animation",
IF(ISNUMBER(SEARCH("documentary", R733)), "Documentary",
IF(ISNUMBER(SEARCH("drama", R733)), "Drama",
IF(ISNUMBER(SEARCH("science", R733)), "Science Ficton",
IF(ISNUMBER(SEARCH("shorts", R733)), "Shorts",
IF(ISNUMBER(SEARCH("television", R733)), "Television",
IF(ISNUMBER(SEARCH("mobile", R733)), "Mobile Games",
IF(ISNUMBER(SEARCH("video games", R733)), "Video Games",
IF(ISNUMBER(SEARCH("theater", R733)), "Plays",
IF(ISNUMBER(SEARCH("wearables", R733)), "Wearables",
IF(ISNUMBER(SEARCH("web", R733)), "Web",
IF(ISNUMBER(SEARCH("journalism", R733)), "Audio",
IF(ISNUMBER(SEARCH("photography", R733)), "Photography Books",
IF(ISNUMBER(SEARCH("publishing/fiction", R733)), "Ficton",
IF(ISNUMBER(SEARCH("nonfiction", R733)), "Nonfiction",
IF(ISNUMBER(SEARCH("podcasts", R733)), "Radio &amp; Podcasts",
IF(ISNUMBER(SEARCH("translations", R733)), "translations"))))))))))))))))))))))))</f>
        <v>Web</v>
      </c>
    </row>
    <row r="734" spans="1:20" x14ac:dyDescent="0.25">
      <c r="A734">
        <v>732</v>
      </c>
      <c r="B734" t="s">
        <v>1502</v>
      </c>
      <c r="C734" s="3" t="s">
        <v>1503</v>
      </c>
      <c r="D734">
        <v>117000</v>
      </c>
      <c r="E734">
        <v>107622</v>
      </c>
      <c r="F734" s="6">
        <f>E734/D734*100</f>
        <v>91.984615384615381</v>
      </c>
      <c r="G734" t="s">
        <v>14</v>
      </c>
      <c r="H734">
        <v>1121</v>
      </c>
      <c r="I734" s="8">
        <f>IFERROR(E734/H734,"0")</f>
        <v>96.005352363960753</v>
      </c>
      <c r="J734" t="s">
        <v>21</v>
      </c>
      <c r="K734" t="s">
        <v>22</v>
      </c>
      <c r="L734">
        <v>1490158800</v>
      </c>
      <c r="M734" s="12">
        <f>(((L734/60)/60)/24)+DATE(1970,1,1)</f>
        <v>42816.208333333328</v>
      </c>
      <c r="N734">
        <v>1492146000</v>
      </c>
      <c r="O734" s="12">
        <f>(((N734/60)/60)/24)+DATE(1970,1,1)</f>
        <v>42839.208333333328</v>
      </c>
      <c r="P734" t="b">
        <v>0</v>
      </c>
      <c r="Q734" t="b">
        <v>1</v>
      </c>
      <c r="R734" t="s">
        <v>23</v>
      </c>
      <c r="S734" t="str">
        <f>IF(ISNUMBER(SEARCH("food", R734)), "Food", IF(ISNUMBER(SEARCH("music",R734)),"Music",IF(ISNUMBER(SEARCH("film", R734)), "Film &amp; Video", IF(ISNUMBER(SEARCH("games", R734)), "Games", IF(ISNUMBER(SEARCH("theater", R734)), "Theater",IF(ISNUMBER(SEARCH("technology", R734)), "Technology", IF(ISNUMBER(SEARCH("journalism", R734)), "Journalism", IF(ISNUMBER(SEARCH("photography", R734)), "Photography", IF(ISNUMBER(SEARCH("publishing", R734)), "Publishing")))))))))</f>
        <v>Music</v>
      </c>
      <c r="T734" t="str">
        <f>IF(ISNUMBER(SEARCH("food", R734)), "Food Trucks",
IF(ISNUMBER(SEARCH("electric",R734)),"Electric Music",
IF(ISNUMBER(SEARCH("indie",R734)),"Indie Rock",
IF(ISNUMBER(SEARCH("jazz",R734)),"Jazz",
IF(ISNUMBER(SEARCH("metal",R734)),"Metal",
IF(ISNUMBER(SEARCH("rock",R734)),"Rock",
IF(ISNUMBER(SEARCH("world",R734)),"World Music",
IF(ISNUMBER(SEARCH("animation", R734)), "Animation",
IF(ISNUMBER(SEARCH("documentary", R734)), "Documentary",
IF(ISNUMBER(SEARCH("drama", R734)), "Drama",
IF(ISNUMBER(SEARCH("science", R734)), "Science Ficton",
IF(ISNUMBER(SEARCH("shorts", R734)), "Shorts",
IF(ISNUMBER(SEARCH("television", R734)), "Television",
IF(ISNUMBER(SEARCH("mobile", R734)), "Mobile Games",
IF(ISNUMBER(SEARCH("video games", R734)), "Video Games",
IF(ISNUMBER(SEARCH("theater", R734)), "Plays",
IF(ISNUMBER(SEARCH("wearables", R734)), "Wearables",
IF(ISNUMBER(SEARCH("web", R734)), "Web",
IF(ISNUMBER(SEARCH("journalism", R734)), "Audio",
IF(ISNUMBER(SEARCH("photography", R734)), "Photography Books",
IF(ISNUMBER(SEARCH("publishing/fiction", R734)), "Ficton",
IF(ISNUMBER(SEARCH("nonfiction", R734)), "Nonfiction",
IF(ISNUMBER(SEARCH("podcasts", R734)), "Radio &amp; Podcasts",
IF(ISNUMBER(SEARCH("translations", R734)), "translations"))))))))))))))))))))))))</f>
        <v>Rock</v>
      </c>
    </row>
    <row r="735" spans="1:20" x14ac:dyDescent="0.25">
      <c r="A735">
        <v>733</v>
      </c>
      <c r="B735" t="s">
        <v>1504</v>
      </c>
      <c r="C735" s="3" t="s">
        <v>1505</v>
      </c>
      <c r="D735">
        <v>15800</v>
      </c>
      <c r="E735">
        <v>83267</v>
      </c>
      <c r="F735" s="6">
        <f>E735/D735*100</f>
        <v>527.00632911392404</v>
      </c>
      <c r="G735" t="s">
        <v>20</v>
      </c>
      <c r="H735">
        <v>980</v>
      </c>
      <c r="I735" s="8">
        <f>IFERROR(E735/H735,"0")</f>
        <v>84.96632653061225</v>
      </c>
      <c r="J735" t="s">
        <v>21</v>
      </c>
      <c r="K735" t="s">
        <v>22</v>
      </c>
      <c r="L735">
        <v>1406178000</v>
      </c>
      <c r="M735" s="12">
        <f>(((L735/60)/60)/24)+DATE(1970,1,1)</f>
        <v>41844.208333333336</v>
      </c>
      <c r="N735">
        <v>1407301200</v>
      </c>
      <c r="O735" s="12">
        <f>(((N735/60)/60)/24)+DATE(1970,1,1)</f>
        <v>41857.208333333336</v>
      </c>
      <c r="P735" t="b">
        <v>0</v>
      </c>
      <c r="Q735" t="b">
        <v>0</v>
      </c>
      <c r="R735" t="s">
        <v>148</v>
      </c>
      <c r="S735" t="str">
        <f>IF(ISNUMBER(SEARCH("food", R735)), "Food", IF(ISNUMBER(SEARCH("music",R735)),"Music",IF(ISNUMBER(SEARCH("film", R735)), "Film &amp; Video", IF(ISNUMBER(SEARCH("games", R735)), "Games", IF(ISNUMBER(SEARCH("theater", R735)), "Theater",IF(ISNUMBER(SEARCH("technology", R735)), "Technology", IF(ISNUMBER(SEARCH("journalism", R735)), "Journalism", IF(ISNUMBER(SEARCH("photography", R735)), "Photography", IF(ISNUMBER(SEARCH("publishing", R735)), "Publishing")))))))))</f>
        <v>Music</v>
      </c>
      <c r="T735" t="str">
        <f>IF(ISNUMBER(SEARCH("food", R735)), "Food Trucks",
IF(ISNUMBER(SEARCH("electric",R735)),"Electric Music",
IF(ISNUMBER(SEARCH("indie",R735)),"Indie Rock",
IF(ISNUMBER(SEARCH("jazz",R735)),"Jazz",
IF(ISNUMBER(SEARCH("metal",R735)),"Metal",
IF(ISNUMBER(SEARCH("rock",R735)),"Rock",
IF(ISNUMBER(SEARCH("world",R735)),"World Music",
IF(ISNUMBER(SEARCH("animation", R735)), "Animation",
IF(ISNUMBER(SEARCH("documentary", R735)), "Documentary",
IF(ISNUMBER(SEARCH("drama", R735)), "Drama",
IF(ISNUMBER(SEARCH("science", R735)), "Science Ficton",
IF(ISNUMBER(SEARCH("shorts", R735)), "Shorts",
IF(ISNUMBER(SEARCH("television", R735)), "Television",
IF(ISNUMBER(SEARCH("mobile", R735)), "Mobile Games",
IF(ISNUMBER(SEARCH("video games", R735)), "Video Games",
IF(ISNUMBER(SEARCH("theater", R735)), "Plays",
IF(ISNUMBER(SEARCH("wearables", R735)), "Wearables",
IF(ISNUMBER(SEARCH("web", R735)), "Web",
IF(ISNUMBER(SEARCH("journalism", R735)), "Audio",
IF(ISNUMBER(SEARCH("photography", R735)), "Photography Books",
IF(ISNUMBER(SEARCH("publishing/fiction", R735)), "Ficton",
IF(ISNUMBER(SEARCH("nonfiction", R735)), "Nonfiction",
IF(ISNUMBER(SEARCH("podcasts", R735)), "Radio &amp; Podcasts",
IF(ISNUMBER(SEARCH("translations", R735)), "translations"))))))))))))))))))))))))</f>
        <v>Metal</v>
      </c>
    </row>
    <row r="736" spans="1:20" x14ac:dyDescent="0.25">
      <c r="A736">
        <v>734</v>
      </c>
      <c r="B736" t="s">
        <v>1506</v>
      </c>
      <c r="C736" s="3" t="s">
        <v>1507</v>
      </c>
      <c r="D736">
        <v>4200</v>
      </c>
      <c r="E736">
        <v>13404</v>
      </c>
      <c r="F736" s="6">
        <f>E736/D736*100</f>
        <v>319.14285714285711</v>
      </c>
      <c r="G736" t="s">
        <v>20</v>
      </c>
      <c r="H736">
        <v>536</v>
      </c>
      <c r="I736" s="8">
        <f>IFERROR(E736/H736,"0")</f>
        <v>25.007462686567163</v>
      </c>
      <c r="J736" t="s">
        <v>21</v>
      </c>
      <c r="K736" t="s">
        <v>22</v>
      </c>
      <c r="L736">
        <v>1485583200</v>
      </c>
      <c r="M736" s="12">
        <f>(((L736/60)/60)/24)+DATE(1970,1,1)</f>
        <v>42763.25</v>
      </c>
      <c r="N736">
        <v>1486620000</v>
      </c>
      <c r="O736" s="12">
        <f>(((N736/60)/60)/24)+DATE(1970,1,1)</f>
        <v>42775.25</v>
      </c>
      <c r="P736" t="b">
        <v>0</v>
      </c>
      <c r="Q736" t="b">
        <v>1</v>
      </c>
      <c r="R736" t="s">
        <v>33</v>
      </c>
      <c r="S736" t="str">
        <f>IF(ISNUMBER(SEARCH("food", R736)), "Food", IF(ISNUMBER(SEARCH("music",R736)),"Music",IF(ISNUMBER(SEARCH("film", R736)), "Film &amp; Video", IF(ISNUMBER(SEARCH("games", R736)), "Games", IF(ISNUMBER(SEARCH("theater", R736)), "Theater",IF(ISNUMBER(SEARCH("technology", R736)), "Technology", IF(ISNUMBER(SEARCH("journalism", R736)), "Journalism", IF(ISNUMBER(SEARCH("photography", R736)), "Photography", IF(ISNUMBER(SEARCH("publishing", R736)), "Publishing")))))))))</f>
        <v>Theater</v>
      </c>
      <c r="T736" t="str">
        <f>IF(ISNUMBER(SEARCH("food", R736)), "Food Trucks",
IF(ISNUMBER(SEARCH("electric",R736)),"Electric Music",
IF(ISNUMBER(SEARCH("indie",R736)),"Indie Rock",
IF(ISNUMBER(SEARCH("jazz",R736)),"Jazz",
IF(ISNUMBER(SEARCH("metal",R736)),"Metal",
IF(ISNUMBER(SEARCH("rock",R736)),"Rock",
IF(ISNUMBER(SEARCH("world",R736)),"World Music",
IF(ISNUMBER(SEARCH("animation", R736)), "Animation",
IF(ISNUMBER(SEARCH("documentary", R736)), "Documentary",
IF(ISNUMBER(SEARCH("drama", R736)), "Drama",
IF(ISNUMBER(SEARCH("science", R736)), "Science Ficton",
IF(ISNUMBER(SEARCH("shorts", R736)), "Shorts",
IF(ISNUMBER(SEARCH("television", R736)), "Television",
IF(ISNUMBER(SEARCH("mobile", R736)), "Mobile Games",
IF(ISNUMBER(SEARCH("video games", R736)), "Video Games",
IF(ISNUMBER(SEARCH("theater", R736)), "Plays",
IF(ISNUMBER(SEARCH("wearables", R736)), "Wearables",
IF(ISNUMBER(SEARCH("web", R736)), "Web",
IF(ISNUMBER(SEARCH("journalism", R736)), "Audio",
IF(ISNUMBER(SEARCH("photography", R736)), "Photography Books",
IF(ISNUMBER(SEARCH("publishing/fiction", R736)), "Ficton",
IF(ISNUMBER(SEARCH("nonfiction", R736)), "Nonfiction",
IF(ISNUMBER(SEARCH("podcasts", R736)), "Radio &amp; Podcasts",
IF(ISNUMBER(SEARCH("translations", R736)), "translations"))))))))))))))))))))))))</f>
        <v>Plays</v>
      </c>
    </row>
    <row r="737" spans="1:20" ht="31.5" x14ac:dyDescent="0.25">
      <c r="A737">
        <v>735</v>
      </c>
      <c r="B737" t="s">
        <v>1508</v>
      </c>
      <c r="C737" s="3" t="s">
        <v>1509</v>
      </c>
      <c r="D737">
        <v>37100</v>
      </c>
      <c r="E737">
        <v>131404</v>
      </c>
      <c r="F737" s="6">
        <f>E737/D737*100</f>
        <v>354.18867924528303</v>
      </c>
      <c r="G737" t="s">
        <v>20</v>
      </c>
      <c r="H737">
        <v>1991</v>
      </c>
      <c r="I737" s="8">
        <f>IFERROR(E737/H737,"0")</f>
        <v>65.998995479658461</v>
      </c>
      <c r="J737" t="s">
        <v>21</v>
      </c>
      <c r="K737" t="s">
        <v>22</v>
      </c>
      <c r="L737">
        <v>1459314000</v>
      </c>
      <c r="M737" s="12">
        <f>(((L737/60)/60)/24)+DATE(1970,1,1)</f>
        <v>42459.208333333328</v>
      </c>
      <c r="N737">
        <v>1459918800</v>
      </c>
      <c r="O737" s="12">
        <f>(((N737/60)/60)/24)+DATE(1970,1,1)</f>
        <v>42466.208333333328</v>
      </c>
      <c r="P737" t="b">
        <v>0</v>
      </c>
      <c r="Q737" t="b">
        <v>0</v>
      </c>
      <c r="R737" t="s">
        <v>122</v>
      </c>
      <c r="S737" t="str">
        <f>IF(ISNUMBER(SEARCH("food", R737)), "Food", IF(ISNUMBER(SEARCH("music",R737)),"Music",IF(ISNUMBER(SEARCH("film", R737)), "Film &amp; Video", IF(ISNUMBER(SEARCH("games", R737)), "Games", IF(ISNUMBER(SEARCH("theater", R737)), "Theater",IF(ISNUMBER(SEARCH("technology", R737)), "Technology", IF(ISNUMBER(SEARCH("journalism", R737)), "Journalism", IF(ISNUMBER(SEARCH("photography", R737)), "Photography", IF(ISNUMBER(SEARCH("publishing", R737)), "Publishing")))))))))</f>
        <v>Photography</v>
      </c>
      <c r="T737" t="str">
        <f>IF(ISNUMBER(SEARCH("food", R737)), "Food Trucks",
IF(ISNUMBER(SEARCH("electric",R737)),"Electric Music",
IF(ISNUMBER(SEARCH("indie",R737)),"Indie Rock",
IF(ISNUMBER(SEARCH("jazz",R737)),"Jazz",
IF(ISNUMBER(SEARCH("metal",R737)),"Metal",
IF(ISNUMBER(SEARCH("rock",R737)),"Rock",
IF(ISNUMBER(SEARCH("world",R737)),"World Music",
IF(ISNUMBER(SEARCH("animation", R737)), "Animation",
IF(ISNUMBER(SEARCH("documentary", R737)), "Documentary",
IF(ISNUMBER(SEARCH("drama", R737)), "Drama",
IF(ISNUMBER(SEARCH("science", R737)), "Science Ficton",
IF(ISNUMBER(SEARCH("shorts", R737)), "Shorts",
IF(ISNUMBER(SEARCH("television", R737)), "Television",
IF(ISNUMBER(SEARCH("mobile", R737)), "Mobile Games",
IF(ISNUMBER(SEARCH("video games", R737)), "Video Games",
IF(ISNUMBER(SEARCH("theater", R737)), "Plays",
IF(ISNUMBER(SEARCH("wearables", R737)), "Wearables",
IF(ISNUMBER(SEARCH("web", R737)), "Web",
IF(ISNUMBER(SEARCH("journalism", R737)), "Audio",
IF(ISNUMBER(SEARCH("photography", R737)), "Photography Books",
IF(ISNUMBER(SEARCH("publishing/fiction", R737)), "Ficton",
IF(ISNUMBER(SEARCH("nonfiction", R737)), "Nonfiction",
IF(ISNUMBER(SEARCH("podcasts", R737)), "Radio &amp; Podcasts",
IF(ISNUMBER(SEARCH("translations", R737)), "translations"))))))))))))))))))))))))</f>
        <v>Photography Books</v>
      </c>
    </row>
    <row r="738" spans="1:20" x14ac:dyDescent="0.25">
      <c r="A738">
        <v>736</v>
      </c>
      <c r="B738" t="s">
        <v>1510</v>
      </c>
      <c r="C738" s="3" t="s">
        <v>1511</v>
      </c>
      <c r="D738">
        <v>7700</v>
      </c>
      <c r="E738">
        <v>2533</v>
      </c>
      <c r="F738" s="6">
        <f>E738/D738*100</f>
        <v>32.896103896103895</v>
      </c>
      <c r="G738" t="s">
        <v>74</v>
      </c>
      <c r="H738">
        <v>29</v>
      </c>
      <c r="I738" s="8">
        <f>IFERROR(E738/H738,"0")</f>
        <v>87.34482758620689</v>
      </c>
      <c r="J738" t="s">
        <v>21</v>
      </c>
      <c r="K738" t="s">
        <v>22</v>
      </c>
      <c r="L738">
        <v>1424412000</v>
      </c>
      <c r="M738" s="12">
        <f>(((L738/60)/60)/24)+DATE(1970,1,1)</f>
        <v>42055.25</v>
      </c>
      <c r="N738">
        <v>1424757600</v>
      </c>
      <c r="O738" s="12">
        <f>(((N738/60)/60)/24)+DATE(1970,1,1)</f>
        <v>42059.25</v>
      </c>
      <c r="P738" t="b">
        <v>0</v>
      </c>
      <c r="Q738" t="b">
        <v>0</v>
      </c>
      <c r="R738" t="s">
        <v>68</v>
      </c>
      <c r="S738" t="str">
        <f>IF(ISNUMBER(SEARCH("food", R738)), "Food", IF(ISNUMBER(SEARCH("music",R738)),"Music",IF(ISNUMBER(SEARCH("film", R738)), "Film &amp; Video", IF(ISNUMBER(SEARCH("games", R738)), "Games", IF(ISNUMBER(SEARCH("theater", R738)), "Theater",IF(ISNUMBER(SEARCH("technology", R738)), "Technology", IF(ISNUMBER(SEARCH("journalism", R738)), "Journalism", IF(ISNUMBER(SEARCH("photography", R738)), "Photography", IF(ISNUMBER(SEARCH("publishing", R738)), "Publishing")))))))))</f>
        <v>Publishing</v>
      </c>
      <c r="T738" t="str">
        <f>IF(ISNUMBER(SEARCH("food", R738)), "Food Trucks",
IF(ISNUMBER(SEARCH("electric",R738)),"Electric Music",
IF(ISNUMBER(SEARCH("indie",R738)),"Indie Rock",
IF(ISNUMBER(SEARCH("jazz",R738)),"Jazz",
IF(ISNUMBER(SEARCH("metal",R738)),"Metal",
IF(ISNUMBER(SEARCH("rock",R738)),"Rock",
IF(ISNUMBER(SEARCH("world",R738)),"World Music",
IF(ISNUMBER(SEARCH("animation", R738)), "Animation",
IF(ISNUMBER(SEARCH("documentary", R738)), "Documentary",
IF(ISNUMBER(SEARCH("drama", R738)), "Drama",
IF(ISNUMBER(SEARCH("science", R738)), "Science Ficton",
IF(ISNUMBER(SEARCH("shorts", R738)), "Shorts",
IF(ISNUMBER(SEARCH("television", R738)), "Television",
IF(ISNUMBER(SEARCH("mobile", R738)), "Mobile Games",
IF(ISNUMBER(SEARCH("video games", R738)), "Video Games",
IF(ISNUMBER(SEARCH("theater", R738)), "Plays",
IF(ISNUMBER(SEARCH("wearables", R738)), "Wearables",
IF(ISNUMBER(SEARCH("web", R738)), "Web",
IF(ISNUMBER(SEARCH("journalism", R738)), "Audio",
IF(ISNUMBER(SEARCH("photography", R738)), "Photography Books",
IF(ISNUMBER(SEARCH("publishing/fiction", R738)), "Ficton",
IF(ISNUMBER(SEARCH("nonfiction", R738)), "Nonfiction",
IF(ISNUMBER(SEARCH("podcasts", R738)), "Radio &amp; Podcasts",
IF(ISNUMBER(SEARCH("translations", R738)), "translations"))))))))))))))))))))))))</f>
        <v>Nonfiction</v>
      </c>
    </row>
    <row r="739" spans="1:20" ht="31.5" x14ac:dyDescent="0.25">
      <c r="A739">
        <v>737</v>
      </c>
      <c r="B739" t="s">
        <v>1512</v>
      </c>
      <c r="C739" s="3" t="s">
        <v>1513</v>
      </c>
      <c r="D739">
        <v>3700</v>
      </c>
      <c r="E739">
        <v>5028</v>
      </c>
      <c r="F739" s="6">
        <f>E739/D739*100</f>
        <v>135.8918918918919</v>
      </c>
      <c r="G739" t="s">
        <v>20</v>
      </c>
      <c r="H739">
        <v>180</v>
      </c>
      <c r="I739" s="8">
        <f>IFERROR(E739/H739,"0")</f>
        <v>27.933333333333334</v>
      </c>
      <c r="J739" t="s">
        <v>21</v>
      </c>
      <c r="K739" t="s">
        <v>22</v>
      </c>
      <c r="L739">
        <v>1478844000</v>
      </c>
      <c r="M739" s="12">
        <f>(((L739/60)/60)/24)+DATE(1970,1,1)</f>
        <v>42685.25</v>
      </c>
      <c r="N739">
        <v>1479880800</v>
      </c>
      <c r="O739" s="12">
        <f>(((N739/60)/60)/24)+DATE(1970,1,1)</f>
        <v>42697.25</v>
      </c>
      <c r="P739" t="b">
        <v>0</v>
      </c>
      <c r="Q739" t="b">
        <v>0</v>
      </c>
      <c r="R739" t="s">
        <v>60</v>
      </c>
      <c r="S739" t="str">
        <f>IF(ISNUMBER(SEARCH("food", R739)), "Food", IF(ISNUMBER(SEARCH("music",R739)),"Music",IF(ISNUMBER(SEARCH("film", R739)), "Film &amp; Video", IF(ISNUMBER(SEARCH("games", R739)), "Games", IF(ISNUMBER(SEARCH("theater", R739)), "Theater",IF(ISNUMBER(SEARCH("technology", R739)), "Technology", IF(ISNUMBER(SEARCH("journalism", R739)), "Journalism", IF(ISNUMBER(SEARCH("photography", R739)), "Photography", IF(ISNUMBER(SEARCH("publishing", R739)), "Publishing")))))))))</f>
        <v>Music</v>
      </c>
      <c r="T739" t="str">
        <f>IF(ISNUMBER(SEARCH("food", R739)), "Food Trucks",
IF(ISNUMBER(SEARCH("electric",R739)),"Electric Music",
IF(ISNUMBER(SEARCH("indie",R739)),"Indie Rock",
IF(ISNUMBER(SEARCH("jazz",R739)),"Jazz",
IF(ISNUMBER(SEARCH("metal",R739)),"Metal",
IF(ISNUMBER(SEARCH("rock",R739)),"Rock",
IF(ISNUMBER(SEARCH("world",R739)),"World Music",
IF(ISNUMBER(SEARCH("animation", R739)), "Animation",
IF(ISNUMBER(SEARCH("documentary", R739)), "Documentary",
IF(ISNUMBER(SEARCH("drama", R739)), "Drama",
IF(ISNUMBER(SEARCH("science", R739)), "Science Ficton",
IF(ISNUMBER(SEARCH("shorts", R739)), "Shorts",
IF(ISNUMBER(SEARCH("television", R739)), "Television",
IF(ISNUMBER(SEARCH("mobile", R739)), "Mobile Games",
IF(ISNUMBER(SEARCH("video games", R739)), "Video Games",
IF(ISNUMBER(SEARCH("theater", R739)), "Plays",
IF(ISNUMBER(SEARCH("wearables", R739)), "Wearables",
IF(ISNUMBER(SEARCH("web", R739)), "Web",
IF(ISNUMBER(SEARCH("journalism", R739)), "Audio",
IF(ISNUMBER(SEARCH("photography", R739)), "Photography Books",
IF(ISNUMBER(SEARCH("publishing/fiction", R739)), "Ficton",
IF(ISNUMBER(SEARCH("nonfiction", R739)), "Nonfiction",
IF(ISNUMBER(SEARCH("podcasts", R739)), "Radio &amp; Podcasts",
IF(ISNUMBER(SEARCH("translations", R739)), "translations"))))))))))))))))))))))))</f>
        <v>Indie Rock</v>
      </c>
    </row>
    <row r="740" spans="1:20" x14ac:dyDescent="0.25">
      <c r="A740">
        <v>738</v>
      </c>
      <c r="B740" t="s">
        <v>1032</v>
      </c>
      <c r="C740" s="3" t="s">
        <v>1514</v>
      </c>
      <c r="D740">
        <v>74700</v>
      </c>
      <c r="E740">
        <v>1557</v>
      </c>
      <c r="F740" s="6">
        <f>E740/D740*100</f>
        <v>2.0843373493975905</v>
      </c>
      <c r="G740" t="s">
        <v>14</v>
      </c>
      <c r="H740">
        <v>15</v>
      </c>
      <c r="I740" s="8">
        <f>IFERROR(E740/H740,"0")</f>
        <v>103.8</v>
      </c>
      <c r="J740" t="s">
        <v>21</v>
      </c>
      <c r="K740" t="s">
        <v>22</v>
      </c>
      <c r="L740">
        <v>1416117600</v>
      </c>
      <c r="M740" s="12">
        <f>(((L740/60)/60)/24)+DATE(1970,1,1)</f>
        <v>41959.25</v>
      </c>
      <c r="N740">
        <v>1418018400</v>
      </c>
      <c r="O740" s="12">
        <f>(((N740/60)/60)/24)+DATE(1970,1,1)</f>
        <v>41981.25</v>
      </c>
      <c r="P740" t="b">
        <v>0</v>
      </c>
      <c r="Q740" t="b">
        <v>1</v>
      </c>
      <c r="R740" t="s">
        <v>33</v>
      </c>
      <c r="S740" t="str">
        <f>IF(ISNUMBER(SEARCH("food", R740)), "Food", IF(ISNUMBER(SEARCH("music",R740)),"Music",IF(ISNUMBER(SEARCH("film", R740)), "Film &amp; Video", IF(ISNUMBER(SEARCH("games", R740)), "Games", IF(ISNUMBER(SEARCH("theater", R740)), "Theater",IF(ISNUMBER(SEARCH("technology", R740)), "Technology", IF(ISNUMBER(SEARCH("journalism", R740)), "Journalism", IF(ISNUMBER(SEARCH("photography", R740)), "Photography", IF(ISNUMBER(SEARCH("publishing", R740)), "Publishing")))))))))</f>
        <v>Theater</v>
      </c>
      <c r="T740" t="str">
        <f>IF(ISNUMBER(SEARCH("food", R740)), "Food Trucks",
IF(ISNUMBER(SEARCH("electric",R740)),"Electric Music",
IF(ISNUMBER(SEARCH("indie",R740)),"Indie Rock",
IF(ISNUMBER(SEARCH("jazz",R740)),"Jazz",
IF(ISNUMBER(SEARCH("metal",R740)),"Metal",
IF(ISNUMBER(SEARCH("rock",R740)),"Rock",
IF(ISNUMBER(SEARCH("world",R740)),"World Music",
IF(ISNUMBER(SEARCH("animation", R740)), "Animation",
IF(ISNUMBER(SEARCH("documentary", R740)), "Documentary",
IF(ISNUMBER(SEARCH("drama", R740)), "Drama",
IF(ISNUMBER(SEARCH("science", R740)), "Science Ficton",
IF(ISNUMBER(SEARCH("shorts", R740)), "Shorts",
IF(ISNUMBER(SEARCH("television", R740)), "Television",
IF(ISNUMBER(SEARCH("mobile", R740)), "Mobile Games",
IF(ISNUMBER(SEARCH("video games", R740)), "Video Games",
IF(ISNUMBER(SEARCH("theater", R740)), "Plays",
IF(ISNUMBER(SEARCH("wearables", R740)), "Wearables",
IF(ISNUMBER(SEARCH("web", R740)), "Web",
IF(ISNUMBER(SEARCH("journalism", R740)), "Audio",
IF(ISNUMBER(SEARCH("photography", R740)), "Photography Books",
IF(ISNUMBER(SEARCH("publishing/fiction", R740)), "Ficton",
IF(ISNUMBER(SEARCH("nonfiction", R740)), "Nonfiction",
IF(ISNUMBER(SEARCH("podcasts", R740)), "Radio &amp; Podcasts",
IF(ISNUMBER(SEARCH("translations", R740)), "translations"))))))))))))))))))))))))</f>
        <v>Plays</v>
      </c>
    </row>
    <row r="741" spans="1:20" x14ac:dyDescent="0.25">
      <c r="A741">
        <v>739</v>
      </c>
      <c r="B741" t="s">
        <v>1515</v>
      </c>
      <c r="C741" s="3" t="s">
        <v>1516</v>
      </c>
      <c r="D741">
        <v>10000</v>
      </c>
      <c r="E741">
        <v>6100</v>
      </c>
      <c r="F741" s="6">
        <f>E741/D741*100</f>
        <v>61</v>
      </c>
      <c r="G741" t="s">
        <v>14</v>
      </c>
      <c r="H741">
        <v>191</v>
      </c>
      <c r="I741" s="8">
        <f>IFERROR(E741/H741,"0")</f>
        <v>31.937172774869111</v>
      </c>
      <c r="J741" t="s">
        <v>21</v>
      </c>
      <c r="K741" t="s">
        <v>22</v>
      </c>
      <c r="L741">
        <v>1340946000</v>
      </c>
      <c r="M741" s="12">
        <f>(((L741/60)/60)/24)+DATE(1970,1,1)</f>
        <v>41089.208333333336</v>
      </c>
      <c r="N741">
        <v>1341032400</v>
      </c>
      <c r="O741" s="12">
        <f>(((N741/60)/60)/24)+DATE(1970,1,1)</f>
        <v>41090.208333333336</v>
      </c>
      <c r="P741" t="b">
        <v>0</v>
      </c>
      <c r="Q741" t="b">
        <v>0</v>
      </c>
      <c r="R741" t="s">
        <v>60</v>
      </c>
      <c r="S741" t="str">
        <f>IF(ISNUMBER(SEARCH("food", R741)), "Food", IF(ISNUMBER(SEARCH("music",R741)),"Music",IF(ISNUMBER(SEARCH("film", R741)), "Film &amp; Video", IF(ISNUMBER(SEARCH("games", R741)), "Games", IF(ISNUMBER(SEARCH("theater", R741)), "Theater",IF(ISNUMBER(SEARCH("technology", R741)), "Technology", IF(ISNUMBER(SEARCH("journalism", R741)), "Journalism", IF(ISNUMBER(SEARCH("photography", R741)), "Photography", IF(ISNUMBER(SEARCH("publishing", R741)), "Publishing")))))))))</f>
        <v>Music</v>
      </c>
      <c r="T741" t="str">
        <f>IF(ISNUMBER(SEARCH("food", R741)), "Food Trucks",
IF(ISNUMBER(SEARCH("electric",R741)),"Electric Music",
IF(ISNUMBER(SEARCH("indie",R741)),"Indie Rock",
IF(ISNUMBER(SEARCH("jazz",R741)),"Jazz",
IF(ISNUMBER(SEARCH("metal",R741)),"Metal",
IF(ISNUMBER(SEARCH("rock",R741)),"Rock",
IF(ISNUMBER(SEARCH("world",R741)),"World Music",
IF(ISNUMBER(SEARCH("animation", R741)), "Animation",
IF(ISNUMBER(SEARCH("documentary", R741)), "Documentary",
IF(ISNUMBER(SEARCH("drama", R741)), "Drama",
IF(ISNUMBER(SEARCH("science", R741)), "Science Ficton",
IF(ISNUMBER(SEARCH("shorts", R741)), "Shorts",
IF(ISNUMBER(SEARCH("television", R741)), "Television",
IF(ISNUMBER(SEARCH("mobile", R741)), "Mobile Games",
IF(ISNUMBER(SEARCH("video games", R741)), "Video Games",
IF(ISNUMBER(SEARCH("theater", R741)), "Plays",
IF(ISNUMBER(SEARCH("wearables", R741)), "Wearables",
IF(ISNUMBER(SEARCH("web", R741)), "Web",
IF(ISNUMBER(SEARCH("journalism", R741)), "Audio",
IF(ISNUMBER(SEARCH("photography", R741)), "Photography Books",
IF(ISNUMBER(SEARCH("publishing/fiction", R741)), "Ficton",
IF(ISNUMBER(SEARCH("nonfiction", R741)), "Nonfiction",
IF(ISNUMBER(SEARCH("podcasts", R741)), "Radio &amp; Podcasts",
IF(ISNUMBER(SEARCH("translations", R741)), "translations"))))))))))))))))))))))))</f>
        <v>Indie Rock</v>
      </c>
    </row>
    <row r="742" spans="1:20" x14ac:dyDescent="0.25">
      <c r="A742">
        <v>740</v>
      </c>
      <c r="B742" t="s">
        <v>1517</v>
      </c>
      <c r="C742" s="3" t="s">
        <v>1518</v>
      </c>
      <c r="D742">
        <v>5300</v>
      </c>
      <c r="E742">
        <v>1592</v>
      </c>
      <c r="F742" s="6">
        <f>E742/D742*100</f>
        <v>30.037735849056602</v>
      </c>
      <c r="G742" t="s">
        <v>14</v>
      </c>
      <c r="H742">
        <v>16</v>
      </c>
      <c r="I742" s="8">
        <f>IFERROR(E742/H742,"0")</f>
        <v>99.5</v>
      </c>
      <c r="J742" t="s">
        <v>21</v>
      </c>
      <c r="K742" t="s">
        <v>22</v>
      </c>
      <c r="L742">
        <v>1486101600</v>
      </c>
      <c r="M742" s="12">
        <f>(((L742/60)/60)/24)+DATE(1970,1,1)</f>
        <v>42769.25</v>
      </c>
      <c r="N742">
        <v>1486360800</v>
      </c>
      <c r="O742" s="12">
        <f>(((N742/60)/60)/24)+DATE(1970,1,1)</f>
        <v>42772.25</v>
      </c>
      <c r="P742" t="b">
        <v>0</v>
      </c>
      <c r="Q742" t="b">
        <v>0</v>
      </c>
      <c r="R742" t="s">
        <v>33</v>
      </c>
      <c r="S742" t="str">
        <f>IF(ISNUMBER(SEARCH("food", R742)), "Food", IF(ISNUMBER(SEARCH("music",R742)),"Music",IF(ISNUMBER(SEARCH("film", R742)), "Film &amp; Video", IF(ISNUMBER(SEARCH("games", R742)), "Games", IF(ISNUMBER(SEARCH("theater", R742)), "Theater",IF(ISNUMBER(SEARCH("technology", R742)), "Technology", IF(ISNUMBER(SEARCH("journalism", R742)), "Journalism", IF(ISNUMBER(SEARCH("photography", R742)), "Photography", IF(ISNUMBER(SEARCH("publishing", R742)), "Publishing")))))))))</f>
        <v>Theater</v>
      </c>
      <c r="T742" t="str">
        <f>IF(ISNUMBER(SEARCH("food", R742)), "Food Trucks",
IF(ISNUMBER(SEARCH("electric",R742)),"Electric Music",
IF(ISNUMBER(SEARCH("indie",R742)),"Indie Rock",
IF(ISNUMBER(SEARCH("jazz",R742)),"Jazz",
IF(ISNUMBER(SEARCH("metal",R742)),"Metal",
IF(ISNUMBER(SEARCH("rock",R742)),"Rock",
IF(ISNUMBER(SEARCH("world",R742)),"World Music",
IF(ISNUMBER(SEARCH("animation", R742)), "Animation",
IF(ISNUMBER(SEARCH("documentary", R742)), "Documentary",
IF(ISNUMBER(SEARCH("drama", R742)), "Drama",
IF(ISNUMBER(SEARCH("science", R742)), "Science Ficton",
IF(ISNUMBER(SEARCH("shorts", R742)), "Shorts",
IF(ISNUMBER(SEARCH("television", R742)), "Television",
IF(ISNUMBER(SEARCH("mobile", R742)), "Mobile Games",
IF(ISNUMBER(SEARCH("video games", R742)), "Video Games",
IF(ISNUMBER(SEARCH("theater", R742)), "Plays",
IF(ISNUMBER(SEARCH("wearables", R742)), "Wearables",
IF(ISNUMBER(SEARCH("web", R742)), "Web",
IF(ISNUMBER(SEARCH("journalism", R742)), "Audio",
IF(ISNUMBER(SEARCH("photography", R742)), "Photography Books",
IF(ISNUMBER(SEARCH("publishing/fiction", R742)), "Ficton",
IF(ISNUMBER(SEARCH("nonfiction", R742)), "Nonfiction",
IF(ISNUMBER(SEARCH("podcasts", R742)), "Radio &amp; Podcasts",
IF(ISNUMBER(SEARCH("translations", R742)), "translations"))))))))))))))))))))))))</f>
        <v>Plays</v>
      </c>
    </row>
    <row r="743" spans="1:20" x14ac:dyDescent="0.25">
      <c r="A743">
        <v>741</v>
      </c>
      <c r="B743" t="s">
        <v>628</v>
      </c>
      <c r="C743" s="3" t="s">
        <v>1519</v>
      </c>
      <c r="D743">
        <v>1200</v>
      </c>
      <c r="E743">
        <v>14150</v>
      </c>
      <c r="F743" s="6">
        <f>E743/D743*100</f>
        <v>1179.1666666666665</v>
      </c>
      <c r="G743" t="s">
        <v>20</v>
      </c>
      <c r="H743">
        <v>130</v>
      </c>
      <c r="I743" s="8">
        <f>IFERROR(E743/H743,"0")</f>
        <v>108.84615384615384</v>
      </c>
      <c r="J743" t="s">
        <v>21</v>
      </c>
      <c r="K743" t="s">
        <v>22</v>
      </c>
      <c r="L743">
        <v>1274590800</v>
      </c>
      <c r="M743" s="12">
        <f>(((L743/60)/60)/24)+DATE(1970,1,1)</f>
        <v>40321.208333333336</v>
      </c>
      <c r="N743">
        <v>1274677200</v>
      </c>
      <c r="O743" s="12">
        <f>(((N743/60)/60)/24)+DATE(1970,1,1)</f>
        <v>40322.208333333336</v>
      </c>
      <c r="P743" t="b">
        <v>0</v>
      </c>
      <c r="Q743" t="b">
        <v>0</v>
      </c>
      <c r="R743" t="s">
        <v>33</v>
      </c>
      <c r="S743" t="str">
        <f>IF(ISNUMBER(SEARCH("food", R743)), "Food", IF(ISNUMBER(SEARCH("music",R743)),"Music",IF(ISNUMBER(SEARCH("film", R743)), "Film &amp; Video", IF(ISNUMBER(SEARCH("games", R743)), "Games", IF(ISNUMBER(SEARCH("theater", R743)), "Theater",IF(ISNUMBER(SEARCH("technology", R743)), "Technology", IF(ISNUMBER(SEARCH("journalism", R743)), "Journalism", IF(ISNUMBER(SEARCH("photography", R743)), "Photography", IF(ISNUMBER(SEARCH("publishing", R743)), "Publishing")))))))))</f>
        <v>Theater</v>
      </c>
      <c r="T743" t="str">
        <f>IF(ISNUMBER(SEARCH("food", R743)), "Food Trucks",
IF(ISNUMBER(SEARCH("electric",R743)),"Electric Music",
IF(ISNUMBER(SEARCH("indie",R743)),"Indie Rock",
IF(ISNUMBER(SEARCH("jazz",R743)),"Jazz",
IF(ISNUMBER(SEARCH("metal",R743)),"Metal",
IF(ISNUMBER(SEARCH("rock",R743)),"Rock",
IF(ISNUMBER(SEARCH("world",R743)),"World Music",
IF(ISNUMBER(SEARCH("animation", R743)), "Animation",
IF(ISNUMBER(SEARCH("documentary", R743)), "Documentary",
IF(ISNUMBER(SEARCH("drama", R743)), "Drama",
IF(ISNUMBER(SEARCH("science", R743)), "Science Ficton",
IF(ISNUMBER(SEARCH("shorts", R743)), "Shorts",
IF(ISNUMBER(SEARCH("television", R743)), "Television",
IF(ISNUMBER(SEARCH("mobile", R743)), "Mobile Games",
IF(ISNUMBER(SEARCH("video games", R743)), "Video Games",
IF(ISNUMBER(SEARCH("theater", R743)), "Plays",
IF(ISNUMBER(SEARCH("wearables", R743)), "Wearables",
IF(ISNUMBER(SEARCH("web", R743)), "Web",
IF(ISNUMBER(SEARCH("journalism", R743)), "Audio",
IF(ISNUMBER(SEARCH("photography", R743)), "Photography Books",
IF(ISNUMBER(SEARCH("publishing/fiction", R743)), "Ficton",
IF(ISNUMBER(SEARCH("nonfiction", R743)), "Nonfiction",
IF(ISNUMBER(SEARCH("podcasts", R743)), "Radio &amp; Podcasts",
IF(ISNUMBER(SEARCH("translations", R743)), "translations"))))))))))))))))))))))))</f>
        <v>Plays</v>
      </c>
    </row>
    <row r="744" spans="1:20" x14ac:dyDescent="0.25">
      <c r="A744">
        <v>742</v>
      </c>
      <c r="B744" t="s">
        <v>1520</v>
      </c>
      <c r="C744" s="3" t="s">
        <v>1521</v>
      </c>
      <c r="D744">
        <v>1200</v>
      </c>
      <c r="E744">
        <v>13513</v>
      </c>
      <c r="F744" s="6">
        <f>E744/D744*100</f>
        <v>1126.0833333333335</v>
      </c>
      <c r="G744" t="s">
        <v>20</v>
      </c>
      <c r="H744">
        <v>122</v>
      </c>
      <c r="I744" s="8">
        <f>IFERROR(E744/H744,"0")</f>
        <v>110.76229508196721</v>
      </c>
      <c r="J744" t="s">
        <v>21</v>
      </c>
      <c r="K744" t="s">
        <v>22</v>
      </c>
      <c r="L744">
        <v>1263880800</v>
      </c>
      <c r="M744" s="12">
        <f>(((L744/60)/60)/24)+DATE(1970,1,1)</f>
        <v>40197.25</v>
      </c>
      <c r="N744">
        <v>1267509600</v>
      </c>
      <c r="O744" s="12">
        <f>(((N744/60)/60)/24)+DATE(1970,1,1)</f>
        <v>40239.25</v>
      </c>
      <c r="P744" t="b">
        <v>0</v>
      </c>
      <c r="Q744" t="b">
        <v>0</v>
      </c>
      <c r="R744" t="s">
        <v>50</v>
      </c>
      <c r="S744" t="str">
        <f>IF(ISNUMBER(SEARCH("food", R744)), "Food", IF(ISNUMBER(SEARCH("music",R744)),"Music",IF(ISNUMBER(SEARCH("film", R744)), "Film &amp; Video", IF(ISNUMBER(SEARCH("games", R744)), "Games", IF(ISNUMBER(SEARCH("theater", R744)), "Theater",IF(ISNUMBER(SEARCH("technology", R744)), "Technology", IF(ISNUMBER(SEARCH("journalism", R744)), "Journalism", IF(ISNUMBER(SEARCH("photography", R744)), "Photography", IF(ISNUMBER(SEARCH("publishing", R744)), "Publishing")))))))))</f>
        <v>Music</v>
      </c>
      <c r="T744" t="str">
        <f>IF(ISNUMBER(SEARCH("food", R744)), "Food Trucks",
IF(ISNUMBER(SEARCH("electric",R744)),"Electric Music",
IF(ISNUMBER(SEARCH("indie",R744)),"Indie Rock",
IF(ISNUMBER(SEARCH("jazz",R744)),"Jazz",
IF(ISNUMBER(SEARCH("metal",R744)),"Metal",
IF(ISNUMBER(SEARCH("rock",R744)),"Rock",
IF(ISNUMBER(SEARCH("world",R744)),"World Music",
IF(ISNUMBER(SEARCH("animation", R744)), "Animation",
IF(ISNUMBER(SEARCH("documentary", R744)), "Documentary",
IF(ISNUMBER(SEARCH("drama", R744)), "Drama",
IF(ISNUMBER(SEARCH("science", R744)), "Science Ficton",
IF(ISNUMBER(SEARCH("shorts", R744)), "Shorts",
IF(ISNUMBER(SEARCH("television", R744)), "Television",
IF(ISNUMBER(SEARCH("mobile", R744)), "Mobile Games",
IF(ISNUMBER(SEARCH("video games", R744)), "Video Games",
IF(ISNUMBER(SEARCH("theater", R744)), "Plays",
IF(ISNUMBER(SEARCH("wearables", R744)), "Wearables",
IF(ISNUMBER(SEARCH("web", R744)), "Web",
IF(ISNUMBER(SEARCH("journalism", R744)), "Audio",
IF(ISNUMBER(SEARCH("photography", R744)), "Photography Books",
IF(ISNUMBER(SEARCH("publishing/fiction", R744)), "Ficton",
IF(ISNUMBER(SEARCH("nonfiction", R744)), "Nonfiction",
IF(ISNUMBER(SEARCH("podcasts", R744)), "Radio &amp; Podcasts",
IF(ISNUMBER(SEARCH("translations", R744)), "translations"))))))))))))))))))))))))</f>
        <v>Electric Music</v>
      </c>
    </row>
    <row r="745" spans="1:20" ht="31.5" x14ac:dyDescent="0.25">
      <c r="A745">
        <v>743</v>
      </c>
      <c r="B745" t="s">
        <v>1522</v>
      </c>
      <c r="C745" s="3" t="s">
        <v>1523</v>
      </c>
      <c r="D745">
        <v>3900</v>
      </c>
      <c r="E745">
        <v>504</v>
      </c>
      <c r="F745" s="6">
        <f>E745/D745*100</f>
        <v>12.923076923076923</v>
      </c>
      <c r="G745" t="s">
        <v>14</v>
      </c>
      <c r="H745">
        <v>17</v>
      </c>
      <c r="I745" s="8">
        <f>IFERROR(E745/H745,"0")</f>
        <v>29.647058823529413</v>
      </c>
      <c r="J745" t="s">
        <v>21</v>
      </c>
      <c r="K745" t="s">
        <v>22</v>
      </c>
      <c r="L745">
        <v>1445403600</v>
      </c>
      <c r="M745" s="12">
        <f>(((L745/60)/60)/24)+DATE(1970,1,1)</f>
        <v>42298.208333333328</v>
      </c>
      <c r="N745">
        <v>1445922000</v>
      </c>
      <c r="O745" s="12">
        <f>(((N745/60)/60)/24)+DATE(1970,1,1)</f>
        <v>42304.208333333328</v>
      </c>
      <c r="P745" t="b">
        <v>0</v>
      </c>
      <c r="Q745" t="b">
        <v>1</v>
      </c>
      <c r="R745" t="s">
        <v>33</v>
      </c>
      <c r="S745" t="str">
        <f>IF(ISNUMBER(SEARCH("food", R745)), "Food", IF(ISNUMBER(SEARCH("music",R745)),"Music",IF(ISNUMBER(SEARCH("film", R745)), "Film &amp; Video", IF(ISNUMBER(SEARCH("games", R745)), "Games", IF(ISNUMBER(SEARCH("theater", R745)), "Theater",IF(ISNUMBER(SEARCH("technology", R745)), "Technology", IF(ISNUMBER(SEARCH("journalism", R745)), "Journalism", IF(ISNUMBER(SEARCH("photography", R745)), "Photography", IF(ISNUMBER(SEARCH("publishing", R745)), "Publishing")))))))))</f>
        <v>Theater</v>
      </c>
      <c r="T745" t="str">
        <f>IF(ISNUMBER(SEARCH("food", R745)), "Food Trucks",
IF(ISNUMBER(SEARCH("electric",R745)),"Electric Music",
IF(ISNUMBER(SEARCH("indie",R745)),"Indie Rock",
IF(ISNUMBER(SEARCH("jazz",R745)),"Jazz",
IF(ISNUMBER(SEARCH("metal",R745)),"Metal",
IF(ISNUMBER(SEARCH("rock",R745)),"Rock",
IF(ISNUMBER(SEARCH("world",R745)),"World Music",
IF(ISNUMBER(SEARCH("animation", R745)), "Animation",
IF(ISNUMBER(SEARCH("documentary", R745)), "Documentary",
IF(ISNUMBER(SEARCH("drama", R745)), "Drama",
IF(ISNUMBER(SEARCH("science", R745)), "Science Ficton",
IF(ISNUMBER(SEARCH("shorts", R745)), "Shorts",
IF(ISNUMBER(SEARCH("television", R745)), "Television",
IF(ISNUMBER(SEARCH("mobile", R745)), "Mobile Games",
IF(ISNUMBER(SEARCH("video games", R745)), "Video Games",
IF(ISNUMBER(SEARCH("theater", R745)), "Plays",
IF(ISNUMBER(SEARCH("wearables", R745)), "Wearables",
IF(ISNUMBER(SEARCH("web", R745)), "Web",
IF(ISNUMBER(SEARCH("journalism", R745)), "Audio",
IF(ISNUMBER(SEARCH("photography", R745)), "Photography Books",
IF(ISNUMBER(SEARCH("publishing/fiction", R745)), "Ficton",
IF(ISNUMBER(SEARCH("nonfiction", R745)), "Nonfiction",
IF(ISNUMBER(SEARCH("podcasts", R745)), "Radio &amp; Podcasts",
IF(ISNUMBER(SEARCH("translations", R745)), "translations"))))))))))))))))))))))))</f>
        <v>Plays</v>
      </c>
    </row>
    <row r="746" spans="1:20" x14ac:dyDescent="0.25">
      <c r="A746">
        <v>744</v>
      </c>
      <c r="B746" t="s">
        <v>1524</v>
      </c>
      <c r="C746" s="3" t="s">
        <v>1525</v>
      </c>
      <c r="D746">
        <v>2000</v>
      </c>
      <c r="E746">
        <v>14240</v>
      </c>
      <c r="F746" s="6">
        <f>E746/D746*100</f>
        <v>712</v>
      </c>
      <c r="G746" t="s">
        <v>20</v>
      </c>
      <c r="H746">
        <v>140</v>
      </c>
      <c r="I746" s="8">
        <f>IFERROR(E746/H746,"0")</f>
        <v>101.71428571428571</v>
      </c>
      <c r="J746" t="s">
        <v>21</v>
      </c>
      <c r="K746" t="s">
        <v>22</v>
      </c>
      <c r="L746">
        <v>1533877200</v>
      </c>
      <c r="M746" s="12">
        <f>(((L746/60)/60)/24)+DATE(1970,1,1)</f>
        <v>43322.208333333328</v>
      </c>
      <c r="N746">
        <v>1534050000</v>
      </c>
      <c r="O746" s="12">
        <f>(((N746/60)/60)/24)+DATE(1970,1,1)</f>
        <v>43324.208333333328</v>
      </c>
      <c r="P746" t="b">
        <v>0</v>
      </c>
      <c r="Q746" t="b">
        <v>1</v>
      </c>
      <c r="R746" t="s">
        <v>33</v>
      </c>
      <c r="S746" t="str">
        <f>IF(ISNUMBER(SEARCH("food", R746)), "Food", IF(ISNUMBER(SEARCH("music",R746)),"Music",IF(ISNUMBER(SEARCH("film", R746)), "Film &amp; Video", IF(ISNUMBER(SEARCH("games", R746)), "Games", IF(ISNUMBER(SEARCH("theater", R746)), "Theater",IF(ISNUMBER(SEARCH("technology", R746)), "Technology", IF(ISNUMBER(SEARCH("journalism", R746)), "Journalism", IF(ISNUMBER(SEARCH("photography", R746)), "Photography", IF(ISNUMBER(SEARCH("publishing", R746)), "Publishing")))))))))</f>
        <v>Theater</v>
      </c>
      <c r="T746" t="str">
        <f>IF(ISNUMBER(SEARCH("food", R746)), "Food Trucks",
IF(ISNUMBER(SEARCH("electric",R746)),"Electric Music",
IF(ISNUMBER(SEARCH("indie",R746)),"Indie Rock",
IF(ISNUMBER(SEARCH("jazz",R746)),"Jazz",
IF(ISNUMBER(SEARCH("metal",R746)),"Metal",
IF(ISNUMBER(SEARCH("rock",R746)),"Rock",
IF(ISNUMBER(SEARCH("world",R746)),"World Music",
IF(ISNUMBER(SEARCH("animation", R746)), "Animation",
IF(ISNUMBER(SEARCH("documentary", R746)), "Documentary",
IF(ISNUMBER(SEARCH("drama", R746)), "Drama",
IF(ISNUMBER(SEARCH("science", R746)), "Science Ficton",
IF(ISNUMBER(SEARCH("shorts", R746)), "Shorts",
IF(ISNUMBER(SEARCH("television", R746)), "Television",
IF(ISNUMBER(SEARCH("mobile", R746)), "Mobile Games",
IF(ISNUMBER(SEARCH("video games", R746)), "Video Games",
IF(ISNUMBER(SEARCH("theater", R746)), "Plays",
IF(ISNUMBER(SEARCH("wearables", R746)), "Wearables",
IF(ISNUMBER(SEARCH("web", R746)), "Web",
IF(ISNUMBER(SEARCH("journalism", R746)), "Audio",
IF(ISNUMBER(SEARCH("photography", R746)), "Photography Books",
IF(ISNUMBER(SEARCH("publishing/fiction", R746)), "Ficton",
IF(ISNUMBER(SEARCH("nonfiction", R746)), "Nonfiction",
IF(ISNUMBER(SEARCH("podcasts", R746)), "Radio &amp; Podcasts",
IF(ISNUMBER(SEARCH("translations", R746)), "translations"))))))))))))))))))))))))</f>
        <v>Plays</v>
      </c>
    </row>
    <row r="747" spans="1:20" ht="31.5" x14ac:dyDescent="0.25">
      <c r="A747">
        <v>745</v>
      </c>
      <c r="B747" t="s">
        <v>1526</v>
      </c>
      <c r="C747" s="3" t="s">
        <v>1527</v>
      </c>
      <c r="D747">
        <v>6900</v>
      </c>
      <c r="E747">
        <v>2091</v>
      </c>
      <c r="F747" s="6">
        <f>E747/D747*100</f>
        <v>30.304347826086957</v>
      </c>
      <c r="G747" t="s">
        <v>14</v>
      </c>
      <c r="H747">
        <v>34</v>
      </c>
      <c r="I747" s="8">
        <f>IFERROR(E747/H747,"0")</f>
        <v>61.5</v>
      </c>
      <c r="J747" t="s">
        <v>21</v>
      </c>
      <c r="K747" t="s">
        <v>22</v>
      </c>
      <c r="L747">
        <v>1275195600</v>
      </c>
      <c r="M747" s="12">
        <f>(((L747/60)/60)/24)+DATE(1970,1,1)</f>
        <v>40328.208333333336</v>
      </c>
      <c r="N747">
        <v>1277528400</v>
      </c>
      <c r="O747" s="12">
        <f>(((N747/60)/60)/24)+DATE(1970,1,1)</f>
        <v>40355.208333333336</v>
      </c>
      <c r="P747" t="b">
        <v>0</v>
      </c>
      <c r="Q747" t="b">
        <v>0</v>
      </c>
      <c r="R747" t="s">
        <v>65</v>
      </c>
      <c r="S747" t="str">
        <f>IF(ISNUMBER(SEARCH("food", R747)), "Food", IF(ISNUMBER(SEARCH("music",R747)),"Music",IF(ISNUMBER(SEARCH("film", R747)), "Film &amp; Video", IF(ISNUMBER(SEARCH("games", R747)), "Games", IF(ISNUMBER(SEARCH("theater", R747)), "Theater",IF(ISNUMBER(SEARCH("technology", R747)), "Technology", IF(ISNUMBER(SEARCH("journalism", R747)), "Journalism", IF(ISNUMBER(SEARCH("photography", R747)), "Photography", IF(ISNUMBER(SEARCH("publishing", R747)), "Publishing")))))))))</f>
        <v>Technology</v>
      </c>
      <c r="T747" t="str">
        <f>IF(ISNUMBER(SEARCH("food", R747)), "Food Trucks",
IF(ISNUMBER(SEARCH("electric",R747)),"Electric Music",
IF(ISNUMBER(SEARCH("indie",R747)),"Indie Rock",
IF(ISNUMBER(SEARCH("jazz",R747)),"Jazz",
IF(ISNUMBER(SEARCH("metal",R747)),"Metal",
IF(ISNUMBER(SEARCH("rock",R747)),"Rock",
IF(ISNUMBER(SEARCH("world",R747)),"World Music",
IF(ISNUMBER(SEARCH("animation", R747)), "Animation",
IF(ISNUMBER(SEARCH("documentary", R747)), "Documentary",
IF(ISNUMBER(SEARCH("drama", R747)), "Drama",
IF(ISNUMBER(SEARCH("science", R747)), "Science Ficton",
IF(ISNUMBER(SEARCH("shorts", R747)), "Shorts",
IF(ISNUMBER(SEARCH("television", R747)), "Television",
IF(ISNUMBER(SEARCH("mobile", R747)), "Mobile Games",
IF(ISNUMBER(SEARCH("video games", R747)), "Video Games",
IF(ISNUMBER(SEARCH("theater", R747)), "Plays",
IF(ISNUMBER(SEARCH("wearables", R747)), "Wearables",
IF(ISNUMBER(SEARCH("web", R747)), "Web",
IF(ISNUMBER(SEARCH("journalism", R747)), "Audio",
IF(ISNUMBER(SEARCH("photography", R747)), "Photography Books",
IF(ISNUMBER(SEARCH("publishing/fiction", R747)), "Ficton",
IF(ISNUMBER(SEARCH("nonfiction", R747)), "Nonfiction",
IF(ISNUMBER(SEARCH("podcasts", R747)), "Radio &amp; Podcasts",
IF(ISNUMBER(SEARCH("translations", R747)), "translations"))))))))))))))))))))))))</f>
        <v>Wearables</v>
      </c>
    </row>
    <row r="748" spans="1:20" x14ac:dyDescent="0.25">
      <c r="A748">
        <v>746</v>
      </c>
      <c r="B748" t="s">
        <v>1528</v>
      </c>
      <c r="C748" s="3" t="s">
        <v>1529</v>
      </c>
      <c r="D748">
        <v>55800</v>
      </c>
      <c r="E748">
        <v>118580</v>
      </c>
      <c r="F748" s="6">
        <f>E748/D748*100</f>
        <v>212.50896057347671</v>
      </c>
      <c r="G748" t="s">
        <v>20</v>
      </c>
      <c r="H748">
        <v>3388</v>
      </c>
      <c r="I748" s="8">
        <f>IFERROR(E748/H748,"0")</f>
        <v>35</v>
      </c>
      <c r="J748" t="s">
        <v>21</v>
      </c>
      <c r="K748" t="s">
        <v>22</v>
      </c>
      <c r="L748">
        <v>1318136400</v>
      </c>
      <c r="M748" s="12">
        <f>(((L748/60)/60)/24)+DATE(1970,1,1)</f>
        <v>40825.208333333336</v>
      </c>
      <c r="N748">
        <v>1318568400</v>
      </c>
      <c r="O748" s="12">
        <f>(((N748/60)/60)/24)+DATE(1970,1,1)</f>
        <v>40830.208333333336</v>
      </c>
      <c r="P748" t="b">
        <v>0</v>
      </c>
      <c r="Q748" t="b">
        <v>0</v>
      </c>
      <c r="R748" t="s">
        <v>28</v>
      </c>
      <c r="S748" t="str">
        <f>IF(ISNUMBER(SEARCH("food", R748)), "Food", IF(ISNUMBER(SEARCH("music",R748)),"Music",IF(ISNUMBER(SEARCH("film", R748)), "Film &amp; Video", IF(ISNUMBER(SEARCH("games", R748)), "Games", IF(ISNUMBER(SEARCH("theater", R748)), "Theater",IF(ISNUMBER(SEARCH("technology", R748)), "Technology", IF(ISNUMBER(SEARCH("journalism", R748)), "Journalism", IF(ISNUMBER(SEARCH("photography", R748)), "Photography", IF(ISNUMBER(SEARCH("publishing", R748)), "Publishing")))))))))</f>
        <v>Technology</v>
      </c>
      <c r="T748" t="str">
        <f>IF(ISNUMBER(SEARCH("food", R748)), "Food Trucks",
IF(ISNUMBER(SEARCH("electric",R748)),"Electric Music",
IF(ISNUMBER(SEARCH("indie",R748)),"Indie Rock",
IF(ISNUMBER(SEARCH("jazz",R748)),"Jazz",
IF(ISNUMBER(SEARCH("metal",R748)),"Metal",
IF(ISNUMBER(SEARCH("rock",R748)),"Rock",
IF(ISNUMBER(SEARCH("world",R748)),"World Music",
IF(ISNUMBER(SEARCH("animation", R748)), "Animation",
IF(ISNUMBER(SEARCH("documentary", R748)), "Documentary",
IF(ISNUMBER(SEARCH("drama", R748)), "Drama",
IF(ISNUMBER(SEARCH("science", R748)), "Science Ficton",
IF(ISNUMBER(SEARCH("shorts", R748)), "Shorts",
IF(ISNUMBER(SEARCH("television", R748)), "Television",
IF(ISNUMBER(SEARCH("mobile", R748)), "Mobile Games",
IF(ISNUMBER(SEARCH("video games", R748)), "Video Games",
IF(ISNUMBER(SEARCH("theater", R748)), "Plays",
IF(ISNUMBER(SEARCH("wearables", R748)), "Wearables",
IF(ISNUMBER(SEARCH("web", R748)), "Web",
IF(ISNUMBER(SEARCH("journalism", R748)), "Audio",
IF(ISNUMBER(SEARCH("photography", R748)), "Photography Books",
IF(ISNUMBER(SEARCH("publishing/fiction", R748)), "Ficton",
IF(ISNUMBER(SEARCH("nonfiction", R748)), "Nonfiction",
IF(ISNUMBER(SEARCH("podcasts", R748)), "Radio &amp; Podcasts",
IF(ISNUMBER(SEARCH("translations", R748)), "translations"))))))))))))))))))))))))</f>
        <v>Web</v>
      </c>
    </row>
    <row r="749" spans="1:20" x14ac:dyDescent="0.25">
      <c r="A749">
        <v>747</v>
      </c>
      <c r="B749" t="s">
        <v>1530</v>
      </c>
      <c r="C749" s="3" t="s">
        <v>1531</v>
      </c>
      <c r="D749">
        <v>4900</v>
      </c>
      <c r="E749">
        <v>11214</v>
      </c>
      <c r="F749" s="6">
        <f>E749/D749*100</f>
        <v>228.85714285714286</v>
      </c>
      <c r="G749" t="s">
        <v>20</v>
      </c>
      <c r="H749">
        <v>280</v>
      </c>
      <c r="I749" s="8">
        <f>IFERROR(E749/H749,"0")</f>
        <v>40.049999999999997</v>
      </c>
      <c r="J749" t="s">
        <v>21</v>
      </c>
      <c r="K749" t="s">
        <v>22</v>
      </c>
      <c r="L749">
        <v>1283403600</v>
      </c>
      <c r="M749" s="12">
        <f>(((L749/60)/60)/24)+DATE(1970,1,1)</f>
        <v>40423.208333333336</v>
      </c>
      <c r="N749">
        <v>1284354000</v>
      </c>
      <c r="O749" s="12">
        <f>(((N749/60)/60)/24)+DATE(1970,1,1)</f>
        <v>40434.208333333336</v>
      </c>
      <c r="P749" t="b">
        <v>0</v>
      </c>
      <c r="Q749" t="b">
        <v>0</v>
      </c>
      <c r="R749" t="s">
        <v>33</v>
      </c>
      <c r="S749" t="str">
        <f>IF(ISNUMBER(SEARCH("food", R749)), "Food", IF(ISNUMBER(SEARCH("music",R749)),"Music",IF(ISNUMBER(SEARCH("film", R749)), "Film &amp; Video", IF(ISNUMBER(SEARCH("games", R749)), "Games", IF(ISNUMBER(SEARCH("theater", R749)), "Theater",IF(ISNUMBER(SEARCH("technology", R749)), "Technology", IF(ISNUMBER(SEARCH("journalism", R749)), "Journalism", IF(ISNUMBER(SEARCH("photography", R749)), "Photography", IF(ISNUMBER(SEARCH("publishing", R749)), "Publishing")))))))))</f>
        <v>Theater</v>
      </c>
      <c r="T749" t="str">
        <f>IF(ISNUMBER(SEARCH("food", R749)), "Food Trucks",
IF(ISNUMBER(SEARCH("electric",R749)),"Electric Music",
IF(ISNUMBER(SEARCH("indie",R749)),"Indie Rock",
IF(ISNUMBER(SEARCH("jazz",R749)),"Jazz",
IF(ISNUMBER(SEARCH("metal",R749)),"Metal",
IF(ISNUMBER(SEARCH("rock",R749)),"Rock",
IF(ISNUMBER(SEARCH("world",R749)),"World Music",
IF(ISNUMBER(SEARCH("animation", R749)), "Animation",
IF(ISNUMBER(SEARCH("documentary", R749)), "Documentary",
IF(ISNUMBER(SEARCH("drama", R749)), "Drama",
IF(ISNUMBER(SEARCH("science", R749)), "Science Ficton",
IF(ISNUMBER(SEARCH("shorts", R749)), "Shorts",
IF(ISNUMBER(SEARCH("television", R749)), "Television",
IF(ISNUMBER(SEARCH("mobile", R749)), "Mobile Games",
IF(ISNUMBER(SEARCH("video games", R749)), "Video Games",
IF(ISNUMBER(SEARCH("theater", R749)), "Plays",
IF(ISNUMBER(SEARCH("wearables", R749)), "Wearables",
IF(ISNUMBER(SEARCH("web", R749)), "Web",
IF(ISNUMBER(SEARCH("journalism", R749)), "Audio",
IF(ISNUMBER(SEARCH("photography", R749)), "Photography Books",
IF(ISNUMBER(SEARCH("publishing/fiction", R749)), "Ficton",
IF(ISNUMBER(SEARCH("nonfiction", R749)), "Nonfiction",
IF(ISNUMBER(SEARCH("podcasts", R749)), "Radio &amp; Podcasts",
IF(ISNUMBER(SEARCH("translations", R749)), "translations"))))))))))))))))))))))))</f>
        <v>Plays</v>
      </c>
    </row>
    <row r="750" spans="1:20" x14ac:dyDescent="0.25">
      <c r="A750">
        <v>748</v>
      </c>
      <c r="B750" t="s">
        <v>1532</v>
      </c>
      <c r="C750" s="3" t="s">
        <v>1533</v>
      </c>
      <c r="D750">
        <v>194900</v>
      </c>
      <c r="E750">
        <v>68137</v>
      </c>
      <c r="F750" s="6">
        <f>E750/D750*100</f>
        <v>34.959979476654695</v>
      </c>
      <c r="G750" t="s">
        <v>74</v>
      </c>
      <c r="H750">
        <v>614</v>
      </c>
      <c r="I750" s="8">
        <f>IFERROR(E750/H750,"0")</f>
        <v>110.97231270358306</v>
      </c>
      <c r="J750" t="s">
        <v>21</v>
      </c>
      <c r="K750" t="s">
        <v>22</v>
      </c>
      <c r="L750">
        <v>1267423200</v>
      </c>
      <c r="M750" s="12">
        <f>(((L750/60)/60)/24)+DATE(1970,1,1)</f>
        <v>40238.25</v>
      </c>
      <c r="N750">
        <v>1269579600</v>
      </c>
      <c r="O750" s="12">
        <f>(((N750/60)/60)/24)+DATE(1970,1,1)</f>
        <v>40263.208333333336</v>
      </c>
      <c r="P750" t="b">
        <v>0</v>
      </c>
      <c r="Q750" t="b">
        <v>1</v>
      </c>
      <c r="R750" t="s">
        <v>71</v>
      </c>
      <c r="S750" t="str">
        <f>IF(ISNUMBER(SEARCH("food", R750)), "Food", IF(ISNUMBER(SEARCH("music",R750)),"Music",IF(ISNUMBER(SEARCH("film", R750)), "Film &amp; Video", IF(ISNUMBER(SEARCH("games", R750)), "Games", IF(ISNUMBER(SEARCH("theater", R750)), "Theater",IF(ISNUMBER(SEARCH("technology", R750)), "Technology", IF(ISNUMBER(SEARCH("journalism", R750)), "Journalism", IF(ISNUMBER(SEARCH("photography", R750)), "Photography", IF(ISNUMBER(SEARCH("publishing", R750)), "Publishing")))))))))</f>
        <v>Film &amp; Video</v>
      </c>
      <c r="T750" t="str">
        <f>IF(ISNUMBER(SEARCH("food", R750)), "Food Trucks",
IF(ISNUMBER(SEARCH("electric",R750)),"Electric Music",
IF(ISNUMBER(SEARCH("indie",R750)),"Indie Rock",
IF(ISNUMBER(SEARCH("jazz",R750)),"Jazz",
IF(ISNUMBER(SEARCH("metal",R750)),"Metal",
IF(ISNUMBER(SEARCH("rock",R750)),"Rock",
IF(ISNUMBER(SEARCH("world",R750)),"World Music",
IF(ISNUMBER(SEARCH("animation", R750)), "Animation",
IF(ISNUMBER(SEARCH("documentary", R750)), "Documentary",
IF(ISNUMBER(SEARCH("drama", R750)), "Drama",
IF(ISNUMBER(SEARCH("science", R750)), "Science Ficton",
IF(ISNUMBER(SEARCH("shorts", R750)), "Shorts",
IF(ISNUMBER(SEARCH("television", R750)), "Television",
IF(ISNUMBER(SEARCH("mobile", R750)), "Mobile Games",
IF(ISNUMBER(SEARCH("video games", R750)), "Video Games",
IF(ISNUMBER(SEARCH("theater", R750)), "Plays",
IF(ISNUMBER(SEARCH("wearables", R750)), "Wearables",
IF(ISNUMBER(SEARCH("web", R750)), "Web",
IF(ISNUMBER(SEARCH("journalism", R750)), "Audio",
IF(ISNUMBER(SEARCH("photography", R750)), "Photography Books",
IF(ISNUMBER(SEARCH("publishing/fiction", R750)), "Ficton",
IF(ISNUMBER(SEARCH("nonfiction", R750)), "Nonfiction",
IF(ISNUMBER(SEARCH("podcasts", R750)), "Radio &amp; Podcasts",
IF(ISNUMBER(SEARCH("translations", R750)), "translations"))))))))))))))))))))))))</f>
        <v>Animation</v>
      </c>
    </row>
    <row r="751" spans="1:20" x14ac:dyDescent="0.25">
      <c r="A751">
        <v>749</v>
      </c>
      <c r="B751" t="s">
        <v>1534</v>
      </c>
      <c r="C751" s="3" t="s">
        <v>1535</v>
      </c>
      <c r="D751">
        <v>8600</v>
      </c>
      <c r="E751">
        <v>13527</v>
      </c>
      <c r="F751" s="6">
        <f>E751/D751*100</f>
        <v>157.29069767441862</v>
      </c>
      <c r="G751" t="s">
        <v>20</v>
      </c>
      <c r="H751">
        <v>366</v>
      </c>
      <c r="I751" s="8">
        <f>IFERROR(E751/H751,"0")</f>
        <v>36.959016393442624</v>
      </c>
      <c r="J751" t="s">
        <v>107</v>
      </c>
      <c r="K751" t="s">
        <v>108</v>
      </c>
      <c r="L751">
        <v>1412744400</v>
      </c>
      <c r="M751" s="12">
        <f>(((L751/60)/60)/24)+DATE(1970,1,1)</f>
        <v>41920.208333333336</v>
      </c>
      <c r="N751">
        <v>1413781200</v>
      </c>
      <c r="O751" s="12">
        <f>(((N751/60)/60)/24)+DATE(1970,1,1)</f>
        <v>41932.208333333336</v>
      </c>
      <c r="P751" t="b">
        <v>0</v>
      </c>
      <c r="Q751" t="b">
        <v>1</v>
      </c>
      <c r="R751" t="s">
        <v>65</v>
      </c>
      <c r="S751" t="str">
        <f>IF(ISNUMBER(SEARCH("food", R751)), "Food", IF(ISNUMBER(SEARCH("music",R751)),"Music",IF(ISNUMBER(SEARCH("film", R751)), "Film &amp; Video", IF(ISNUMBER(SEARCH("games", R751)), "Games", IF(ISNUMBER(SEARCH("theater", R751)), "Theater",IF(ISNUMBER(SEARCH("technology", R751)), "Technology", IF(ISNUMBER(SEARCH("journalism", R751)), "Journalism", IF(ISNUMBER(SEARCH("photography", R751)), "Photography", IF(ISNUMBER(SEARCH("publishing", R751)), "Publishing")))))))))</f>
        <v>Technology</v>
      </c>
      <c r="T751" t="str">
        <f>IF(ISNUMBER(SEARCH("food", R751)), "Food Trucks",
IF(ISNUMBER(SEARCH("electric",R751)),"Electric Music",
IF(ISNUMBER(SEARCH("indie",R751)),"Indie Rock",
IF(ISNUMBER(SEARCH("jazz",R751)),"Jazz",
IF(ISNUMBER(SEARCH("metal",R751)),"Metal",
IF(ISNUMBER(SEARCH("rock",R751)),"Rock",
IF(ISNUMBER(SEARCH("world",R751)),"World Music",
IF(ISNUMBER(SEARCH("animation", R751)), "Animation",
IF(ISNUMBER(SEARCH("documentary", R751)), "Documentary",
IF(ISNUMBER(SEARCH("drama", R751)), "Drama",
IF(ISNUMBER(SEARCH("science", R751)), "Science Ficton",
IF(ISNUMBER(SEARCH("shorts", R751)), "Shorts",
IF(ISNUMBER(SEARCH("television", R751)), "Television",
IF(ISNUMBER(SEARCH("mobile", R751)), "Mobile Games",
IF(ISNUMBER(SEARCH("video games", R751)), "Video Games",
IF(ISNUMBER(SEARCH("theater", R751)), "Plays",
IF(ISNUMBER(SEARCH("wearables", R751)), "Wearables",
IF(ISNUMBER(SEARCH("web", R751)), "Web",
IF(ISNUMBER(SEARCH("journalism", R751)), "Audio",
IF(ISNUMBER(SEARCH("photography", R751)), "Photography Books",
IF(ISNUMBER(SEARCH("publishing/fiction", R751)), "Ficton",
IF(ISNUMBER(SEARCH("nonfiction", R751)), "Nonfiction",
IF(ISNUMBER(SEARCH("podcasts", R751)), "Radio &amp; Podcasts",
IF(ISNUMBER(SEARCH("translations", R751)), "translations"))))))))))))))))))))))))</f>
        <v>Wearables</v>
      </c>
    </row>
    <row r="752" spans="1:20" x14ac:dyDescent="0.25">
      <c r="A752">
        <v>750</v>
      </c>
      <c r="B752" t="s">
        <v>1536</v>
      </c>
      <c r="C752" s="3" t="s">
        <v>1537</v>
      </c>
      <c r="D752">
        <v>100</v>
      </c>
      <c r="E752">
        <v>1</v>
      </c>
      <c r="F752" s="6">
        <f>E752/D752*100</f>
        <v>1</v>
      </c>
      <c r="G752" t="s">
        <v>14</v>
      </c>
      <c r="H752">
        <v>1</v>
      </c>
      <c r="I752" s="8">
        <f>IFERROR(E752/H752,"0")</f>
        <v>1</v>
      </c>
      <c r="J752" t="s">
        <v>40</v>
      </c>
      <c r="K752" t="s">
        <v>41</v>
      </c>
      <c r="L752">
        <v>1277960400</v>
      </c>
      <c r="M752" s="12">
        <f>(((L752/60)/60)/24)+DATE(1970,1,1)</f>
        <v>40360.208333333336</v>
      </c>
      <c r="N752">
        <v>1280120400</v>
      </c>
      <c r="O752" s="12">
        <f>(((N752/60)/60)/24)+DATE(1970,1,1)</f>
        <v>40385.208333333336</v>
      </c>
      <c r="P752" t="b">
        <v>0</v>
      </c>
      <c r="Q752" t="b">
        <v>0</v>
      </c>
      <c r="R752" t="s">
        <v>50</v>
      </c>
      <c r="S752" t="str">
        <f>IF(ISNUMBER(SEARCH("food", R752)), "Food", IF(ISNUMBER(SEARCH("music",R752)),"Music",IF(ISNUMBER(SEARCH("film", R752)), "Film &amp; Video", IF(ISNUMBER(SEARCH("games", R752)), "Games", IF(ISNUMBER(SEARCH("theater", R752)), "Theater",IF(ISNUMBER(SEARCH("technology", R752)), "Technology", IF(ISNUMBER(SEARCH("journalism", R752)), "Journalism", IF(ISNUMBER(SEARCH("photography", R752)), "Photography", IF(ISNUMBER(SEARCH("publishing", R752)), "Publishing")))))))))</f>
        <v>Music</v>
      </c>
      <c r="T752" t="str">
        <f>IF(ISNUMBER(SEARCH("food", R752)), "Food Trucks",
IF(ISNUMBER(SEARCH("electric",R752)),"Electric Music",
IF(ISNUMBER(SEARCH("indie",R752)),"Indie Rock",
IF(ISNUMBER(SEARCH("jazz",R752)),"Jazz",
IF(ISNUMBER(SEARCH("metal",R752)),"Metal",
IF(ISNUMBER(SEARCH("rock",R752)),"Rock",
IF(ISNUMBER(SEARCH("world",R752)),"World Music",
IF(ISNUMBER(SEARCH("animation", R752)), "Animation",
IF(ISNUMBER(SEARCH("documentary", R752)), "Documentary",
IF(ISNUMBER(SEARCH("drama", R752)), "Drama",
IF(ISNUMBER(SEARCH("science", R752)), "Science Ficton",
IF(ISNUMBER(SEARCH("shorts", R752)), "Shorts",
IF(ISNUMBER(SEARCH("television", R752)), "Television",
IF(ISNUMBER(SEARCH("mobile", R752)), "Mobile Games",
IF(ISNUMBER(SEARCH("video games", R752)), "Video Games",
IF(ISNUMBER(SEARCH("theater", R752)), "Plays",
IF(ISNUMBER(SEARCH("wearables", R752)), "Wearables",
IF(ISNUMBER(SEARCH("web", R752)), "Web",
IF(ISNUMBER(SEARCH("journalism", R752)), "Audio",
IF(ISNUMBER(SEARCH("photography", R752)), "Photography Books",
IF(ISNUMBER(SEARCH("publishing/fiction", R752)), "Ficton",
IF(ISNUMBER(SEARCH("nonfiction", R752)), "Nonfiction",
IF(ISNUMBER(SEARCH("podcasts", R752)), "Radio &amp; Podcasts",
IF(ISNUMBER(SEARCH("translations", R752)), "translations"))))))))))))))))))))))))</f>
        <v>Electric Music</v>
      </c>
    </row>
    <row r="753" spans="1:20" x14ac:dyDescent="0.25">
      <c r="A753">
        <v>751</v>
      </c>
      <c r="B753" t="s">
        <v>1538</v>
      </c>
      <c r="C753" s="3" t="s">
        <v>1539</v>
      </c>
      <c r="D753">
        <v>3600</v>
      </c>
      <c r="E753">
        <v>8363</v>
      </c>
      <c r="F753" s="6">
        <f>E753/D753*100</f>
        <v>232.30555555555554</v>
      </c>
      <c r="G753" t="s">
        <v>20</v>
      </c>
      <c r="H753">
        <v>270</v>
      </c>
      <c r="I753" s="8">
        <f>IFERROR(E753/H753,"0")</f>
        <v>30.974074074074075</v>
      </c>
      <c r="J753" t="s">
        <v>21</v>
      </c>
      <c r="K753" t="s">
        <v>22</v>
      </c>
      <c r="L753">
        <v>1458190800</v>
      </c>
      <c r="M753" s="12">
        <f>(((L753/60)/60)/24)+DATE(1970,1,1)</f>
        <v>42446.208333333328</v>
      </c>
      <c r="N753">
        <v>1459486800</v>
      </c>
      <c r="O753" s="12">
        <f>(((N753/60)/60)/24)+DATE(1970,1,1)</f>
        <v>42461.208333333328</v>
      </c>
      <c r="P753" t="b">
        <v>1</v>
      </c>
      <c r="Q753" t="b">
        <v>1</v>
      </c>
      <c r="R753" t="s">
        <v>68</v>
      </c>
      <c r="S753" t="str">
        <f>IF(ISNUMBER(SEARCH("food", R753)), "Food", IF(ISNUMBER(SEARCH("music",R753)),"Music",IF(ISNUMBER(SEARCH("film", R753)), "Film &amp; Video", IF(ISNUMBER(SEARCH("games", R753)), "Games", IF(ISNUMBER(SEARCH("theater", R753)), "Theater",IF(ISNUMBER(SEARCH("technology", R753)), "Technology", IF(ISNUMBER(SEARCH("journalism", R753)), "Journalism", IF(ISNUMBER(SEARCH("photography", R753)), "Photography", IF(ISNUMBER(SEARCH("publishing", R753)), "Publishing")))))))))</f>
        <v>Publishing</v>
      </c>
      <c r="T753" t="str">
        <f>IF(ISNUMBER(SEARCH("food", R753)), "Food Trucks",
IF(ISNUMBER(SEARCH("electric",R753)),"Electric Music",
IF(ISNUMBER(SEARCH("indie",R753)),"Indie Rock",
IF(ISNUMBER(SEARCH("jazz",R753)),"Jazz",
IF(ISNUMBER(SEARCH("metal",R753)),"Metal",
IF(ISNUMBER(SEARCH("rock",R753)),"Rock",
IF(ISNUMBER(SEARCH("world",R753)),"World Music",
IF(ISNUMBER(SEARCH("animation", R753)), "Animation",
IF(ISNUMBER(SEARCH("documentary", R753)), "Documentary",
IF(ISNUMBER(SEARCH("drama", R753)), "Drama",
IF(ISNUMBER(SEARCH("science", R753)), "Science Ficton",
IF(ISNUMBER(SEARCH("shorts", R753)), "Shorts",
IF(ISNUMBER(SEARCH("television", R753)), "Television",
IF(ISNUMBER(SEARCH("mobile", R753)), "Mobile Games",
IF(ISNUMBER(SEARCH("video games", R753)), "Video Games",
IF(ISNUMBER(SEARCH("theater", R753)), "Plays",
IF(ISNUMBER(SEARCH("wearables", R753)), "Wearables",
IF(ISNUMBER(SEARCH("web", R753)), "Web",
IF(ISNUMBER(SEARCH("journalism", R753)), "Audio",
IF(ISNUMBER(SEARCH("photography", R753)), "Photography Books",
IF(ISNUMBER(SEARCH("publishing/fiction", R753)), "Ficton",
IF(ISNUMBER(SEARCH("nonfiction", R753)), "Nonfiction",
IF(ISNUMBER(SEARCH("podcasts", R753)), "Radio &amp; Podcasts",
IF(ISNUMBER(SEARCH("translations", R753)), "translations"))))))))))))))))))))))))</f>
        <v>Nonfiction</v>
      </c>
    </row>
    <row r="754" spans="1:20" x14ac:dyDescent="0.25">
      <c r="A754">
        <v>752</v>
      </c>
      <c r="B754" t="s">
        <v>1540</v>
      </c>
      <c r="C754" s="3" t="s">
        <v>1541</v>
      </c>
      <c r="D754">
        <v>5800</v>
      </c>
      <c r="E754">
        <v>5362</v>
      </c>
      <c r="F754" s="6">
        <f>E754/D754*100</f>
        <v>92.448275862068968</v>
      </c>
      <c r="G754" t="s">
        <v>74</v>
      </c>
      <c r="H754">
        <v>114</v>
      </c>
      <c r="I754" s="8">
        <f>IFERROR(E754/H754,"0")</f>
        <v>47.035087719298247</v>
      </c>
      <c r="J754" t="s">
        <v>21</v>
      </c>
      <c r="K754" t="s">
        <v>22</v>
      </c>
      <c r="L754">
        <v>1280984400</v>
      </c>
      <c r="M754" s="12">
        <f>(((L754/60)/60)/24)+DATE(1970,1,1)</f>
        <v>40395.208333333336</v>
      </c>
      <c r="N754">
        <v>1282539600</v>
      </c>
      <c r="O754" s="12">
        <f>(((N754/60)/60)/24)+DATE(1970,1,1)</f>
        <v>40413.208333333336</v>
      </c>
      <c r="P754" t="b">
        <v>0</v>
      </c>
      <c r="Q754" t="b">
        <v>1</v>
      </c>
      <c r="R754" t="s">
        <v>33</v>
      </c>
      <c r="S754" t="str">
        <f>IF(ISNUMBER(SEARCH("food", R754)), "Food", IF(ISNUMBER(SEARCH("music",R754)),"Music",IF(ISNUMBER(SEARCH("film", R754)), "Film &amp; Video", IF(ISNUMBER(SEARCH("games", R754)), "Games", IF(ISNUMBER(SEARCH("theater", R754)), "Theater",IF(ISNUMBER(SEARCH("technology", R754)), "Technology", IF(ISNUMBER(SEARCH("journalism", R754)), "Journalism", IF(ISNUMBER(SEARCH("photography", R754)), "Photography", IF(ISNUMBER(SEARCH("publishing", R754)), "Publishing")))))))))</f>
        <v>Theater</v>
      </c>
      <c r="T754" t="str">
        <f>IF(ISNUMBER(SEARCH("food", R754)), "Food Trucks",
IF(ISNUMBER(SEARCH("electric",R754)),"Electric Music",
IF(ISNUMBER(SEARCH("indie",R754)),"Indie Rock",
IF(ISNUMBER(SEARCH("jazz",R754)),"Jazz",
IF(ISNUMBER(SEARCH("metal",R754)),"Metal",
IF(ISNUMBER(SEARCH("rock",R754)),"Rock",
IF(ISNUMBER(SEARCH("world",R754)),"World Music",
IF(ISNUMBER(SEARCH("animation", R754)), "Animation",
IF(ISNUMBER(SEARCH("documentary", R754)), "Documentary",
IF(ISNUMBER(SEARCH("drama", R754)), "Drama",
IF(ISNUMBER(SEARCH("science", R754)), "Science Ficton",
IF(ISNUMBER(SEARCH("shorts", R754)), "Shorts",
IF(ISNUMBER(SEARCH("television", R754)), "Television",
IF(ISNUMBER(SEARCH("mobile", R754)), "Mobile Games",
IF(ISNUMBER(SEARCH("video games", R754)), "Video Games",
IF(ISNUMBER(SEARCH("theater", R754)), "Plays",
IF(ISNUMBER(SEARCH("wearables", R754)), "Wearables",
IF(ISNUMBER(SEARCH("web", R754)), "Web",
IF(ISNUMBER(SEARCH("journalism", R754)), "Audio",
IF(ISNUMBER(SEARCH("photography", R754)), "Photography Books",
IF(ISNUMBER(SEARCH("publishing/fiction", R754)), "Ficton",
IF(ISNUMBER(SEARCH("nonfiction", R754)), "Nonfiction",
IF(ISNUMBER(SEARCH("podcasts", R754)), "Radio &amp; Podcasts",
IF(ISNUMBER(SEARCH("translations", R754)), "translations"))))))))))))))))))))))))</f>
        <v>Plays</v>
      </c>
    </row>
    <row r="755" spans="1:20" x14ac:dyDescent="0.25">
      <c r="A755">
        <v>753</v>
      </c>
      <c r="B755" t="s">
        <v>1542</v>
      </c>
      <c r="C755" s="3" t="s">
        <v>1543</v>
      </c>
      <c r="D755">
        <v>4700</v>
      </c>
      <c r="E755">
        <v>12065</v>
      </c>
      <c r="F755" s="6">
        <f>E755/D755*100</f>
        <v>256.70212765957444</v>
      </c>
      <c r="G755" t="s">
        <v>20</v>
      </c>
      <c r="H755">
        <v>137</v>
      </c>
      <c r="I755" s="8">
        <f>IFERROR(E755/H755,"0")</f>
        <v>88.065693430656935</v>
      </c>
      <c r="J755" t="s">
        <v>21</v>
      </c>
      <c r="K755" t="s">
        <v>22</v>
      </c>
      <c r="L755">
        <v>1274590800</v>
      </c>
      <c r="M755" s="12">
        <f>(((L755/60)/60)/24)+DATE(1970,1,1)</f>
        <v>40321.208333333336</v>
      </c>
      <c r="N755">
        <v>1275886800</v>
      </c>
      <c r="O755" s="12">
        <f>(((N755/60)/60)/24)+DATE(1970,1,1)</f>
        <v>40336.208333333336</v>
      </c>
      <c r="P755" t="b">
        <v>0</v>
      </c>
      <c r="Q755" t="b">
        <v>0</v>
      </c>
      <c r="R755" t="s">
        <v>122</v>
      </c>
      <c r="S755" t="str">
        <f>IF(ISNUMBER(SEARCH("food", R755)), "Food", IF(ISNUMBER(SEARCH("music",R755)),"Music",IF(ISNUMBER(SEARCH("film", R755)), "Film &amp; Video", IF(ISNUMBER(SEARCH("games", R755)), "Games", IF(ISNUMBER(SEARCH("theater", R755)), "Theater",IF(ISNUMBER(SEARCH("technology", R755)), "Technology", IF(ISNUMBER(SEARCH("journalism", R755)), "Journalism", IF(ISNUMBER(SEARCH("photography", R755)), "Photography", IF(ISNUMBER(SEARCH("publishing", R755)), "Publishing")))))))))</f>
        <v>Photography</v>
      </c>
      <c r="T755" t="str">
        <f>IF(ISNUMBER(SEARCH("food", R755)), "Food Trucks",
IF(ISNUMBER(SEARCH("electric",R755)),"Electric Music",
IF(ISNUMBER(SEARCH("indie",R755)),"Indie Rock",
IF(ISNUMBER(SEARCH("jazz",R755)),"Jazz",
IF(ISNUMBER(SEARCH("metal",R755)),"Metal",
IF(ISNUMBER(SEARCH("rock",R755)),"Rock",
IF(ISNUMBER(SEARCH("world",R755)),"World Music",
IF(ISNUMBER(SEARCH("animation", R755)), "Animation",
IF(ISNUMBER(SEARCH("documentary", R755)), "Documentary",
IF(ISNUMBER(SEARCH("drama", R755)), "Drama",
IF(ISNUMBER(SEARCH("science", R755)), "Science Ficton",
IF(ISNUMBER(SEARCH("shorts", R755)), "Shorts",
IF(ISNUMBER(SEARCH("television", R755)), "Television",
IF(ISNUMBER(SEARCH("mobile", R755)), "Mobile Games",
IF(ISNUMBER(SEARCH("video games", R755)), "Video Games",
IF(ISNUMBER(SEARCH("theater", R755)), "Plays",
IF(ISNUMBER(SEARCH("wearables", R755)), "Wearables",
IF(ISNUMBER(SEARCH("web", R755)), "Web",
IF(ISNUMBER(SEARCH("journalism", R755)), "Audio",
IF(ISNUMBER(SEARCH("photography", R755)), "Photography Books",
IF(ISNUMBER(SEARCH("publishing/fiction", R755)), "Ficton",
IF(ISNUMBER(SEARCH("nonfiction", R755)), "Nonfiction",
IF(ISNUMBER(SEARCH("podcasts", R755)), "Radio &amp; Podcasts",
IF(ISNUMBER(SEARCH("translations", R755)), "translations"))))))))))))))))))))))))</f>
        <v>Photography Books</v>
      </c>
    </row>
    <row r="756" spans="1:20" x14ac:dyDescent="0.25">
      <c r="A756">
        <v>754</v>
      </c>
      <c r="B756" t="s">
        <v>1544</v>
      </c>
      <c r="C756" s="3" t="s">
        <v>1545</v>
      </c>
      <c r="D756">
        <v>70400</v>
      </c>
      <c r="E756">
        <v>118603</v>
      </c>
      <c r="F756" s="6">
        <f>E756/D756*100</f>
        <v>168.47017045454547</v>
      </c>
      <c r="G756" t="s">
        <v>20</v>
      </c>
      <c r="H756">
        <v>3205</v>
      </c>
      <c r="I756" s="8">
        <f>IFERROR(E756/H756,"0")</f>
        <v>37.005616224648989</v>
      </c>
      <c r="J756" t="s">
        <v>21</v>
      </c>
      <c r="K756" t="s">
        <v>22</v>
      </c>
      <c r="L756">
        <v>1351400400</v>
      </c>
      <c r="M756" s="12">
        <f>(((L756/60)/60)/24)+DATE(1970,1,1)</f>
        <v>41210.208333333336</v>
      </c>
      <c r="N756">
        <v>1355983200</v>
      </c>
      <c r="O756" s="12">
        <f>(((N756/60)/60)/24)+DATE(1970,1,1)</f>
        <v>41263.25</v>
      </c>
      <c r="P756" t="b">
        <v>0</v>
      </c>
      <c r="Q756" t="b">
        <v>0</v>
      </c>
      <c r="R756" t="s">
        <v>33</v>
      </c>
      <c r="S756" t="str">
        <f>IF(ISNUMBER(SEARCH("food", R756)), "Food", IF(ISNUMBER(SEARCH("music",R756)),"Music",IF(ISNUMBER(SEARCH("film", R756)), "Film &amp; Video", IF(ISNUMBER(SEARCH("games", R756)), "Games", IF(ISNUMBER(SEARCH("theater", R756)), "Theater",IF(ISNUMBER(SEARCH("technology", R756)), "Technology", IF(ISNUMBER(SEARCH("journalism", R756)), "Journalism", IF(ISNUMBER(SEARCH("photography", R756)), "Photography", IF(ISNUMBER(SEARCH("publishing", R756)), "Publishing")))))))))</f>
        <v>Theater</v>
      </c>
      <c r="T756" t="str">
        <f>IF(ISNUMBER(SEARCH("food", R756)), "Food Trucks",
IF(ISNUMBER(SEARCH("electric",R756)),"Electric Music",
IF(ISNUMBER(SEARCH("indie",R756)),"Indie Rock",
IF(ISNUMBER(SEARCH("jazz",R756)),"Jazz",
IF(ISNUMBER(SEARCH("metal",R756)),"Metal",
IF(ISNUMBER(SEARCH("rock",R756)),"Rock",
IF(ISNUMBER(SEARCH("world",R756)),"World Music",
IF(ISNUMBER(SEARCH("animation", R756)), "Animation",
IF(ISNUMBER(SEARCH("documentary", R756)), "Documentary",
IF(ISNUMBER(SEARCH("drama", R756)), "Drama",
IF(ISNUMBER(SEARCH("science", R756)), "Science Ficton",
IF(ISNUMBER(SEARCH("shorts", R756)), "Shorts",
IF(ISNUMBER(SEARCH("television", R756)), "Television",
IF(ISNUMBER(SEARCH("mobile", R756)), "Mobile Games",
IF(ISNUMBER(SEARCH("video games", R756)), "Video Games",
IF(ISNUMBER(SEARCH("theater", R756)), "Plays",
IF(ISNUMBER(SEARCH("wearables", R756)), "Wearables",
IF(ISNUMBER(SEARCH("web", R756)), "Web",
IF(ISNUMBER(SEARCH("journalism", R756)), "Audio",
IF(ISNUMBER(SEARCH("photography", R756)), "Photography Books",
IF(ISNUMBER(SEARCH("publishing/fiction", R756)), "Ficton",
IF(ISNUMBER(SEARCH("nonfiction", R756)), "Nonfiction",
IF(ISNUMBER(SEARCH("podcasts", R756)), "Radio &amp; Podcasts",
IF(ISNUMBER(SEARCH("translations", R756)), "translations"))))))))))))))))))))))))</f>
        <v>Plays</v>
      </c>
    </row>
    <row r="757" spans="1:20" x14ac:dyDescent="0.25">
      <c r="A757">
        <v>755</v>
      </c>
      <c r="B757" t="s">
        <v>1546</v>
      </c>
      <c r="C757" s="3" t="s">
        <v>1547</v>
      </c>
      <c r="D757">
        <v>4500</v>
      </c>
      <c r="E757">
        <v>7496</v>
      </c>
      <c r="F757" s="6">
        <f>E757/D757*100</f>
        <v>166.57777777777778</v>
      </c>
      <c r="G757" t="s">
        <v>20</v>
      </c>
      <c r="H757">
        <v>288</v>
      </c>
      <c r="I757" s="8">
        <f>IFERROR(E757/H757,"0")</f>
        <v>26.027777777777779</v>
      </c>
      <c r="J757" t="s">
        <v>36</v>
      </c>
      <c r="K757" t="s">
        <v>37</v>
      </c>
      <c r="L757">
        <v>1514354400</v>
      </c>
      <c r="M757" s="12">
        <f>(((L757/60)/60)/24)+DATE(1970,1,1)</f>
        <v>43096.25</v>
      </c>
      <c r="N757">
        <v>1515391200</v>
      </c>
      <c r="O757" s="12">
        <f>(((N757/60)/60)/24)+DATE(1970,1,1)</f>
        <v>43108.25</v>
      </c>
      <c r="P757" t="b">
        <v>0</v>
      </c>
      <c r="Q757" t="b">
        <v>1</v>
      </c>
      <c r="R757" t="s">
        <v>33</v>
      </c>
      <c r="S757" t="str">
        <f>IF(ISNUMBER(SEARCH("food", R757)), "Food", IF(ISNUMBER(SEARCH("music",R757)),"Music",IF(ISNUMBER(SEARCH("film", R757)), "Film &amp; Video", IF(ISNUMBER(SEARCH("games", R757)), "Games", IF(ISNUMBER(SEARCH("theater", R757)), "Theater",IF(ISNUMBER(SEARCH("technology", R757)), "Technology", IF(ISNUMBER(SEARCH("journalism", R757)), "Journalism", IF(ISNUMBER(SEARCH("photography", R757)), "Photography", IF(ISNUMBER(SEARCH("publishing", R757)), "Publishing")))))))))</f>
        <v>Theater</v>
      </c>
      <c r="T757" t="str">
        <f>IF(ISNUMBER(SEARCH("food", R757)), "Food Trucks",
IF(ISNUMBER(SEARCH("electric",R757)),"Electric Music",
IF(ISNUMBER(SEARCH("indie",R757)),"Indie Rock",
IF(ISNUMBER(SEARCH("jazz",R757)),"Jazz",
IF(ISNUMBER(SEARCH("metal",R757)),"Metal",
IF(ISNUMBER(SEARCH("rock",R757)),"Rock",
IF(ISNUMBER(SEARCH("world",R757)),"World Music",
IF(ISNUMBER(SEARCH("animation", R757)), "Animation",
IF(ISNUMBER(SEARCH("documentary", R757)), "Documentary",
IF(ISNUMBER(SEARCH("drama", R757)), "Drama",
IF(ISNUMBER(SEARCH("science", R757)), "Science Ficton",
IF(ISNUMBER(SEARCH("shorts", R757)), "Shorts",
IF(ISNUMBER(SEARCH("television", R757)), "Television",
IF(ISNUMBER(SEARCH("mobile", R757)), "Mobile Games",
IF(ISNUMBER(SEARCH("video games", R757)), "Video Games",
IF(ISNUMBER(SEARCH("theater", R757)), "Plays",
IF(ISNUMBER(SEARCH("wearables", R757)), "Wearables",
IF(ISNUMBER(SEARCH("web", R757)), "Web",
IF(ISNUMBER(SEARCH("journalism", R757)), "Audio",
IF(ISNUMBER(SEARCH("photography", R757)), "Photography Books",
IF(ISNUMBER(SEARCH("publishing/fiction", R757)), "Ficton",
IF(ISNUMBER(SEARCH("nonfiction", R757)), "Nonfiction",
IF(ISNUMBER(SEARCH("podcasts", R757)), "Radio &amp; Podcasts",
IF(ISNUMBER(SEARCH("translations", R757)), "translations"))))))))))))))))))))))))</f>
        <v>Plays</v>
      </c>
    </row>
    <row r="758" spans="1:20" x14ac:dyDescent="0.25">
      <c r="A758">
        <v>756</v>
      </c>
      <c r="B758" t="s">
        <v>1548</v>
      </c>
      <c r="C758" s="3" t="s">
        <v>1549</v>
      </c>
      <c r="D758">
        <v>1300</v>
      </c>
      <c r="E758">
        <v>10037</v>
      </c>
      <c r="F758" s="6">
        <f>E758/D758*100</f>
        <v>772.07692307692309</v>
      </c>
      <c r="G758" t="s">
        <v>20</v>
      </c>
      <c r="H758">
        <v>148</v>
      </c>
      <c r="I758" s="8">
        <f>IFERROR(E758/H758,"0")</f>
        <v>67.817567567567565</v>
      </c>
      <c r="J758" t="s">
        <v>21</v>
      </c>
      <c r="K758" t="s">
        <v>22</v>
      </c>
      <c r="L758">
        <v>1421733600</v>
      </c>
      <c r="M758" s="12">
        <f>(((L758/60)/60)/24)+DATE(1970,1,1)</f>
        <v>42024.25</v>
      </c>
      <c r="N758">
        <v>1422252000</v>
      </c>
      <c r="O758" s="12">
        <f>(((N758/60)/60)/24)+DATE(1970,1,1)</f>
        <v>42030.25</v>
      </c>
      <c r="P758" t="b">
        <v>0</v>
      </c>
      <c r="Q758" t="b">
        <v>0</v>
      </c>
      <c r="R758" t="s">
        <v>33</v>
      </c>
      <c r="S758" t="str">
        <f>IF(ISNUMBER(SEARCH("food", R758)), "Food", IF(ISNUMBER(SEARCH("music",R758)),"Music",IF(ISNUMBER(SEARCH("film", R758)), "Film &amp; Video", IF(ISNUMBER(SEARCH("games", R758)), "Games", IF(ISNUMBER(SEARCH("theater", R758)), "Theater",IF(ISNUMBER(SEARCH("technology", R758)), "Technology", IF(ISNUMBER(SEARCH("journalism", R758)), "Journalism", IF(ISNUMBER(SEARCH("photography", R758)), "Photography", IF(ISNUMBER(SEARCH("publishing", R758)), "Publishing")))))))))</f>
        <v>Theater</v>
      </c>
      <c r="T758" t="str">
        <f>IF(ISNUMBER(SEARCH("food", R758)), "Food Trucks",
IF(ISNUMBER(SEARCH("electric",R758)),"Electric Music",
IF(ISNUMBER(SEARCH("indie",R758)),"Indie Rock",
IF(ISNUMBER(SEARCH("jazz",R758)),"Jazz",
IF(ISNUMBER(SEARCH("metal",R758)),"Metal",
IF(ISNUMBER(SEARCH("rock",R758)),"Rock",
IF(ISNUMBER(SEARCH("world",R758)),"World Music",
IF(ISNUMBER(SEARCH("animation", R758)), "Animation",
IF(ISNUMBER(SEARCH("documentary", R758)), "Documentary",
IF(ISNUMBER(SEARCH("drama", R758)), "Drama",
IF(ISNUMBER(SEARCH("science", R758)), "Science Ficton",
IF(ISNUMBER(SEARCH("shorts", R758)), "Shorts",
IF(ISNUMBER(SEARCH("television", R758)), "Television",
IF(ISNUMBER(SEARCH("mobile", R758)), "Mobile Games",
IF(ISNUMBER(SEARCH("video games", R758)), "Video Games",
IF(ISNUMBER(SEARCH("theater", R758)), "Plays",
IF(ISNUMBER(SEARCH("wearables", R758)), "Wearables",
IF(ISNUMBER(SEARCH("web", R758)), "Web",
IF(ISNUMBER(SEARCH("journalism", R758)), "Audio",
IF(ISNUMBER(SEARCH("photography", R758)), "Photography Books",
IF(ISNUMBER(SEARCH("publishing/fiction", R758)), "Ficton",
IF(ISNUMBER(SEARCH("nonfiction", R758)), "Nonfiction",
IF(ISNUMBER(SEARCH("podcasts", R758)), "Radio &amp; Podcasts",
IF(ISNUMBER(SEARCH("translations", R758)), "translations"))))))))))))))))))))))))</f>
        <v>Plays</v>
      </c>
    </row>
    <row r="759" spans="1:20" x14ac:dyDescent="0.25">
      <c r="A759">
        <v>757</v>
      </c>
      <c r="B759" t="s">
        <v>1550</v>
      </c>
      <c r="C759" s="3" t="s">
        <v>1551</v>
      </c>
      <c r="D759">
        <v>1400</v>
      </c>
      <c r="E759">
        <v>5696</v>
      </c>
      <c r="F759" s="6">
        <f>E759/D759*100</f>
        <v>406.85714285714283</v>
      </c>
      <c r="G759" t="s">
        <v>20</v>
      </c>
      <c r="H759">
        <v>114</v>
      </c>
      <c r="I759" s="8">
        <f>IFERROR(E759/H759,"0")</f>
        <v>49.964912280701753</v>
      </c>
      <c r="J759" t="s">
        <v>21</v>
      </c>
      <c r="K759" t="s">
        <v>22</v>
      </c>
      <c r="L759">
        <v>1305176400</v>
      </c>
      <c r="M759" s="12">
        <f>(((L759/60)/60)/24)+DATE(1970,1,1)</f>
        <v>40675.208333333336</v>
      </c>
      <c r="N759">
        <v>1305522000</v>
      </c>
      <c r="O759" s="12">
        <f>(((N759/60)/60)/24)+DATE(1970,1,1)</f>
        <v>40679.208333333336</v>
      </c>
      <c r="P759" t="b">
        <v>0</v>
      </c>
      <c r="Q759" t="b">
        <v>0</v>
      </c>
      <c r="R759" t="s">
        <v>53</v>
      </c>
      <c r="S759" t="str">
        <f>IF(ISNUMBER(SEARCH("food", R759)), "Food", IF(ISNUMBER(SEARCH("music",R759)),"Music",IF(ISNUMBER(SEARCH("film", R759)), "Film &amp; Video", IF(ISNUMBER(SEARCH("games", R759)), "Games", IF(ISNUMBER(SEARCH("theater", R759)), "Theater",IF(ISNUMBER(SEARCH("technology", R759)), "Technology", IF(ISNUMBER(SEARCH("journalism", R759)), "Journalism", IF(ISNUMBER(SEARCH("photography", R759)), "Photography", IF(ISNUMBER(SEARCH("publishing", R759)), "Publishing")))))))))</f>
        <v>Film &amp; Video</v>
      </c>
      <c r="T759" t="str">
        <f>IF(ISNUMBER(SEARCH("food", R759)), "Food Trucks",
IF(ISNUMBER(SEARCH("electric",R759)),"Electric Music",
IF(ISNUMBER(SEARCH("indie",R759)),"Indie Rock",
IF(ISNUMBER(SEARCH("jazz",R759)),"Jazz",
IF(ISNUMBER(SEARCH("metal",R759)),"Metal",
IF(ISNUMBER(SEARCH("rock",R759)),"Rock",
IF(ISNUMBER(SEARCH("world",R759)),"World Music",
IF(ISNUMBER(SEARCH("animation", R759)), "Animation",
IF(ISNUMBER(SEARCH("documentary", R759)), "Documentary",
IF(ISNUMBER(SEARCH("drama", R759)), "Drama",
IF(ISNUMBER(SEARCH("science", R759)), "Science Ficton",
IF(ISNUMBER(SEARCH("shorts", R759)), "Shorts",
IF(ISNUMBER(SEARCH("television", R759)), "Television",
IF(ISNUMBER(SEARCH("mobile", R759)), "Mobile Games",
IF(ISNUMBER(SEARCH("video games", R759)), "Video Games",
IF(ISNUMBER(SEARCH("theater", R759)), "Plays",
IF(ISNUMBER(SEARCH("wearables", R759)), "Wearables",
IF(ISNUMBER(SEARCH("web", R759)), "Web",
IF(ISNUMBER(SEARCH("journalism", R759)), "Audio",
IF(ISNUMBER(SEARCH("photography", R759)), "Photography Books",
IF(ISNUMBER(SEARCH("publishing/fiction", R759)), "Ficton",
IF(ISNUMBER(SEARCH("nonfiction", R759)), "Nonfiction",
IF(ISNUMBER(SEARCH("podcasts", R759)), "Radio &amp; Podcasts",
IF(ISNUMBER(SEARCH("translations", R759)), "translations"))))))))))))))))))))))))</f>
        <v>Drama</v>
      </c>
    </row>
    <row r="760" spans="1:20" x14ac:dyDescent="0.25">
      <c r="A760">
        <v>758</v>
      </c>
      <c r="B760" t="s">
        <v>1552</v>
      </c>
      <c r="C760" s="3" t="s">
        <v>1553</v>
      </c>
      <c r="D760">
        <v>29600</v>
      </c>
      <c r="E760">
        <v>167005</v>
      </c>
      <c r="F760" s="6">
        <f>E760/D760*100</f>
        <v>564.20608108108115</v>
      </c>
      <c r="G760" t="s">
        <v>20</v>
      </c>
      <c r="H760">
        <v>1518</v>
      </c>
      <c r="I760" s="8">
        <f>IFERROR(E760/H760,"0")</f>
        <v>110.01646903820817</v>
      </c>
      <c r="J760" t="s">
        <v>15</v>
      </c>
      <c r="K760" t="s">
        <v>16</v>
      </c>
      <c r="L760">
        <v>1414126800</v>
      </c>
      <c r="M760" s="12">
        <f>(((L760/60)/60)/24)+DATE(1970,1,1)</f>
        <v>41936.208333333336</v>
      </c>
      <c r="N760">
        <v>1414904400</v>
      </c>
      <c r="O760" s="12">
        <f>(((N760/60)/60)/24)+DATE(1970,1,1)</f>
        <v>41945.208333333336</v>
      </c>
      <c r="P760" t="b">
        <v>0</v>
      </c>
      <c r="Q760" t="b">
        <v>0</v>
      </c>
      <c r="R760" t="s">
        <v>23</v>
      </c>
      <c r="S760" t="str">
        <f>IF(ISNUMBER(SEARCH("food", R760)), "Food", IF(ISNUMBER(SEARCH("music",R760)),"Music",IF(ISNUMBER(SEARCH("film", R760)), "Film &amp; Video", IF(ISNUMBER(SEARCH("games", R760)), "Games", IF(ISNUMBER(SEARCH("theater", R760)), "Theater",IF(ISNUMBER(SEARCH("technology", R760)), "Technology", IF(ISNUMBER(SEARCH("journalism", R760)), "Journalism", IF(ISNUMBER(SEARCH("photography", R760)), "Photography", IF(ISNUMBER(SEARCH("publishing", R760)), "Publishing")))))))))</f>
        <v>Music</v>
      </c>
      <c r="T760" t="str">
        <f>IF(ISNUMBER(SEARCH("food", R760)), "Food Trucks",
IF(ISNUMBER(SEARCH("electric",R760)),"Electric Music",
IF(ISNUMBER(SEARCH("indie",R760)),"Indie Rock",
IF(ISNUMBER(SEARCH("jazz",R760)),"Jazz",
IF(ISNUMBER(SEARCH("metal",R760)),"Metal",
IF(ISNUMBER(SEARCH("rock",R760)),"Rock",
IF(ISNUMBER(SEARCH("world",R760)),"World Music",
IF(ISNUMBER(SEARCH("animation", R760)), "Animation",
IF(ISNUMBER(SEARCH("documentary", R760)), "Documentary",
IF(ISNUMBER(SEARCH("drama", R760)), "Drama",
IF(ISNUMBER(SEARCH("science", R760)), "Science Ficton",
IF(ISNUMBER(SEARCH("shorts", R760)), "Shorts",
IF(ISNUMBER(SEARCH("television", R760)), "Television",
IF(ISNUMBER(SEARCH("mobile", R760)), "Mobile Games",
IF(ISNUMBER(SEARCH("video games", R760)), "Video Games",
IF(ISNUMBER(SEARCH("theater", R760)), "Plays",
IF(ISNUMBER(SEARCH("wearables", R760)), "Wearables",
IF(ISNUMBER(SEARCH("web", R760)), "Web",
IF(ISNUMBER(SEARCH("journalism", R760)), "Audio",
IF(ISNUMBER(SEARCH("photography", R760)), "Photography Books",
IF(ISNUMBER(SEARCH("publishing/fiction", R760)), "Ficton",
IF(ISNUMBER(SEARCH("nonfiction", R760)), "Nonfiction",
IF(ISNUMBER(SEARCH("podcasts", R760)), "Radio &amp; Podcasts",
IF(ISNUMBER(SEARCH("translations", R760)), "translations"))))))))))))))))))))))))</f>
        <v>Rock</v>
      </c>
    </row>
    <row r="761" spans="1:20" ht="31.5" x14ac:dyDescent="0.25">
      <c r="A761">
        <v>759</v>
      </c>
      <c r="B761" t="s">
        <v>1554</v>
      </c>
      <c r="C761" s="3" t="s">
        <v>1555</v>
      </c>
      <c r="D761">
        <v>167500</v>
      </c>
      <c r="E761">
        <v>114615</v>
      </c>
      <c r="F761" s="6">
        <f>E761/D761*100</f>
        <v>68.426865671641792</v>
      </c>
      <c r="G761" t="s">
        <v>14</v>
      </c>
      <c r="H761">
        <v>1274</v>
      </c>
      <c r="I761" s="8">
        <f>IFERROR(E761/H761,"0")</f>
        <v>89.964678178963894</v>
      </c>
      <c r="J761" t="s">
        <v>21</v>
      </c>
      <c r="K761" t="s">
        <v>22</v>
      </c>
      <c r="L761">
        <v>1517810400</v>
      </c>
      <c r="M761" s="12">
        <f>(((L761/60)/60)/24)+DATE(1970,1,1)</f>
        <v>43136.25</v>
      </c>
      <c r="N761">
        <v>1520402400</v>
      </c>
      <c r="O761" s="12">
        <f>(((N761/60)/60)/24)+DATE(1970,1,1)</f>
        <v>43166.25</v>
      </c>
      <c r="P761" t="b">
        <v>0</v>
      </c>
      <c r="Q761" t="b">
        <v>0</v>
      </c>
      <c r="R761" t="s">
        <v>50</v>
      </c>
      <c r="S761" t="str">
        <f>IF(ISNUMBER(SEARCH("food", R761)), "Food", IF(ISNUMBER(SEARCH("music",R761)),"Music",IF(ISNUMBER(SEARCH("film", R761)), "Film &amp; Video", IF(ISNUMBER(SEARCH("games", R761)), "Games", IF(ISNUMBER(SEARCH("theater", R761)), "Theater",IF(ISNUMBER(SEARCH("technology", R761)), "Technology", IF(ISNUMBER(SEARCH("journalism", R761)), "Journalism", IF(ISNUMBER(SEARCH("photography", R761)), "Photography", IF(ISNUMBER(SEARCH("publishing", R761)), "Publishing")))))))))</f>
        <v>Music</v>
      </c>
      <c r="T761" t="str">
        <f>IF(ISNUMBER(SEARCH("food", R761)), "Food Trucks",
IF(ISNUMBER(SEARCH("electric",R761)),"Electric Music",
IF(ISNUMBER(SEARCH("indie",R761)),"Indie Rock",
IF(ISNUMBER(SEARCH("jazz",R761)),"Jazz",
IF(ISNUMBER(SEARCH("metal",R761)),"Metal",
IF(ISNUMBER(SEARCH("rock",R761)),"Rock",
IF(ISNUMBER(SEARCH("world",R761)),"World Music",
IF(ISNUMBER(SEARCH("animation", R761)), "Animation",
IF(ISNUMBER(SEARCH("documentary", R761)), "Documentary",
IF(ISNUMBER(SEARCH("drama", R761)), "Drama",
IF(ISNUMBER(SEARCH("science", R761)), "Science Ficton",
IF(ISNUMBER(SEARCH("shorts", R761)), "Shorts",
IF(ISNUMBER(SEARCH("television", R761)), "Television",
IF(ISNUMBER(SEARCH("mobile", R761)), "Mobile Games",
IF(ISNUMBER(SEARCH("video games", R761)), "Video Games",
IF(ISNUMBER(SEARCH("theater", R761)), "Plays",
IF(ISNUMBER(SEARCH("wearables", R761)), "Wearables",
IF(ISNUMBER(SEARCH("web", R761)), "Web",
IF(ISNUMBER(SEARCH("journalism", R761)), "Audio",
IF(ISNUMBER(SEARCH("photography", R761)), "Photography Books",
IF(ISNUMBER(SEARCH("publishing/fiction", R761)), "Ficton",
IF(ISNUMBER(SEARCH("nonfiction", R761)), "Nonfiction",
IF(ISNUMBER(SEARCH("podcasts", R761)), "Radio &amp; Podcasts",
IF(ISNUMBER(SEARCH("translations", R761)), "translations"))))))))))))))))))))))))</f>
        <v>Electric Music</v>
      </c>
    </row>
    <row r="762" spans="1:20" x14ac:dyDescent="0.25">
      <c r="A762">
        <v>760</v>
      </c>
      <c r="B762" t="s">
        <v>1556</v>
      </c>
      <c r="C762" s="3" t="s">
        <v>1557</v>
      </c>
      <c r="D762">
        <v>48300</v>
      </c>
      <c r="E762">
        <v>16592</v>
      </c>
      <c r="F762" s="6">
        <f>E762/D762*100</f>
        <v>34.351966873706004</v>
      </c>
      <c r="G762" t="s">
        <v>14</v>
      </c>
      <c r="H762">
        <v>210</v>
      </c>
      <c r="I762" s="8">
        <f>IFERROR(E762/H762,"0")</f>
        <v>79.009523809523813</v>
      </c>
      <c r="J762" t="s">
        <v>107</v>
      </c>
      <c r="K762" t="s">
        <v>108</v>
      </c>
      <c r="L762">
        <v>1564635600</v>
      </c>
      <c r="M762" s="12">
        <f>(((L762/60)/60)/24)+DATE(1970,1,1)</f>
        <v>43678.208333333328</v>
      </c>
      <c r="N762">
        <v>1567141200</v>
      </c>
      <c r="O762" s="12">
        <f>(((N762/60)/60)/24)+DATE(1970,1,1)</f>
        <v>43707.208333333328</v>
      </c>
      <c r="P762" t="b">
        <v>0</v>
      </c>
      <c r="Q762" t="b">
        <v>1</v>
      </c>
      <c r="R762" t="s">
        <v>89</v>
      </c>
      <c r="S762" t="str">
        <f>IF(ISNUMBER(SEARCH("food", R762)), "Food", IF(ISNUMBER(SEARCH("music",R762)),"Music",IF(ISNUMBER(SEARCH("film", R762)), "Film &amp; Video", IF(ISNUMBER(SEARCH("games", R762)), "Games", IF(ISNUMBER(SEARCH("theater", R762)), "Theater",IF(ISNUMBER(SEARCH("technology", R762)), "Technology", IF(ISNUMBER(SEARCH("journalism", R762)), "Journalism", IF(ISNUMBER(SEARCH("photography", R762)), "Photography", IF(ISNUMBER(SEARCH("publishing", R762)), "Publishing")))))))))</f>
        <v>Games</v>
      </c>
      <c r="T762" t="str">
        <f>IF(ISNUMBER(SEARCH("food", R762)), "Food Trucks",
IF(ISNUMBER(SEARCH("electric",R762)),"Electric Music",
IF(ISNUMBER(SEARCH("indie",R762)),"Indie Rock",
IF(ISNUMBER(SEARCH("jazz",R762)),"Jazz",
IF(ISNUMBER(SEARCH("metal",R762)),"Metal",
IF(ISNUMBER(SEARCH("rock",R762)),"Rock",
IF(ISNUMBER(SEARCH("world",R762)),"World Music",
IF(ISNUMBER(SEARCH("animation", R762)), "Animation",
IF(ISNUMBER(SEARCH("documentary", R762)), "Documentary",
IF(ISNUMBER(SEARCH("drama", R762)), "Drama",
IF(ISNUMBER(SEARCH("science", R762)), "Science Ficton",
IF(ISNUMBER(SEARCH("shorts", R762)), "Shorts",
IF(ISNUMBER(SEARCH("television", R762)), "Television",
IF(ISNUMBER(SEARCH("mobile", R762)), "Mobile Games",
IF(ISNUMBER(SEARCH("video games", R762)), "Video Games",
IF(ISNUMBER(SEARCH("theater", R762)), "Plays",
IF(ISNUMBER(SEARCH("wearables", R762)), "Wearables",
IF(ISNUMBER(SEARCH("web", R762)), "Web",
IF(ISNUMBER(SEARCH("journalism", R762)), "Audio",
IF(ISNUMBER(SEARCH("photography", R762)), "Photography Books",
IF(ISNUMBER(SEARCH("publishing/fiction", R762)), "Ficton",
IF(ISNUMBER(SEARCH("nonfiction", R762)), "Nonfiction",
IF(ISNUMBER(SEARCH("podcasts", R762)), "Radio &amp; Podcasts",
IF(ISNUMBER(SEARCH("translations", R762)), "translations"))))))))))))))))))))))))</f>
        <v>Video Games</v>
      </c>
    </row>
    <row r="763" spans="1:20" x14ac:dyDescent="0.25">
      <c r="A763">
        <v>761</v>
      </c>
      <c r="B763" t="s">
        <v>1558</v>
      </c>
      <c r="C763" s="3" t="s">
        <v>1559</v>
      </c>
      <c r="D763">
        <v>2200</v>
      </c>
      <c r="E763">
        <v>14420</v>
      </c>
      <c r="F763" s="6">
        <f>E763/D763*100</f>
        <v>655.4545454545455</v>
      </c>
      <c r="G763" t="s">
        <v>20</v>
      </c>
      <c r="H763">
        <v>166</v>
      </c>
      <c r="I763" s="8">
        <f>IFERROR(E763/H763,"0")</f>
        <v>86.867469879518069</v>
      </c>
      <c r="J763" t="s">
        <v>21</v>
      </c>
      <c r="K763" t="s">
        <v>22</v>
      </c>
      <c r="L763">
        <v>1500699600</v>
      </c>
      <c r="M763" s="12">
        <f>(((L763/60)/60)/24)+DATE(1970,1,1)</f>
        <v>42938.208333333328</v>
      </c>
      <c r="N763">
        <v>1501131600</v>
      </c>
      <c r="O763" s="12">
        <f>(((N763/60)/60)/24)+DATE(1970,1,1)</f>
        <v>42943.208333333328</v>
      </c>
      <c r="P763" t="b">
        <v>0</v>
      </c>
      <c r="Q763" t="b">
        <v>0</v>
      </c>
      <c r="R763" t="s">
        <v>23</v>
      </c>
      <c r="S763" t="str">
        <f>IF(ISNUMBER(SEARCH("food", R763)), "Food", IF(ISNUMBER(SEARCH("music",R763)),"Music",IF(ISNUMBER(SEARCH("film", R763)), "Film &amp; Video", IF(ISNUMBER(SEARCH("games", R763)), "Games", IF(ISNUMBER(SEARCH("theater", R763)), "Theater",IF(ISNUMBER(SEARCH("technology", R763)), "Technology", IF(ISNUMBER(SEARCH("journalism", R763)), "Journalism", IF(ISNUMBER(SEARCH("photography", R763)), "Photography", IF(ISNUMBER(SEARCH("publishing", R763)), "Publishing")))))))))</f>
        <v>Music</v>
      </c>
      <c r="T763" t="str">
        <f>IF(ISNUMBER(SEARCH("food", R763)), "Food Trucks",
IF(ISNUMBER(SEARCH("electric",R763)),"Electric Music",
IF(ISNUMBER(SEARCH("indie",R763)),"Indie Rock",
IF(ISNUMBER(SEARCH("jazz",R763)),"Jazz",
IF(ISNUMBER(SEARCH("metal",R763)),"Metal",
IF(ISNUMBER(SEARCH("rock",R763)),"Rock",
IF(ISNUMBER(SEARCH("world",R763)),"World Music",
IF(ISNUMBER(SEARCH("animation", R763)), "Animation",
IF(ISNUMBER(SEARCH("documentary", R763)), "Documentary",
IF(ISNUMBER(SEARCH("drama", R763)), "Drama",
IF(ISNUMBER(SEARCH("science", R763)), "Science Ficton",
IF(ISNUMBER(SEARCH("shorts", R763)), "Shorts",
IF(ISNUMBER(SEARCH("television", R763)), "Television",
IF(ISNUMBER(SEARCH("mobile", R763)), "Mobile Games",
IF(ISNUMBER(SEARCH("video games", R763)), "Video Games",
IF(ISNUMBER(SEARCH("theater", R763)), "Plays",
IF(ISNUMBER(SEARCH("wearables", R763)), "Wearables",
IF(ISNUMBER(SEARCH("web", R763)), "Web",
IF(ISNUMBER(SEARCH("journalism", R763)), "Audio",
IF(ISNUMBER(SEARCH("photography", R763)), "Photography Books",
IF(ISNUMBER(SEARCH("publishing/fiction", R763)), "Ficton",
IF(ISNUMBER(SEARCH("nonfiction", R763)), "Nonfiction",
IF(ISNUMBER(SEARCH("podcasts", R763)), "Radio &amp; Podcasts",
IF(ISNUMBER(SEARCH("translations", R763)), "translations"))))))))))))))))))))))))</f>
        <v>Rock</v>
      </c>
    </row>
    <row r="764" spans="1:20" x14ac:dyDescent="0.25">
      <c r="A764">
        <v>762</v>
      </c>
      <c r="B764" t="s">
        <v>668</v>
      </c>
      <c r="C764" s="3" t="s">
        <v>1560</v>
      </c>
      <c r="D764">
        <v>3500</v>
      </c>
      <c r="E764">
        <v>6204</v>
      </c>
      <c r="F764" s="6">
        <f>E764/D764*100</f>
        <v>177.25714285714284</v>
      </c>
      <c r="G764" t="s">
        <v>20</v>
      </c>
      <c r="H764">
        <v>100</v>
      </c>
      <c r="I764" s="8">
        <f>IFERROR(E764/H764,"0")</f>
        <v>62.04</v>
      </c>
      <c r="J764" t="s">
        <v>26</v>
      </c>
      <c r="K764" t="s">
        <v>27</v>
      </c>
      <c r="L764">
        <v>1354082400</v>
      </c>
      <c r="M764" s="12">
        <f>(((L764/60)/60)/24)+DATE(1970,1,1)</f>
        <v>41241.25</v>
      </c>
      <c r="N764">
        <v>1355032800</v>
      </c>
      <c r="O764" s="12">
        <f>(((N764/60)/60)/24)+DATE(1970,1,1)</f>
        <v>41252.25</v>
      </c>
      <c r="P764" t="b">
        <v>0</v>
      </c>
      <c r="Q764" t="b">
        <v>0</v>
      </c>
      <c r="R764" t="s">
        <v>159</v>
      </c>
      <c r="S764" t="str">
        <f>IF(ISNUMBER(SEARCH("food", R764)), "Food", IF(ISNUMBER(SEARCH("music",R764)),"Music",IF(ISNUMBER(SEARCH("film", R764)), "Film &amp; Video", IF(ISNUMBER(SEARCH("games", R764)), "Games", IF(ISNUMBER(SEARCH("theater", R764)), "Theater",IF(ISNUMBER(SEARCH("technology", R764)), "Technology", IF(ISNUMBER(SEARCH("journalism", R764)), "Journalism", IF(ISNUMBER(SEARCH("photography", R764)), "Photography", IF(ISNUMBER(SEARCH("publishing", R764)), "Publishing")))))))))</f>
        <v>Music</v>
      </c>
      <c r="T764" t="str">
        <f>IF(ISNUMBER(SEARCH("food", R764)), "Food Trucks",
IF(ISNUMBER(SEARCH("electric",R764)),"Electric Music",
IF(ISNUMBER(SEARCH("indie",R764)),"Indie Rock",
IF(ISNUMBER(SEARCH("jazz",R764)),"Jazz",
IF(ISNUMBER(SEARCH("metal",R764)),"Metal",
IF(ISNUMBER(SEARCH("rock",R764)),"Rock",
IF(ISNUMBER(SEARCH("world",R764)),"World Music",
IF(ISNUMBER(SEARCH("animation", R764)), "Animation",
IF(ISNUMBER(SEARCH("documentary", R764)), "Documentary",
IF(ISNUMBER(SEARCH("drama", R764)), "Drama",
IF(ISNUMBER(SEARCH("science", R764)), "Science Ficton",
IF(ISNUMBER(SEARCH("shorts", R764)), "Shorts",
IF(ISNUMBER(SEARCH("television", R764)), "Television",
IF(ISNUMBER(SEARCH("mobile", R764)), "Mobile Games",
IF(ISNUMBER(SEARCH("video games", R764)), "Video Games",
IF(ISNUMBER(SEARCH("theater", R764)), "Plays",
IF(ISNUMBER(SEARCH("wearables", R764)), "Wearables",
IF(ISNUMBER(SEARCH("web", R764)), "Web",
IF(ISNUMBER(SEARCH("journalism", R764)), "Audio",
IF(ISNUMBER(SEARCH("photography", R764)), "Photography Books",
IF(ISNUMBER(SEARCH("publishing/fiction", R764)), "Ficton",
IF(ISNUMBER(SEARCH("nonfiction", R764)), "Nonfiction",
IF(ISNUMBER(SEARCH("podcasts", R764)), "Radio &amp; Podcasts",
IF(ISNUMBER(SEARCH("translations", R764)), "translations"))))))))))))))))))))))))</f>
        <v>Jazz</v>
      </c>
    </row>
    <row r="765" spans="1:20" x14ac:dyDescent="0.25">
      <c r="A765">
        <v>763</v>
      </c>
      <c r="B765" t="s">
        <v>1561</v>
      </c>
      <c r="C765" s="3" t="s">
        <v>1562</v>
      </c>
      <c r="D765">
        <v>5600</v>
      </c>
      <c r="E765">
        <v>6338</v>
      </c>
      <c r="F765" s="6">
        <f>E765/D765*100</f>
        <v>113.17857142857144</v>
      </c>
      <c r="G765" t="s">
        <v>20</v>
      </c>
      <c r="H765">
        <v>235</v>
      </c>
      <c r="I765" s="8">
        <f>IFERROR(E765/H765,"0")</f>
        <v>26.970212765957445</v>
      </c>
      <c r="J765" t="s">
        <v>21</v>
      </c>
      <c r="K765" t="s">
        <v>22</v>
      </c>
      <c r="L765">
        <v>1336453200</v>
      </c>
      <c r="M765" s="12">
        <f>(((L765/60)/60)/24)+DATE(1970,1,1)</f>
        <v>41037.208333333336</v>
      </c>
      <c r="N765">
        <v>1339477200</v>
      </c>
      <c r="O765" s="12">
        <f>(((N765/60)/60)/24)+DATE(1970,1,1)</f>
        <v>41072.208333333336</v>
      </c>
      <c r="P765" t="b">
        <v>0</v>
      </c>
      <c r="Q765" t="b">
        <v>1</v>
      </c>
      <c r="R765" t="s">
        <v>33</v>
      </c>
      <c r="S765" t="str">
        <f>IF(ISNUMBER(SEARCH("food", R765)), "Food", IF(ISNUMBER(SEARCH("music",R765)),"Music",IF(ISNUMBER(SEARCH("film", R765)), "Film &amp; Video", IF(ISNUMBER(SEARCH("games", R765)), "Games", IF(ISNUMBER(SEARCH("theater", R765)), "Theater",IF(ISNUMBER(SEARCH("technology", R765)), "Technology", IF(ISNUMBER(SEARCH("journalism", R765)), "Journalism", IF(ISNUMBER(SEARCH("photography", R765)), "Photography", IF(ISNUMBER(SEARCH("publishing", R765)), "Publishing")))))))))</f>
        <v>Theater</v>
      </c>
      <c r="T765" t="str">
        <f>IF(ISNUMBER(SEARCH("food", R765)), "Food Trucks",
IF(ISNUMBER(SEARCH("electric",R765)),"Electric Music",
IF(ISNUMBER(SEARCH("indie",R765)),"Indie Rock",
IF(ISNUMBER(SEARCH("jazz",R765)),"Jazz",
IF(ISNUMBER(SEARCH("metal",R765)),"Metal",
IF(ISNUMBER(SEARCH("rock",R765)),"Rock",
IF(ISNUMBER(SEARCH("world",R765)),"World Music",
IF(ISNUMBER(SEARCH("animation", R765)), "Animation",
IF(ISNUMBER(SEARCH("documentary", R765)), "Documentary",
IF(ISNUMBER(SEARCH("drama", R765)), "Drama",
IF(ISNUMBER(SEARCH("science", R765)), "Science Ficton",
IF(ISNUMBER(SEARCH("shorts", R765)), "Shorts",
IF(ISNUMBER(SEARCH("television", R765)), "Television",
IF(ISNUMBER(SEARCH("mobile", R765)), "Mobile Games",
IF(ISNUMBER(SEARCH("video games", R765)), "Video Games",
IF(ISNUMBER(SEARCH("theater", R765)), "Plays",
IF(ISNUMBER(SEARCH("wearables", R765)), "Wearables",
IF(ISNUMBER(SEARCH("web", R765)), "Web",
IF(ISNUMBER(SEARCH("journalism", R765)), "Audio",
IF(ISNUMBER(SEARCH("photography", R765)), "Photography Books",
IF(ISNUMBER(SEARCH("publishing/fiction", R765)), "Ficton",
IF(ISNUMBER(SEARCH("nonfiction", R765)), "Nonfiction",
IF(ISNUMBER(SEARCH("podcasts", R765)), "Radio &amp; Podcasts",
IF(ISNUMBER(SEARCH("translations", R765)), "translations"))))))))))))))))))))))))</f>
        <v>Plays</v>
      </c>
    </row>
    <row r="766" spans="1:20" ht="31.5" x14ac:dyDescent="0.25">
      <c r="A766">
        <v>764</v>
      </c>
      <c r="B766" t="s">
        <v>1563</v>
      </c>
      <c r="C766" s="3" t="s">
        <v>1564</v>
      </c>
      <c r="D766">
        <v>1100</v>
      </c>
      <c r="E766">
        <v>8010</v>
      </c>
      <c r="F766" s="6">
        <f>E766/D766*100</f>
        <v>728.18181818181824</v>
      </c>
      <c r="G766" t="s">
        <v>20</v>
      </c>
      <c r="H766">
        <v>148</v>
      </c>
      <c r="I766" s="8">
        <f>IFERROR(E766/H766,"0")</f>
        <v>54.121621621621621</v>
      </c>
      <c r="J766" t="s">
        <v>21</v>
      </c>
      <c r="K766" t="s">
        <v>22</v>
      </c>
      <c r="L766">
        <v>1305262800</v>
      </c>
      <c r="M766" s="12">
        <f>(((L766/60)/60)/24)+DATE(1970,1,1)</f>
        <v>40676.208333333336</v>
      </c>
      <c r="N766">
        <v>1305954000</v>
      </c>
      <c r="O766" s="12">
        <f>(((N766/60)/60)/24)+DATE(1970,1,1)</f>
        <v>40684.208333333336</v>
      </c>
      <c r="P766" t="b">
        <v>0</v>
      </c>
      <c r="Q766" t="b">
        <v>0</v>
      </c>
      <c r="R766" t="s">
        <v>23</v>
      </c>
      <c r="S766" t="str">
        <f>IF(ISNUMBER(SEARCH("food", R766)), "Food", IF(ISNUMBER(SEARCH("music",R766)),"Music",IF(ISNUMBER(SEARCH("film", R766)), "Film &amp; Video", IF(ISNUMBER(SEARCH("games", R766)), "Games", IF(ISNUMBER(SEARCH("theater", R766)), "Theater",IF(ISNUMBER(SEARCH("technology", R766)), "Technology", IF(ISNUMBER(SEARCH("journalism", R766)), "Journalism", IF(ISNUMBER(SEARCH("photography", R766)), "Photography", IF(ISNUMBER(SEARCH("publishing", R766)), "Publishing")))))))))</f>
        <v>Music</v>
      </c>
      <c r="T766" t="str">
        <f>IF(ISNUMBER(SEARCH("food", R766)), "Food Trucks",
IF(ISNUMBER(SEARCH("electric",R766)),"Electric Music",
IF(ISNUMBER(SEARCH("indie",R766)),"Indie Rock",
IF(ISNUMBER(SEARCH("jazz",R766)),"Jazz",
IF(ISNUMBER(SEARCH("metal",R766)),"Metal",
IF(ISNUMBER(SEARCH("rock",R766)),"Rock",
IF(ISNUMBER(SEARCH("world",R766)),"World Music",
IF(ISNUMBER(SEARCH("animation", R766)), "Animation",
IF(ISNUMBER(SEARCH("documentary", R766)), "Documentary",
IF(ISNUMBER(SEARCH("drama", R766)), "Drama",
IF(ISNUMBER(SEARCH("science", R766)), "Science Ficton",
IF(ISNUMBER(SEARCH("shorts", R766)), "Shorts",
IF(ISNUMBER(SEARCH("television", R766)), "Television",
IF(ISNUMBER(SEARCH("mobile", R766)), "Mobile Games",
IF(ISNUMBER(SEARCH("video games", R766)), "Video Games",
IF(ISNUMBER(SEARCH("theater", R766)), "Plays",
IF(ISNUMBER(SEARCH("wearables", R766)), "Wearables",
IF(ISNUMBER(SEARCH("web", R766)), "Web",
IF(ISNUMBER(SEARCH("journalism", R766)), "Audio",
IF(ISNUMBER(SEARCH("photography", R766)), "Photography Books",
IF(ISNUMBER(SEARCH("publishing/fiction", R766)), "Ficton",
IF(ISNUMBER(SEARCH("nonfiction", R766)), "Nonfiction",
IF(ISNUMBER(SEARCH("podcasts", R766)), "Radio &amp; Podcasts",
IF(ISNUMBER(SEARCH("translations", R766)), "translations"))))))))))))))))))))))))</f>
        <v>Rock</v>
      </c>
    </row>
    <row r="767" spans="1:20" x14ac:dyDescent="0.25">
      <c r="A767">
        <v>765</v>
      </c>
      <c r="B767" t="s">
        <v>1565</v>
      </c>
      <c r="C767" s="3" t="s">
        <v>1566</v>
      </c>
      <c r="D767">
        <v>3900</v>
      </c>
      <c r="E767">
        <v>8125</v>
      </c>
      <c r="F767" s="6">
        <f>E767/D767*100</f>
        <v>208.33333333333334</v>
      </c>
      <c r="G767" t="s">
        <v>20</v>
      </c>
      <c r="H767">
        <v>198</v>
      </c>
      <c r="I767" s="8">
        <f>IFERROR(E767/H767,"0")</f>
        <v>41.035353535353536</v>
      </c>
      <c r="J767" t="s">
        <v>21</v>
      </c>
      <c r="K767" t="s">
        <v>22</v>
      </c>
      <c r="L767">
        <v>1492232400</v>
      </c>
      <c r="M767" s="12">
        <f>(((L767/60)/60)/24)+DATE(1970,1,1)</f>
        <v>42840.208333333328</v>
      </c>
      <c r="N767">
        <v>1494392400</v>
      </c>
      <c r="O767" s="12">
        <f>(((N767/60)/60)/24)+DATE(1970,1,1)</f>
        <v>42865.208333333328</v>
      </c>
      <c r="P767" t="b">
        <v>1</v>
      </c>
      <c r="Q767" t="b">
        <v>1</v>
      </c>
      <c r="R767" t="s">
        <v>60</v>
      </c>
      <c r="S767" t="str">
        <f>IF(ISNUMBER(SEARCH("food", R767)), "Food", IF(ISNUMBER(SEARCH("music",R767)),"Music",IF(ISNUMBER(SEARCH("film", R767)), "Film &amp; Video", IF(ISNUMBER(SEARCH("games", R767)), "Games", IF(ISNUMBER(SEARCH("theater", R767)), "Theater",IF(ISNUMBER(SEARCH("technology", R767)), "Technology", IF(ISNUMBER(SEARCH("journalism", R767)), "Journalism", IF(ISNUMBER(SEARCH("photography", R767)), "Photography", IF(ISNUMBER(SEARCH("publishing", R767)), "Publishing")))))))))</f>
        <v>Music</v>
      </c>
      <c r="T767" t="str">
        <f>IF(ISNUMBER(SEARCH("food", R767)), "Food Trucks",
IF(ISNUMBER(SEARCH("electric",R767)),"Electric Music",
IF(ISNUMBER(SEARCH("indie",R767)),"Indie Rock",
IF(ISNUMBER(SEARCH("jazz",R767)),"Jazz",
IF(ISNUMBER(SEARCH("metal",R767)),"Metal",
IF(ISNUMBER(SEARCH("rock",R767)),"Rock",
IF(ISNUMBER(SEARCH("world",R767)),"World Music",
IF(ISNUMBER(SEARCH("animation", R767)), "Animation",
IF(ISNUMBER(SEARCH("documentary", R767)), "Documentary",
IF(ISNUMBER(SEARCH("drama", R767)), "Drama",
IF(ISNUMBER(SEARCH("science", R767)), "Science Ficton",
IF(ISNUMBER(SEARCH("shorts", R767)), "Shorts",
IF(ISNUMBER(SEARCH("television", R767)), "Television",
IF(ISNUMBER(SEARCH("mobile", R767)), "Mobile Games",
IF(ISNUMBER(SEARCH("video games", R767)), "Video Games",
IF(ISNUMBER(SEARCH("theater", R767)), "Plays",
IF(ISNUMBER(SEARCH("wearables", R767)), "Wearables",
IF(ISNUMBER(SEARCH("web", R767)), "Web",
IF(ISNUMBER(SEARCH("journalism", R767)), "Audio",
IF(ISNUMBER(SEARCH("photography", R767)), "Photography Books",
IF(ISNUMBER(SEARCH("publishing/fiction", R767)), "Ficton",
IF(ISNUMBER(SEARCH("nonfiction", R767)), "Nonfiction",
IF(ISNUMBER(SEARCH("podcasts", R767)), "Radio &amp; Podcasts",
IF(ISNUMBER(SEARCH("translations", R767)), "translations"))))))))))))))))))))))))</f>
        <v>Indie Rock</v>
      </c>
    </row>
    <row r="768" spans="1:20" ht="31.5" x14ac:dyDescent="0.25">
      <c r="A768">
        <v>766</v>
      </c>
      <c r="B768" t="s">
        <v>1567</v>
      </c>
      <c r="C768" s="3" t="s">
        <v>1568</v>
      </c>
      <c r="D768">
        <v>43800</v>
      </c>
      <c r="E768">
        <v>13653</v>
      </c>
      <c r="F768" s="6">
        <f>E768/D768*100</f>
        <v>31.171232876712331</v>
      </c>
      <c r="G768" t="s">
        <v>14</v>
      </c>
      <c r="H768">
        <v>248</v>
      </c>
      <c r="I768" s="8">
        <f>IFERROR(E768/H768,"0")</f>
        <v>55.052419354838712</v>
      </c>
      <c r="J768" t="s">
        <v>26</v>
      </c>
      <c r="K768" t="s">
        <v>27</v>
      </c>
      <c r="L768">
        <v>1537333200</v>
      </c>
      <c r="M768" s="12">
        <f>(((L768/60)/60)/24)+DATE(1970,1,1)</f>
        <v>43362.208333333328</v>
      </c>
      <c r="N768">
        <v>1537419600</v>
      </c>
      <c r="O768" s="12">
        <f>(((N768/60)/60)/24)+DATE(1970,1,1)</f>
        <v>43363.208333333328</v>
      </c>
      <c r="P768" t="b">
        <v>0</v>
      </c>
      <c r="Q768" t="b">
        <v>0</v>
      </c>
      <c r="R768" t="s">
        <v>474</v>
      </c>
      <c r="S768" t="str">
        <f>IF(ISNUMBER(SEARCH("food", R768)), "Food", IF(ISNUMBER(SEARCH("music",R768)),"Music",IF(ISNUMBER(SEARCH("film", R768)), "Film &amp; Video", IF(ISNUMBER(SEARCH("games", R768)), "Games", IF(ISNUMBER(SEARCH("theater", R768)), "Theater",IF(ISNUMBER(SEARCH("technology", R768)), "Technology", IF(ISNUMBER(SEARCH("journalism", R768)), "Journalism", IF(ISNUMBER(SEARCH("photography", R768)), "Photography", IF(ISNUMBER(SEARCH("publishing", R768)), "Publishing")))))))))</f>
        <v>Film &amp; Video</v>
      </c>
      <c r="T768" t="str">
        <f>IF(ISNUMBER(SEARCH("food", R768)), "Food Trucks",
IF(ISNUMBER(SEARCH("electric",R768)),"Electric Music",
IF(ISNUMBER(SEARCH("indie",R768)),"Indie Rock",
IF(ISNUMBER(SEARCH("jazz",R768)),"Jazz",
IF(ISNUMBER(SEARCH("metal",R768)),"Metal",
IF(ISNUMBER(SEARCH("rock",R768)),"Rock",
IF(ISNUMBER(SEARCH("world",R768)),"World Music",
IF(ISNUMBER(SEARCH("animation", R768)), "Animation",
IF(ISNUMBER(SEARCH("documentary", R768)), "Documentary",
IF(ISNUMBER(SEARCH("drama", R768)), "Drama",
IF(ISNUMBER(SEARCH("science", R768)), "Science Ficton",
IF(ISNUMBER(SEARCH("shorts", R768)), "Shorts",
IF(ISNUMBER(SEARCH("television", R768)), "Television",
IF(ISNUMBER(SEARCH("mobile", R768)), "Mobile Games",
IF(ISNUMBER(SEARCH("video games", R768)), "Video Games",
IF(ISNUMBER(SEARCH("theater", R768)), "Plays",
IF(ISNUMBER(SEARCH("wearables", R768)), "Wearables",
IF(ISNUMBER(SEARCH("web", R768)), "Web",
IF(ISNUMBER(SEARCH("journalism", R768)), "Audio",
IF(ISNUMBER(SEARCH("photography", R768)), "Photography Books",
IF(ISNUMBER(SEARCH("publishing/fiction", R768)), "Ficton",
IF(ISNUMBER(SEARCH("nonfiction", R768)), "Nonfiction",
IF(ISNUMBER(SEARCH("podcasts", R768)), "Radio &amp; Podcasts",
IF(ISNUMBER(SEARCH("translations", R768)), "translations"))))))))))))))))))))))))</f>
        <v>Science Ficton</v>
      </c>
    </row>
    <row r="769" spans="1:20" x14ac:dyDescent="0.25">
      <c r="A769">
        <v>767</v>
      </c>
      <c r="B769" t="s">
        <v>1569</v>
      </c>
      <c r="C769" s="3" t="s">
        <v>1570</v>
      </c>
      <c r="D769">
        <v>97200</v>
      </c>
      <c r="E769">
        <v>55372</v>
      </c>
      <c r="F769" s="6">
        <f>E769/D769*100</f>
        <v>56.967078189300416</v>
      </c>
      <c r="G769" t="s">
        <v>14</v>
      </c>
      <c r="H769">
        <v>513</v>
      </c>
      <c r="I769" s="8">
        <f>IFERROR(E769/H769,"0")</f>
        <v>107.93762183235867</v>
      </c>
      <c r="J769" t="s">
        <v>21</v>
      </c>
      <c r="K769" t="s">
        <v>22</v>
      </c>
      <c r="L769">
        <v>1444107600</v>
      </c>
      <c r="M769" s="12">
        <f>(((L769/60)/60)/24)+DATE(1970,1,1)</f>
        <v>42283.208333333328</v>
      </c>
      <c r="N769">
        <v>1447999200</v>
      </c>
      <c r="O769" s="12">
        <f>(((N769/60)/60)/24)+DATE(1970,1,1)</f>
        <v>42328.25</v>
      </c>
      <c r="P769" t="b">
        <v>0</v>
      </c>
      <c r="Q769" t="b">
        <v>0</v>
      </c>
      <c r="R769" t="s">
        <v>206</v>
      </c>
      <c r="S769" t="str">
        <f>IF(ISNUMBER(SEARCH("food", R769)), "Food", IF(ISNUMBER(SEARCH("music",R769)),"Music",IF(ISNUMBER(SEARCH("film", R769)), "Film &amp; Video", IF(ISNUMBER(SEARCH("games", R769)), "Games", IF(ISNUMBER(SEARCH("theater", R769)), "Theater",IF(ISNUMBER(SEARCH("technology", R769)), "Technology", IF(ISNUMBER(SEARCH("journalism", R769)), "Journalism", IF(ISNUMBER(SEARCH("photography", R769)), "Photography", IF(ISNUMBER(SEARCH("publishing", R769)), "Publishing")))))))))</f>
        <v>Publishing</v>
      </c>
      <c r="T769" t="str">
        <f>IF(ISNUMBER(SEARCH("food", R769)), "Food Trucks",
IF(ISNUMBER(SEARCH("electric",R769)),"Electric Music",
IF(ISNUMBER(SEARCH("indie",R769)),"Indie Rock",
IF(ISNUMBER(SEARCH("jazz",R769)),"Jazz",
IF(ISNUMBER(SEARCH("metal",R769)),"Metal",
IF(ISNUMBER(SEARCH("rock",R769)),"Rock",
IF(ISNUMBER(SEARCH("world",R769)),"World Music",
IF(ISNUMBER(SEARCH("animation", R769)), "Animation",
IF(ISNUMBER(SEARCH("documentary", R769)), "Documentary",
IF(ISNUMBER(SEARCH("drama", R769)), "Drama",
IF(ISNUMBER(SEARCH("science", R769)), "Science Ficton",
IF(ISNUMBER(SEARCH("shorts", R769)), "Shorts",
IF(ISNUMBER(SEARCH("television", R769)), "Television",
IF(ISNUMBER(SEARCH("mobile", R769)), "Mobile Games",
IF(ISNUMBER(SEARCH("video games", R769)), "Video Games",
IF(ISNUMBER(SEARCH("theater", R769)), "Plays",
IF(ISNUMBER(SEARCH("wearables", R769)), "Wearables",
IF(ISNUMBER(SEARCH("web", R769)), "Web",
IF(ISNUMBER(SEARCH("journalism", R769)), "Audio",
IF(ISNUMBER(SEARCH("photography", R769)), "Photography Books",
IF(ISNUMBER(SEARCH("publishing/fiction", R769)), "Ficton",
IF(ISNUMBER(SEARCH("nonfiction", R769)), "Nonfiction",
IF(ISNUMBER(SEARCH("podcasts", R769)), "Radio &amp; Podcasts",
IF(ISNUMBER(SEARCH("translations", R769)), "translations"))))))))))))))))))))))))</f>
        <v>translations</v>
      </c>
    </row>
    <row r="770" spans="1:20" x14ac:dyDescent="0.25">
      <c r="A770">
        <v>768</v>
      </c>
      <c r="B770" t="s">
        <v>1571</v>
      </c>
      <c r="C770" s="3" t="s">
        <v>1572</v>
      </c>
      <c r="D770">
        <v>4800</v>
      </c>
      <c r="E770">
        <v>11088</v>
      </c>
      <c r="F770" s="6">
        <f>E770/D770*100</f>
        <v>231</v>
      </c>
      <c r="G770" t="s">
        <v>20</v>
      </c>
      <c r="H770">
        <v>150</v>
      </c>
      <c r="I770" s="8">
        <f>IFERROR(E770/H770,"0")</f>
        <v>73.92</v>
      </c>
      <c r="J770" t="s">
        <v>21</v>
      </c>
      <c r="K770" t="s">
        <v>22</v>
      </c>
      <c r="L770">
        <v>1386741600</v>
      </c>
      <c r="M770" s="12">
        <f>(((L770/60)/60)/24)+DATE(1970,1,1)</f>
        <v>41619.25</v>
      </c>
      <c r="N770">
        <v>1388037600</v>
      </c>
      <c r="O770" s="12">
        <f>(((N770/60)/60)/24)+DATE(1970,1,1)</f>
        <v>41634.25</v>
      </c>
      <c r="P770" t="b">
        <v>0</v>
      </c>
      <c r="Q770" t="b">
        <v>0</v>
      </c>
      <c r="R770" t="s">
        <v>33</v>
      </c>
      <c r="S770" t="str">
        <f>IF(ISNUMBER(SEARCH("food", R770)), "Food", IF(ISNUMBER(SEARCH("music",R770)),"Music",IF(ISNUMBER(SEARCH("film", R770)), "Film &amp; Video", IF(ISNUMBER(SEARCH("games", R770)), "Games", IF(ISNUMBER(SEARCH("theater", R770)), "Theater",IF(ISNUMBER(SEARCH("technology", R770)), "Technology", IF(ISNUMBER(SEARCH("journalism", R770)), "Journalism", IF(ISNUMBER(SEARCH("photography", R770)), "Photography", IF(ISNUMBER(SEARCH("publishing", R770)), "Publishing")))))))))</f>
        <v>Theater</v>
      </c>
      <c r="T770" t="str">
        <f>IF(ISNUMBER(SEARCH("food", R770)), "Food Trucks",
IF(ISNUMBER(SEARCH("electric",R770)),"Electric Music",
IF(ISNUMBER(SEARCH("indie",R770)),"Indie Rock",
IF(ISNUMBER(SEARCH("jazz",R770)),"Jazz",
IF(ISNUMBER(SEARCH("metal",R770)),"Metal",
IF(ISNUMBER(SEARCH("rock",R770)),"Rock",
IF(ISNUMBER(SEARCH("world",R770)),"World Music",
IF(ISNUMBER(SEARCH("animation", R770)), "Animation",
IF(ISNUMBER(SEARCH("documentary", R770)), "Documentary",
IF(ISNUMBER(SEARCH("drama", R770)), "Drama",
IF(ISNUMBER(SEARCH("science", R770)), "Science Ficton",
IF(ISNUMBER(SEARCH("shorts", R770)), "Shorts",
IF(ISNUMBER(SEARCH("television", R770)), "Television",
IF(ISNUMBER(SEARCH("mobile", R770)), "Mobile Games",
IF(ISNUMBER(SEARCH("video games", R770)), "Video Games",
IF(ISNUMBER(SEARCH("theater", R770)), "Plays",
IF(ISNUMBER(SEARCH("wearables", R770)), "Wearables",
IF(ISNUMBER(SEARCH("web", R770)), "Web",
IF(ISNUMBER(SEARCH("journalism", R770)), "Audio",
IF(ISNUMBER(SEARCH("photography", R770)), "Photography Books",
IF(ISNUMBER(SEARCH("publishing/fiction", R770)), "Ficton",
IF(ISNUMBER(SEARCH("nonfiction", R770)), "Nonfiction",
IF(ISNUMBER(SEARCH("podcasts", R770)), "Radio &amp; Podcasts",
IF(ISNUMBER(SEARCH("translations", R770)), "translations"))))))))))))))))))))))))</f>
        <v>Plays</v>
      </c>
    </row>
    <row r="771" spans="1:20" x14ac:dyDescent="0.25">
      <c r="A771">
        <v>769</v>
      </c>
      <c r="B771" t="s">
        <v>1573</v>
      </c>
      <c r="C771" s="3" t="s">
        <v>1574</v>
      </c>
      <c r="D771">
        <v>125600</v>
      </c>
      <c r="E771">
        <v>109106</v>
      </c>
      <c r="F771" s="6">
        <f>E771/D771*100</f>
        <v>86.867834394904463</v>
      </c>
      <c r="G771" t="s">
        <v>14</v>
      </c>
      <c r="H771">
        <v>3410</v>
      </c>
      <c r="I771" s="8">
        <f>IFERROR(E771/H771,"0")</f>
        <v>31.995894428152493</v>
      </c>
      <c r="J771" t="s">
        <v>21</v>
      </c>
      <c r="K771" t="s">
        <v>22</v>
      </c>
      <c r="L771">
        <v>1376542800</v>
      </c>
      <c r="M771" s="12">
        <f>(((L771/60)/60)/24)+DATE(1970,1,1)</f>
        <v>41501.208333333336</v>
      </c>
      <c r="N771">
        <v>1378789200</v>
      </c>
      <c r="O771" s="12">
        <f>(((N771/60)/60)/24)+DATE(1970,1,1)</f>
        <v>41527.208333333336</v>
      </c>
      <c r="P771" t="b">
        <v>0</v>
      </c>
      <c r="Q771" t="b">
        <v>0</v>
      </c>
      <c r="R771" t="s">
        <v>89</v>
      </c>
      <c r="S771" t="str">
        <f>IF(ISNUMBER(SEARCH("food", R771)), "Food", IF(ISNUMBER(SEARCH("music",R771)),"Music",IF(ISNUMBER(SEARCH("film", R771)), "Film &amp; Video", IF(ISNUMBER(SEARCH("games", R771)), "Games", IF(ISNUMBER(SEARCH("theater", R771)), "Theater",IF(ISNUMBER(SEARCH("technology", R771)), "Technology", IF(ISNUMBER(SEARCH("journalism", R771)), "Journalism", IF(ISNUMBER(SEARCH("photography", R771)), "Photography", IF(ISNUMBER(SEARCH("publishing", R771)), "Publishing")))))))))</f>
        <v>Games</v>
      </c>
      <c r="T771" t="str">
        <f>IF(ISNUMBER(SEARCH("food", R771)), "Food Trucks",
IF(ISNUMBER(SEARCH("electric",R771)),"Electric Music",
IF(ISNUMBER(SEARCH("indie",R771)),"Indie Rock",
IF(ISNUMBER(SEARCH("jazz",R771)),"Jazz",
IF(ISNUMBER(SEARCH("metal",R771)),"Metal",
IF(ISNUMBER(SEARCH("rock",R771)),"Rock",
IF(ISNUMBER(SEARCH("world",R771)),"World Music",
IF(ISNUMBER(SEARCH("animation", R771)), "Animation",
IF(ISNUMBER(SEARCH("documentary", R771)), "Documentary",
IF(ISNUMBER(SEARCH("drama", R771)), "Drama",
IF(ISNUMBER(SEARCH("science", R771)), "Science Ficton",
IF(ISNUMBER(SEARCH("shorts", R771)), "Shorts",
IF(ISNUMBER(SEARCH("television", R771)), "Television",
IF(ISNUMBER(SEARCH("mobile", R771)), "Mobile Games",
IF(ISNUMBER(SEARCH("video games", R771)), "Video Games",
IF(ISNUMBER(SEARCH("theater", R771)), "Plays",
IF(ISNUMBER(SEARCH("wearables", R771)), "Wearables",
IF(ISNUMBER(SEARCH("web", R771)), "Web",
IF(ISNUMBER(SEARCH("journalism", R771)), "Audio",
IF(ISNUMBER(SEARCH("photography", R771)), "Photography Books",
IF(ISNUMBER(SEARCH("publishing/fiction", R771)), "Ficton",
IF(ISNUMBER(SEARCH("nonfiction", R771)), "Nonfiction",
IF(ISNUMBER(SEARCH("podcasts", R771)), "Radio &amp; Podcasts",
IF(ISNUMBER(SEARCH("translations", R771)), "translations"))))))))))))))))))))))))</f>
        <v>Video Games</v>
      </c>
    </row>
    <row r="772" spans="1:20" x14ac:dyDescent="0.25">
      <c r="A772">
        <v>770</v>
      </c>
      <c r="B772" t="s">
        <v>1575</v>
      </c>
      <c r="C772" s="3" t="s">
        <v>1576</v>
      </c>
      <c r="D772">
        <v>4300</v>
      </c>
      <c r="E772">
        <v>11642</v>
      </c>
      <c r="F772" s="6">
        <f>E772/D772*100</f>
        <v>270.74418604651163</v>
      </c>
      <c r="G772" t="s">
        <v>20</v>
      </c>
      <c r="H772">
        <v>216</v>
      </c>
      <c r="I772" s="8">
        <f>IFERROR(E772/H772,"0")</f>
        <v>53.898148148148145</v>
      </c>
      <c r="J772" t="s">
        <v>107</v>
      </c>
      <c r="K772" t="s">
        <v>108</v>
      </c>
      <c r="L772">
        <v>1397451600</v>
      </c>
      <c r="M772" s="12">
        <f>(((L772/60)/60)/24)+DATE(1970,1,1)</f>
        <v>41743.208333333336</v>
      </c>
      <c r="N772">
        <v>1398056400</v>
      </c>
      <c r="O772" s="12">
        <f>(((N772/60)/60)/24)+DATE(1970,1,1)</f>
        <v>41750.208333333336</v>
      </c>
      <c r="P772" t="b">
        <v>0</v>
      </c>
      <c r="Q772" t="b">
        <v>1</v>
      </c>
      <c r="R772" t="s">
        <v>33</v>
      </c>
      <c r="S772" t="str">
        <f>IF(ISNUMBER(SEARCH("food", R772)), "Food", IF(ISNUMBER(SEARCH("music",R772)),"Music",IF(ISNUMBER(SEARCH("film", R772)), "Film &amp; Video", IF(ISNUMBER(SEARCH("games", R772)), "Games", IF(ISNUMBER(SEARCH("theater", R772)), "Theater",IF(ISNUMBER(SEARCH("technology", R772)), "Technology", IF(ISNUMBER(SEARCH("journalism", R772)), "Journalism", IF(ISNUMBER(SEARCH("photography", R772)), "Photography", IF(ISNUMBER(SEARCH("publishing", R772)), "Publishing")))))))))</f>
        <v>Theater</v>
      </c>
      <c r="T772" t="str">
        <f>IF(ISNUMBER(SEARCH("food", R772)), "Food Trucks",
IF(ISNUMBER(SEARCH("electric",R772)),"Electric Music",
IF(ISNUMBER(SEARCH("indie",R772)),"Indie Rock",
IF(ISNUMBER(SEARCH("jazz",R772)),"Jazz",
IF(ISNUMBER(SEARCH("metal",R772)),"Metal",
IF(ISNUMBER(SEARCH("rock",R772)),"Rock",
IF(ISNUMBER(SEARCH("world",R772)),"World Music",
IF(ISNUMBER(SEARCH("animation", R772)), "Animation",
IF(ISNUMBER(SEARCH("documentary", R772)), "Documentary",
IF(ISNUMBER(SEARCH("drama", R772)), "Drama",
IF(ISNUMBER(SEARCH("science", R772)), "Science Ficton",
IF(ISNUMBER(SEARCH("shorts", R772)), "Shorts",
IF(ISNUMBER(SEARCH("television", R772)), "Television",
IF(ISNUMBER(SEARCH("mobile", R772)), "Mobile Games",
IF(ISNUMBER(SEARCH("video games", R772)), "Video Games",
IF(ISNUMBER(SEARCH("theater", R772)), "Plays",
IF(ISNUMBER(SEARCH("wearables", R772)), "Wearables",
IF(ISNUMBER(SEARCH("web", R772)), "Web",
IF(ISNUMBER(SEARCH("journalism", R772)), "Audio",
IF(ISNUMBER(SEARCH("photography", R772)), "Photography Books",
IF(ISNUMBER(SEARCH("publishing/fiction", R772)), "Ficton",
IF(ISNUMBER(SEARCH("nonfiction", R772)), "Nonfiction",
IF(ISNUMBER(SEARCH("podcasts", R772)), "Radio &amp; Podcasts",
IF(ISNUMBER(SEARCH("translations", R772)), "translations"))))))))))))))))))))))))</f>
        <v>Plays</v>
      </c>
    </row>
    <row r="773" spans="1:20" x14ac:dyDescent="0.25">
      <c r="A773">
        <v>771</v>
      </c>
      <c r="B773" t="s">
        <v>1577</v>
      </c>
      <c r="C773" s="3" t="s">
        <v>1578</v>
      </c>
      <c r="D773">
        <v>5600</v>
      </c>
      <c r="E773">
        <v>2769</v>
      </c>
      <c r="F773" s="6">
        <f>E773/D773*100</f>
        <v>49.446428571428569</v>
      </c>
      <c r="G773" t="s">
        <v>74</v>
      </c>
      <c r="H773">
        <v>26</v>
      </c>
      <c r="I773" s="8">
        <f>IFERROR(E773/H773,"0")</f>
        <v>106.5</v>
      </c>
      <c r="J773" t="s">
        <v>21</v>
      </c>
      <c r="K773" t="s">
        <v>22</v>
      </c>
      <c r="L773">
        <v>1548482400</v>
      </c>
      <c r="M773" s="12">
        <f>(((L773/60)/60)/24)+DATE(1970,1,1)</f>
        <v>43491.25</v>
      </c>
      <c r="N773">
        <v>1550815200</v>
      </c>
      <c r="O773" s="12">
        <f>(((N773/60)/60)/24)+DATE(1970,1,1)</f>
        <v>43518.25</v>
      </c>
      <c r="P773" t="b">
        <v>0</v>
      </c>
      <c r="Q773" t="b">
        <v>0</v>
      </c>
      <c r="R773" t="s">
        <v>33</v>
      </c>
      <c r="S773" t="str">
        <f>IF(ISNUMBER(SEARCH("food", R773)), "Food", IF(ISNUMBER(SEARCH("music",R773)),"Music",IF(ISNUMBER(SEARCH("film", R773)), "Film &amp; Video", IF(ISNUMBER(SEARCH("games", R773)), "Games", IF(ISNUMBER(SEARCH("theater", R773)), "Theater",IF(ISNUMBER(SEARCH("technology", R773)), "Technology", IF(ISNUMBER(SEARCH("journalism", R773)), "Journalism", IF(ISNUMBER(SEARCH("photography", R773)), "Photography", IF(ISNUMBER(SEARCH("publishing", R773)), "Publishing")))))))))</f>
        <v>Theater</v>
      </c>
      <c r="T773" t="str">
        <f>IF(ISNUMBER(SEARCH("food", R773)), "Food Trucks",
IF(ISNUMBER(SEARCH("electric",R773)),"Electric Music",
IF(ISNUMBER(SEARCH("indie",R773)),"Indie Rock",
IF(ISNUMBER(SEARCH("jazz",R773)),"Jazz",
IF(ISNUMBER(SEARCH("metal",R773)),"Metal",
IF(ISNUMBER(SEARCH("rock",R773)),"Rock",
IF(ISNUMBER(SEARCH("world",R773)),"World Music",
IF(ISNUMBER(SEARCH("animation", R773)), "Animation",
IF(ISNUMBER(SEARCH("documentary", R773)), "Documentary",
IF(ISNUMBER(SEARCH("drama", R773)), "Drama",
IF(ISNUMBER(SEARCH("science", R773)), "Science Ficton",
IF(ISNUMBER(SEARCH("shorts", R773)), "Shorts",
IF(ISNUMBER(SEARCH("television", R773)), "Television",
IF(ISNUMBER(SEARCH("mobile", R773)), "Mobile Games",
IF(ISNUMBER(SEARCH("video games", R773)), "Video Games",
IF(ISNUMBER(SEARCH("theater", R773)), "Plays",
IF(ISNUMBER(SEARCH("wearables", R773)), "Wearables",
IF(ISNUMBER(SEARCH("web", R773)), "Web",
IF(ISNUMBER(SEARCH("journalism", R773)), "Audio",
IF(ISNUMBER(SEARCH("photography", R773)), "Photography Books",
IF(ISNUMBER(SEARCH("publishing/fiction", R773)), "Ficton",
IF(ISNUMBER(SEARCH("nonfiction", R773)), "Nonfiction",
IF(ISNUMBER(SEARCH("podcasts", R773)), "Radio &amp; Podcasts",
IF(ISNUMBER(SEARCH("translations", R773)), "translations"))))))))))))))))))))))))</f>
        <v>Plays</v>
      </c>
    </row>
    <row r="774" spans="1:20" x14ac:dyDescent="0.25">
      <c r="A774">
        <v>772</v>
      </c>
      <c r="B774" t="s">
        <v>1579</v>
      </c>
      <c r="C774" s="3" t="s">
        <v>1580</v>
      </c>
      <c r="D774">
        <v>149600</v>
      </c>
      <c r="E774">
        <v>169586</v>
      </c>
      <c r="F774" s="6">
        <f>E774/D774*100</f>
        <v>113.3596256684492</v>
      </c>
      <c r="G774" t="s">
        <v>20</v>
      </c>
      <c r="H774">
        <v>5139</v>
      </c>
      <c r="I774" s="8">
        <f>IFERROR(E774/H774,"0")</f>
        <v>32.999805409612762</v>
      </c>
      <c r="J774" t="s">
        <v>21</v>
      </c>
      <c r="K774" t="s">
        <v>22</v>
      </c>
      <c r="L774">
        <v>1549692000</v>
      </c>
      <c r="M774" s="12">
        <f>(((L774/60)/60)/24)+DATE(1970,1,1)</f>
        <v>43505.25</v>
      </c>
      <c r="N774">
        <v>1550037600</v>
      </c>
      <c r="O774" s="12">
        <f>(((N774/60)/60)/24)+DATE(1970,1,1)</f>
        <v>43509.25</v>
      </c>
      <c r="P774" t="b">
        <v>0</v>
      </c>
      <c r="Q774" t="b">
        <v>0</v>
      </c>
      <c r="R774" t="s">
        <v>60</v>
      </c>
      <c r="S774" t="str">
        <f>IF(ISNUMBER(SEARCH("food", R774)), "Food", IF(ISNUMBER(SEARCH("music",R774)),"Music",IF(ISNUMBER(SEARCH("film", R774)), "Film &amp; Video", IF(ISNUMBER(SEARCH("games", R774)), "Games", IF(ISNUMBER(SEARCH("theater", R774)), "Theater",IF(ISNUMBER(SEARCH("technology", R774)), "Technology", IF(ISNUMBER(SEARCH("journalism", R774)), "Journalism", IF(ISNUMBER(SEARCH("photography", R774)), "Photography", IF(ISNUMBER(SEARCH("publishing", R774)), "Publishing")))))))))</f>
        <v>Music</v>
      </c>
      <c r="T774" t="str">
        <f>IF(ISNUMBER(SEARCH("food", R774)), "Food Trucks",
IF(ISNUMBER(SEARCH("electric",R774)),"Electric Music",
IF(ISNUMBER(SEARCH("indie",R774)),"Indie Rock",
IF(ISNUMBER(SEARCH("jazz",R774)),"Jazz",
IF(ISNUMBER(SEARCH("metal",R774)),"Metal",
IF(ISNUMBER(SEARCH("rock",R774)),"Rock",
IF(ISNUMBER(SEARCH("world",R774)),"World Music",
IF(ISNUMBER(SEARCH("animation", R774)), "Animation",
IF(ISNUMBER(SEARCH("documentary", R774)), "Documentary",
IF(ISNUMBER(SEARCH("drama", R774)), "Drama",
IF(ISNUMBER(SEARCH("science", R774)), "Science Ficton",
IF(ISNUMBER(SEARCH("shorts", R774)), "Shorts",
IF(ISNUMBER(SEARCH("television", R774)), "Television",
IF(ISNUMBER(SEARCH("mobile", R774)), "Mobile Games",
IF(ISNUMBER(SEARCH("video games", R774)), "Video Games",
IF(ISNUMBER(SEARCH("theater", R774)), "Plays",
IF(ISNUMBER(SEARCH("wearables", R774)), "Wearables",
IF(ISNUMBER(SEARCH("web", R774)), "Web",
IF(ISNUMBER(SEARCH("journalism", R774)), "Audio",
IF(ISNUMBER(SEARCH("photography", R774)), "Photography Books",
IF(ISNUMBER(SEARCH("publishing/fiction", R774)), "Ficton",
IF(ISNUMBER(SEARCH("nonfiction", R774)), "Nonfiction",
IF(ISNUMBER(SEARCH("podcasts", R774)), "Radio &amp; Podcasts",
IF(ISNUMBER(SEARCH("translations", R774)), "translations"))))))))))))))))))))))))</f>
        <v>Indie Rock</v>
      </c>
    </row>
    <row r="775" spans="1:20" x14ac:dyDescent="0.25">
      <c r="A775">
        <v>773</v>
      </c>
      <c r="B775" t="s">
        <v>1581</v>
      </c>
      <c r="C775" s="3" t="s">
        <v>1582</v>
      </c>
      <c r="D775">
        <v>53100</v>
      </c>
      <c r="E775">
        <v>101185</v>
      </c>
      <c r="F775" s="6">
        <f>E775/D775*100</f>
        <v>190.55555555555554</v>
      </c>
      <c r="G775" t="s">
        <v>20</v>
      </c>
      <c r="H775">
        <v>2353</v>
      </c>
      <c r="I775" s="8">
        <f>IFERROR(E775/H775,"0")</f>
        <v>43.00254993625159</v>
      </c>
      <c r="J775" t="s">
        <v>21</v>
      </c>
      <c r="K775" t="s">
        <v>22</v>
      </c>
      <c r="L775">
        <v>1492059600</v>
      </c>
      <c r="M775" s="12">
        <f>(((L775/60)/60)/24)+DATE(1970,1,1)</f>
        <v>42838.208333333328</v>
      </c>
      <c r="N775">
        <v>1492923600</v>
      </c>
      <c r="O775" s="12">
        <f>(((N775/60)/60)/24)+DATE(1970,1,1)</f>
        <v>42848.208333333328</v>
      </c>
      <c r="P775" t="b">
        <v>0</v>
      </c>
      <c r="Q775" t="b">
        <v>0</v>
      </c>
      <c r="R775" t="s">
        <v>33</v>
      </c>
      <c r="S775" t="str">
        <f>IF(ISNUMBER(SEARCH("food", R775)), "Food", IF(ISNUMBER(SEARCH("music",R775)),"Music",IF(ISNUMBER(SEARCH("film", R775)), "Film &amp; Video", IF(ISNUMBER(SEARCH("games", R775)), "Games", IF(ISNUMBER(SEARCH("theater", R775)), "Theater",IF(ISNUMBER(SEARCH("technology", R775)), "Technology", IF(ISNUMBER(SEARCH("journalism", R775)), "Journalism", IF(ISNUMBER(SEARCH("photography", R775)), "Photography", IF(ISNUMBER(SEARCH("publishing", R775)), "Publishing")))))))))</f>
        <v>Theater</v>
      </c>
      <c r="T775" t="str">
        <f>IF(ISNUMBER(SEARCH("food", R775)), "Food Trucks",
IF(ISNUMBER(SEARCH("electric",R775)),"Electric Music",
IF(ISNUMBER(SEARCH("indie",R775)),"Indie Rock",
IF(ISNUMBER(SEARCH("jazz",R775)),"Jazz",
IF(ISNUMBER(SEARCH("metal",R775)),"Metal",
IF(ISNUMBER(SEARCH("rock",R775)),"Rock",
IF(ISNUMBER(SEARCH("world",R775)),"World Music",
IF(ISNUMBER(SEARCH("animation", R775)), "Animation",
IF(ISNUMBER(SEARCH("documentary", R775)), "Documentary",
IF(ISNUMBER(SEARCH("drama", R775)), "Drama",
IF(ISNUMBER(SEARCH("science", R775)), "Science Ficton",
IF(ISNUMBER(SEARCH("shorts", R775)), "Shorts",
IF(ISNUMBER(SEARCH("television", R775)), "Television",
IF(ISNUMBER(SEARCH("mobile", R775)), "Mobile Games",
IF(ISNUMBER(SEARCH("video games", R775)), "Video Games",
IF(ISNUMBER(SEARCH("theater", R775)), "Plays",
IF(ISNUMBER(SEARCH("wearables", R775)), "Wearables",
IF(ISNUMBER(SEARCH("web", R775)), "Web",
IF(ISNUMBER(SEARCH("journalism", R775)), "Audio",
IF(ISNUMBER(SEARCH("photography", R775)), "Photography Books",
IF(ISNUMBER(SEARCH("publishing/fiction", R775)), "Ficton",
IF(ISNUMBER(SEARCH("nonfiction", R775)), "Nonfiction",
IF(ISNUMBER(SEARCH("podcasts", R775)), "Radio &amp; Podcasts",
IF(ISNUMBER(SEARCH("translations", R775)), "translations"))))))))))))))))))))))))</f>
        <v>Plays</v>
      </c>
    </row>
    <row r="776" spans="1:20" x14ac:dyDescent="0.25">
      <c r="A776">
        <v>774</v>
      </c>
      <c r="B776" t="s">
        <v>1583</v>
      </c>
      <c r="C776" s="3" t="s">
        <v>1584</v>
      </c>
      <c r="D776">
        <v>5000</v>
      </c>
      <c r="E776">
        <v>6775</v>
      </c>
      <c r="F776" s="6">
        <f>E776/D776*100</f>
        <v>135.5</v>
      </c>
      <c r="G776" t="s">
        <v>20</v>
      </c>
      <c r="H776">
        <v>78</v>
      </c>
      <c r="I776" s="8">
        <f>IFERROR(E776/H776,"0")</f>
        <v>86.858974358974365</v>
      </c>
      <c r="J776" t="s">
        <v>107</v>
      </c>
      <c r="K776" t="s">
        <v>108</v>
      </c>
      <c r="L776">
        <v>1463979600</v>
      </c>
      <c r="M776" s="12">
        <f>(((L776/60)/60)/24)+DATE(1970,1,1)</f>
        <v>42513.208333333328</v>
      </c>
      <c r="N776">
        <v>1467522000</v>
      </c>
      <c r="O776" s="12">
        <f>(((N776/60)/60)/24)+DATE(1970,1,1)</f>
        <v>42554.208333333328</v>
      </c>
      <c r="P776" t="b">
        <v>0</v>
      </c>
      <c r="Q776" t="b">
        <v>0</v>
      </c>
      <c r="R776" t="s">
        <v>28</v>
      </c>
      <c r="S776" t="str">
        <f>IF(ISNUMBER(SEARCH("food", R776)), "Food", IF(ISNUMBER(SEARCH("music",R776)),"Music",IF(ISNUMBER(SEARCH("film", R776)), "Film &amp; Video", IF(ISNUMBER(SEARCH("games", R776)), "Games", IF(ISNUMBER(SEARCH("theater", R776)), "Theater",IF(ISNUMBER(SEARCH("technology", R776)), "Technology", IF(ISNUMBER(SEARCH("journalism", R776)), "Journalism", IF(ISNUMBER(SEARCH("photography", R776)), "Photography", IF(ISNUMBER(SEARCH("publishing", R776)), "Publishing")))))))))</f>
        <v>Technology</v>
      </c>
      <c r="T776" t="str">
        <f>IF(ISNUMBER(SEARCH("food", R776)), "Food Trucks",
IF(ISNUMBER(SEARCH("electric",R776)),"Electric Music",
IF(ISNUMBER(SEARCH("indie",R776)),"Indie Rock",
IF(ISNUMBER(SEARCH("jazz",R776)),"Jazz",
IF(ISNUMBER(SEARCH("metal",R776)),"Metal",
IF(ISNUMBER(SEARCH("rock",R776)),"Rock",
IF(ISNUMBER(SEARCH("world",R776)),"World Music",
IF(ISNUMBER(SEARCH("animation", R776)), "Animation",
IF(ISNUMBER(SEARCH("documentary", R776)), "Documentary",
IF(ISNUMBER(SEARCH("drama", R776)), "Drama",
IF(ISNUMBER(SEARCH("science", R776)), "Science Ficton",
IF(ISNUMBER(SEARCH("shorts", R776)), "Shorts",
IF(ISNUMBER(SEARCH("television", R776)), "Television",
IF(ISNUMBER(SEARCH("mobile", R776)), "Mobile Games",
IF(ISNUMBER(SEARCH("video games", R776)), "Video Games",
IF(ISNUMBER(SEARCH("theater", R776)), "Plays",
IF(ISNUMBER(SEARCH("wearables", R776)), "Wearables",
IF(ISNUMBER(SEARCH("web", R776)), "Web",
IF(ISNUMBER(SEARCH("journalism", R776)), "Audio",
IF(ISNUMBER(SEARCH("photography", R776)), "Photography Books",
IF(ISNUMBER(SEARCH("publishing/fiction", R776)), "Ficton",
IF(ISNUMBER(SEARCH("nonfiction", R776)), "Nonfiction",
IF(ISNUMBER(SEARCH("podcasts", R776)), "Radio &amp; Podcasts",
IF(ISNUMBER(SEARCH("translations", R776)), "translations"))))))))))))))))))))))))</f>
        <v>Web</v>
      </c>
    </row>
    <row r="777" spans="1:20" ht="31.5" x14ac:dyDescent="0.25">
      <c r="A777">
        <v>775</v>
      </c>
      <c r="B777" t="s">
        <v>1585</v>
      </c>
      <c r="C777" s="3" t="s">
        <v>1586</v>
      </c>
      <c r="D777">
        <v>9400</v>
      </c>
      <c r="E777">
        <v>968</v>
      </c>
      <c r="F777" s="6">
        <f>E777/D777*100</f>
        <v>10.297872340425531</v>
      </c>
      <c r="G777" t="s">
        <v>14</v>
      </c>
      <c r="H777">
        <v>10</v>
      </c>
      <c r="I777" s="8">
        <f>IFERROR(E777/H777,"0")</f>
        <v>96.8</v>
      </c>
      <c r="J777" t="s">
        <v>21</v>
      </c>
      <c r="K777" t="s">
        <v>22</v>
      </c>
      <c r="L777">
        <v>1415253600</v>
      </c>
      <c r="M777" s="12">
        <f>(((L777/60)/60)/24)+DATE(1970,1,1)</f>
        <v>41949.25</v>
      </c>
      <c r="N777">
        <v>1416117600</v>
      </c>
      <c r="O777" s="12">
        <f>(((N777/60)/60)/24)+DATE(1970,1,1)</f>
        <v>41959.25</v>
      </c>
      <c r="P777" t="b">
        <v>0</v>
      </c>
      <c r="Q777" t="b">
        <v>0</v>
      </c>
      <c r="R777" t="s">
        <v>23</v>
      </c>
      <c r="S777" t="str">
        <f>IF(ISNUMBER(SEARCH("food", R777)), "Food", IF(ISNUMBER(SEARCH("music",R777)),"Music",IF(ISNUMBER(SEARCH("film", R777)), "Film &amp; Video", IF(ISNUMBER(SEARCH("games", R777)), "Games", IF(ISNUMBER(SEARCH("theater", R777)), "Theater",IF(ISNUMBER(SEARCH("technology", R777)), "Technology", IF(ISNUMBER(SEARCH("journalism", R777)), "Journalism", IF(ISNUMBER(SEARCH("photography", R777)), "Photography", IF(ISNUMBER(SEARCH("publishing", R777)), "Publishing")))))))))</f>
        <v>Music</v>
      </c>
      <c r="T777" t="str">
        <f>IF(ISNUMBER(SEARCH("food", R777)), "Food Trucks",
IF(ISNUMBER(SEARCH("electric",R777)),"Electric Music",
IF(ISNUMBER(SEARCH("indie",R777)),"Indie Rock",
IF(ISNUMBER(SEARCH("jazz",R777)),"Jazz",
IF(ISNUMBER(SEARCH("metal",R777)),"Metal",
IF(ISNUMBER(SEARCH("rock",R777)),"Rock",
IF(ISNUMBER(SEARCH("world",R777)),"World Music",
IF(ISNUMBER(SEARCH("animation", R777)), "Animation",
IF(ISNUMBER(SEARCH("documentary", R777)), "Documentary",
IF(ISNUMBER(SEARCH("drama", R777)), "Drama",
IF(ISNUMBER(SEARCH("science", R777)), "Science Ficton",
IF(ISNUMBER(SEARCH("shorts", R777)), "Shorts",
IF(ISNUMBER(SEARCH("television", R777)), "Television",
IF(ISNUMBER(SEARCH("mobile", R777)), "Mobile Games",
IF(ISNUMBER(SEARCH("video games", R777)), "Video Games",
IF(ISNUMBER(SEARCH("theater", R777)), "Plays",
IF(ISNUMBER(SEARCH("wearables", R777)), "Wearables",
IF(ISNUMBER(SEARCH("web", R777)), "Web",
IF(ISNUMBER(SEARCH("journalism", R777)), "Audio",
IF(ISNUMBER(SEARCH("photography", R777)), "Photography Books",
IF(ISNUMBER(SEARCH("publishing/fiction", R777)), "Ficton",
IF(ISNUMBER(SEARCH("nonfiction", R777)), "Nonfiction",
IF(ISNUMBER(SEARCH("podcasts", R777)), "Radio &amp; Podcasts",
IF(ISNUMBER(SEARCH("translations", R777)), "translations"))))))))))))))))))))))))</f>
        <v>Rock</v>
      </c>
    </row>
    <row r="778" spans="1:20" x14ac:dyDescent="0.25">
      <c r="A778">
        <v>776</v>
      </c>
      <c r="B778" t="s">
        <v>1587</v>
      </c>
      <c r="C778" s="3" t="s">
        <v>1588</v>
      </c>
      <c r="D778">
        <v>110800</v>
      </c>
      <c r="E778">
        <v>72623</v>
      </c>
      <c r="F778" s="6">
        <f>E778/D778*100</f>
        <v>65.544223826714799</v>
      </c>
      <c r="G778" t="s">
        <v>14</v>
      </c>
      <c r="H778">
        <v>2201</v>
      </c>
      <c r="I778" s="8">
        <f>IFERROR(E778/H778,"0")</f>
        <v>32.995456610631528</v>
      </c>
      <c r="J778" t="s">
        <v>21</v>
      </c>
      <c r="K778" t="s">
        <v>22</v>
      </c>
      <c r="L778">
        <v>1562216400</v>
      </c>
      <c r="M778" s="12">
        <f>(((L778/60)/60)/24)+DATE(1970,1,1)</f>
        <v>43650.208333333328</v>
      </c>
      <c r="N778">
        <v>1563771600</v>
      </c>
      <c r="O778" s="12">
        <f>(((N778/60)/60)/24)+DATE(1970,1,1)</f>
        <v>43668.208333333328</v>
      </c>
      <c r="P778" t="b">
        <v>0</v>
      </c>
      <c r="Q778" t="b">
        <v>0</v>
      </c>
      <c r="R778" t="s">
        <v>33</v>
      </c>
      <c r="S778" t="str">
        <f>IF(ISNUMBER(SEARCH("food", R778)), "Food", IF(ISNUMBER(SEARCH("music",R778)),"Music",IF(ISNUMBER(SEARCH("film", R778)), "Film &amp; Video", IF(ISNUMBER(SEARCH("games", R778)), "Games", IF(ISNUMBER(SEARCH("theater", R778)), "Theater",IF(ISNUMBER(SEARCH("technology", R778)), "Technology", IF(ISNUMBER(SEARCH("journalism", R778)), "Journalism", IF(ISNUMBER(SEARCH("photography", R778)), "Photography", IF(ISNUMBER(SEARCH("publishing", R778)), "Publishing")))))))))</f>
        <v>Theater</v>
      </c>
      <c r="T778" t="str">
        <f>IF(ISNUMBER(SEARCH("food", R778)), "Food Trucks",
IF(ISNUMBER(SEARCH("electric",R778)),"Electric Music",
IF(ISNUMBER(SEARCH("indie",R778)),"Indie Rock",
IF(ISNUMBER(SEARCH("jazz",R778)),"Jazz",
IF(ISNUMBER(SEARCH("metal",R778)),"Metal",
IF(ISNUMBER(SEARCH("rock",R778)),"Rock",
IF(ISNUMBER(SEARCH("world",R778)),"World Music",
IF(ISNUMBER(SEARCH("animation", R778)), "Animation",
IF(ISNUMBER(SEARCH("documentary", R778)), "Documentary",
IF(ISNUMBER(SEARCH("drama", R778)), "Drama",
IF(ISNUMBER(SEARCH("science", R778)), "Science Ficton",
IF(ISNUMBER(SEARCH("shorts", R778)), "Shorts",
IF(ISNUMBER(SEARCH("television", R778)), "Television",
IF(ISNUMBER(SEARCH("mobile", R778)), "Mobile Games",
IF(ISNUMBER(SEARCH("video games", R778)), "Video Games",
IF(ISNUMBER(SEARCH("theater", R778)), "Plays",
IF(ISNUMBER(SEARCH("wearables", R778)), "Wearables",
IF(ISNUMBER(SEARCH("web", R778)), "Web",
IF(ISNUMBER(SEARCH("journalism", R778)), "Audio",
IF(ISNUMBER(SEARCH("photography", R778)), "Photography Books",
IF(ISNUMBER(SEARCH("publishing/fiction", R778)), "Ficton",
IF(ISNUMBER(SEARCH("nonfiction", R778)), "Nonfiction",
IF(ISNUMBER(SEARCH("podcasts", R778)), "Radio &amp; Podcasts",
IF(ISNUMBER(SEARCH("translations", R778)), "translations"))))))))))))))))))))))))</f>
        <v>Plays</v>
      </c>
    </row>
    <row r="779" spans="1:20" x14ac:dyDescent="0.25">
      <c r="A779">
        <v>777</v>
      </c>
      <c r="B779" t="s">
        <v>1589</v>
      </c>
      <c r="C779" s="3" t="s">
        <v>1590</v>
      </c>
      <c r="D779">
        <v>93800</v>
      </c>
      <c r="E779">
        <v>45987</v>
      </c>
      <c r="F779" s="6">
        <f>E779/D779*100</f>
        <v>49.026652452025587</v>
      </c>
      <c r="G779" t="s">
        <v>14</v>
      </c>
      <c r="H779">
        <v>676</v>
      </c>
      <c r="I779" s="8">
        <f>IFERROR(E779/H779,"0")</f>
        <v>68.028106508875737</v>
      </c>
      <c r="J779" t="s">
        <v>21</v>
      </c>
      <c r="K779" t="s">
        <v>22</v>
      </c>
      <c r="L779">
        <v>1316754000</v>
      </c>
      <c r="M779" s="12">
        <f>(((L779/60)/60)/24)+DATE(1970,1,1)</f>
        <v>40809.208333333336</v>
      </c>
      <c r="N779">
        <v>1319259600</v>
      </c>
      <c r="O779" s="12">
        <f>(((N779/60)/60)/24)+DATE(1970,1,1)</f>
        <v>40838.208333333336</v>
      </c>
      <c r="P779" t="b">
        <v>0</v>
      </c>
      <c r="Q779" t="b">
        <v>0</v>
      </c>
      <c r="R779" t="s">
        <v>33</v>
      </c>
      <c r="S779" t="str">
        <f>IF(ISNUMBER(SEARCH("food", R779)), "Food", IF(ISNUMBER(SEARCH("music",R779)),"Music",IF(ISNUMBER(SEARCH("film", R779)), "Film &amp; Video", IF(ISNUMBER(SEARCH("games", R779)), "Games", IF(ISNUMBER(SEARCH("theater", R779)), "Theater",IF(ISNUMBER(SEARCH("technology", R779)), "Technology", IF(ISNUMBER(SEARCH("journalism", R779)), "Journalism", IF(ISNUMBER(SEARCH("photography", R779)), "Photography", IF(ISNUMBER(SEARCH("publishing", R779)), "Publishing")))))))))</f>
        <v>Theater</v>
      </c>
      <c r="T779" t="str">
        <f>IF(ISNUMBER(SEARCH("food", R779)), "Food Trucks",
IF(ISNUMBER(SEARCH("electric",R779)),"Electric Music",
IF(ISNUMBER(SEARCH("indie",R779)),"Indie Rock",
IF(ISNUMBER(SEARCH("jazz",R779)),"Jazz",
IF(ISNUMBER(SEARCH("metal",R779)),"Metal",
IF(ISNUMBER(SEARCH("rock",R779)),"Rock",
IF(ISNUMBER(SEARCH("world",R779)),"World Music",
IF(ISNUMBER(SEARCH("animation", R779)), "Animation",
IF(ISNUMBER(SEARCH("documentary", R779)), "Documentary",
IF(ISNUMBER(SEARCH("drama", R779)), "Drama",
IF(ISNUMBER(SEARCH("science", R779)), "Science Ficton",
IF(ISNUMBER(SEARCH("shorts", R779)), "Shorts",
IF(ISNUMBER(SEARCH("television", R779)), "Television",
IF(ISNUMBER(SEARCH("mobile", R779)), "Mobile Games",
IF(ISNUMBER(SEARCH("video games", R779)), "Video Games",
IF(ISNUMBER(SEARCH("theater", R779)), "Plays",
IF(ISNUMBER(SEARCH("wearables", R779)), "Wearables",
IF(ISNUMBER(SEARCH("web", R779)), "Web",
IF(ISNUMBER(SEARCH("journalism", R779)), "Audio",
IF(ISNUMBER(SEARCH("photography", R779)), "Photography Books",
IF(ISNUMBER(SEARCH("publishing/fiction", R779)), "Ficton",
IF(ISNUMBER(SEARCH("nonfiction", R779)), "Nonfiction",
IF(ISNUMBER(SEARCH("podcasts", R779)), "Radio &amp; Podcasts",
IF(ISNUMBER(SEARCH("translations", R779)), "translations"))))))))))))))))))))))))</f>
        <v>Plays</v>
      </c>
    </row>
    <row r="780" spans="1:20" x14ac:dyDescent="0.25">
      <c r="A780">
        <v>778</v>
      </c>
      <c r="B780" t="s">
        <v>1591</v>
      </c>
      <c r="C780" s="3" t="s">
        <v>1592</v>
      </c>
      <c r="D780">
        <v>1300</v>
      </c>
      <c r="E780">
        <v>10243</v>
      </c>
      <c r="F780" s="6">
        <f>E780/D780*100</f>
        <v>787.92307692307691</v>
      </c>
      <c r="G780" t="s">
        <v>20</v>
      </c>
      <c r="H780">
        <v>174</v>
      </c>
      <c r="I780" s="8">
        <f>IFERROR(E780/H780,"0")</f>
        <v>58.867816091954026</v>
      </c>
      <c r="J780" t="s">
        <v>98</v>
      </c>
      <c r="K780" t="s">
        <v>99</v>
      </c>
      <c r="L780">
        <v>1313211600</v>
      </c>
      <c r="M780" s="12">
        <f>(((L780/60)/60)/24)+DATE(1970,1,1)</f>
        <v>40768.208333333336</v>
      </c>
      <c r="N780">
        <v>1313643600</v>
      </c>
      <c r="O780" s="12">
        <f>(((N780/60)/60)/24)+DATE(1970,1,1)</f>
        <v>40773.208333333336</v>
      </c>
      <c r="P780" t="b">
        <v>0</v>
      </c>
      <c r="Q780" t="b">
        <v>0</v>
      </c>
      <c r="R780" t="s">
        <v>71</v>
      </c>
      <c r="S780" t="str">
        <f>IF(ISNUMBER(SEARCH("food", R780)), "Food", IF(ISNUMBER(SEARCH("music",R780)),"Music",IF(ISNUMBER(SEARCH("film", R780)), "Film &amp; Video", IF(ISNUMBER(SEARCH("games", R780)), "Games", IF(ISNUMBER(SEARCH("theater", R780)), "Theater",IF(ISNUMBER(SEARCH("technology", R780)), "Technology", IF(ISNUMBER(SEARCH("journalism", R780)), "Journalism", IF(ISNUMBER(SEARCH("photography", R780)), "Photography", IF(ISNUMBER(SEARCH("publishing", R780)), "Publishing")))))))))</f>
        <v>Film &amp; Video</v>
      </c>
      <c r="T780" t="str">
        <f>IF(ISNUMBER(SEARCH("food", R780)), "Food Trucks",
IF(ISNUMBER(SEARCH("electric",R780)),"Electric Music",
IF(ISNUMBER(SEARCH("indie",R780)),"Indie Rock",
IF(ISNUMBER(SEARCH("jazz",R780)),"Jazz",
IF(ISNUMBER(SEARCH("metal",R780)),"Metal",
IF(ISNUMBER(SEARCH("rock",R780)),"Rock",
IF(ISNUMBER(SEARCH("world",R780)),"World Music",
IF(ISNUMBER(SEARCH("animation", R780)), "Animation",
IF(ISNUMBER(SEARCH("documentary", R780)), "Documentary",
IF(ISNUMBER(SEARCH("drama", R780)), "Drama",
IF(ISNUMBER(SEARCH("science", R780)), "Science Ficton",
IF(ISNUMBER(SEARCH("shorts", R780)), "Shorts",
IF(ISNUMBER(SEARCH("television", R780)), "Television",
IF(ISNUMBER(SEARCH("mobile", R780)), "Mobile Games",
IF(ISNUMBER(SEARCH("video games", R780)), "Video Games",
IF(ISNUMBER(SEARCH("theater", R780)), "Plays",
IF(ISNUMBER(SEARCH("wearables", R780)), "Wearables",
IF(ISNUMBER(SEARCH("web", R780)), "Web",
IF(ISNUMBER(SEARCH("journalism", R780)), "Audio",
IF(ISNUMBER(SEARCH("photography", R780)), "Photography Books",
IF(ISNUMBER(SEARCH("publishing/fiction", R780)), "Ficton",
IF(ISNUMBER(SEARCH("nonfiction", R780)), "Nonfiction",
IF(ISNUMBER(SEARCH("podcasts", R780)), "Radio &amp; Podcasts",
IF(ISNUMBER(SEARCH("translations", R780)), "translations"))))))))))))))))))))))))</f>
        <v>Animation</v>
      </c>
    </row>
    <row r="781" spans="1:20" x14ac:dyDescent="0.25">
      <c r="A781">
        <v>779</v>
      </c>
      <c r="B781" t="s">
        <v>1593</v>
      </c>
      <c r="C781" s="3" t="s">
        <v>1594</v>
      </c>
      <c r="D781">
        <v>108700</v>
      </c>
      <c r="E781">
        <v>87293</v>
      </c>
      <c r="F781" s="6">
        <f>E781/D781*100</f>
        <v>80.306347746090154</v>
      </c>
      <c r="G781" t="s">
        <v>14</v>
      </c>
      <c r="H781">
        <v>831</v>
      </c>
      <c r="I781" s="8">
        <f>IFERROR(E781/H781,"0")</f>
        <v>105.04572803850782</v>
      </c>
      <c r="J781" t="s">
        <v>21</v>
      </c>
      <c r="K781" t="s">
        <v>22</v>
      </c>
      <c r="L781">
        <v>1439528400</v>
      </c>
      <c r="M781" s="12">
        <f>(((L781/60)/60)/24)+DATE(1970,1,1)</f>
        <v>42230.208333333328</v>
      </c>
      <c r="N781">
        <v>1440306000</v>
      </c>
      <c r="O781" s="12">
        <f>(((N781/60)/60)/24)+DATE(1970,1,1)</f>
        <v>42239.208333333328</v>
      </c>
      <c r="P781" t="b">
        <v>0</v>
      </c>
      <c r="Q781" t="b">
        <v>1</v>
      </c>
      <c r="R781" t="s">
        <v>33</v>
      </c>
      <c r="S781" t="str">
        <f>IF(ISNUMBER(SEARCH("food", R781)), "Food", IF(ISNUMBER(SEARCH("music",R781)),"Music",IF(ISNUMBER(SEARCH("film", R781)), "Film &amp; Video", IF(ISNUMBER(SEARCH("games", R781)), "Games", IF(ISNUMBER(SEARCH("theater", R781)), "Theater",IF(ISNUMBER(SEARCH("technology", R781)), "Technology", IF(ISNUMBER(SEARCH("journalism", R781)), "Journalism", IF(ISNUMBER(SEARCH("photography", R781)), "Photography", IF(ISNUMBER(SEARCH("publishing", R781)), "Publishing")))))))))</f>
        <v>Theater</v>
      </c>
      <c r="T781" t="str">
        <f>IF(ISNUMBER(SEARCH("food", R781)), "Food Trucks",
IF(ISNUMBER(SEARCH("electric",R781)),"Electric Music",
IF(ISNUMBER(SEARCH("indie",R781)),"Indie Rock",
IF(ISNUMBER(SEARCH("jazz",R781)),"Jazz",
IF(ISNUMBER(SEARCH("metal",R781)),"Metal",
IF(ISNUMBER(SEARCH("rock",R781)),"Rock",
IF(ISNUMBER(SEARCH("world",R781)),"World Music",
IF(ISNUMBER(SEARCH("animation", R781)), "Animation",
IF(ISNUMBER(SEARCH("documentary", R781)), "Documentary",
IF(ISNUMBER(SEARCH("drama", R781)), "Drama",
IF(ISNUMBER(SEARCH("science", R781)), "Science Ficton",
IF(ISNUMBER(SEARCH("shorts", R781)), "Shorts",
IF(ISNUMBER(SEARCH("television", R781)), "Television",
IF(ISNUMBER(SEARCH("mobile", R781)), "Mobile Games",
IF(ISNUMBER(SEARCH("video games", R781)), "Video Games",
IF(ISNUMBER(SEARCH("theater", R781)), "Plays",
IF(ISNUMBER(SEARCH("wearables", R781)), "Wearables",
IF(ISNUMBER(SEARCH("web", R781)), "Web",
IF(ISNUMBER(SEARCH("journalism", R781)), "Audio",
IF(ISNUMBER(SEARCH("photography", R781)), "Photography Books",
IF(ISNUMBER(SEARCH("publishing/fiction", R781)), "Ficton",
IF(ISNUMBER(SEARCH("nonfiction", R781)), "Nonfiction",
IF(ISNUMBER(SEARCH("podcasts", R781)), "Radio &amp; Podcasts",
IF(ISNUMBER(SEARCH("translations", R781)), "translations"))))))))))))))))))))))))</f>
        <v>Plays</v>
      </c>
    </row>
    <row r="782" spans="1:20" x14ac:dyDescent="0.25">
      <c r="A782">
        <v>780</v>
      </c>
      <c r="B782" t="s">
        <v>1595</v>
      </c>
      <c r="C782" s="3" t="s">
        <v>1596</v>
      </c>
      <c r="D782">
        <v>5100</v>
      </c>
      <c r="E782">
        <v>5421</v>
      </c>
      <c r="F782" s="6">
        <f>E782/D782*100</f>
        <v>106.29411764705883</v>
      </c>
      <c r="G782" t="s">
        <v>20</v>
      </c>
      <c r="H782">
        <v>164</v>
      </c>
      <c r="I782" s="8">
        <f>IFERROR(E782/H782,"0")</f>
        <v>33.054878048780488</v>
      </c>
      <c r="J782" t="s">
        <v>21</v>
      </c>
      <c r="K782" t="s">
        <v>22</v>
      </c>
      <c r="L782">
        <v>1469163600</v>
      </c>
      <c r="M782" s="12">
        <f>(((L782/60)/60)/24)+DATE(1970,1,1)</f>
        <v>42573.208333333328</v>
      </c>
      <c r="N782">
        <v>1470805200</v>
      </c>
      <c r="O782" s="12">
        <f>(((N782/60)/60)/24)+DATE(1970,1,1)</f>
        <v>42592.208333333328</v>
      </c>
      <c r="P782" t="b">
        <v>0</v>
      </c>
      <c r="Q782" t="b">
        <v>1</v>
      </c>
      <c r="R782" t="s">
        <v>53</v>
      </c>
      <c r="S782" t="str">
        <f>IF(ISNUMBER(SEARCH("food", R782)), "Food", IF(ISNUMBER(SEARCH("music",R782)),"Music",IF(ISNUMBER(SEARCH("film", R782)), "Film &amp; Video", IF(ISNUMBER(SEARCH("games", R782)), "Games", IF(ISNUMBER(SEARCH("theater", R782)), "Theater",IF(ISNUMBER(SEARCH("technology", R782)), "Technology", IF(ISNUMBER(SEARCH("journalism", R782)), "Journalism", IF(ISNUMBER(SEARCH("photography", R782)), "Photography", IF(ISNUMBER(SEARCH("publishing", R782)), "Publishing")))))))))</f>
        <v>Film &amp; Video</v>
      </c>
      <c r="T782" t="str">
        <f>IF(ISNUMBER(SEARCH("food", R782)), "Food Trucks",
IF(ISNUMBER(SEARCH("electric",R782)),"Electric Music",
IF(ISNUMBER(SEARCH("indie",R782)),"Indie Rock",
IF(ISNUMBER(SEARCH("jazz",R782)),"Jazz",
IF(ISNUMBER(SEARCH("metal",R782)),"Metal",
IF(ISNUMBER(SEARCH("rock",R782)),"Rock",
IF(ISNUMBER(SEARCH("world",R782)),"World Music",
IF(ISNUMBER(SEARCH("animation", R782)), "Animation",
IF(ISNUMBER(SEARCH("documentary", R782)), "Documentary",
IF(ISNUMBER(SEARCH("drama", R782)), "Drama",
IF(ISNUMBER(SEARCH("science", R782)), "Science Ficton",
IF(ISNUMBER(SEARCH("shorts", R782)), "Shorts",
IF(ISNUMBER(SEARCH("television", R782)), "Television",
IF(ISNUMBER(SEARCH("mobile", R782)), "Mobile Games",
IF(ISNUMBER(SEARCH("video games", R782)), "Video Games",
IF(ISNUMBER(SEARCH("theater", R782)), "Plays",
IF(ISNUMBER(SEARCH("wearables", R782)), "Wearables",
IF(ISNUMBER(SEARCH("web", R782)), "Web",
IF(ISNUMBER(SEARCH("journalism", R782)), "Audio",
IF(ISNUMBER(SEARCH("photography", R782)), "Photography Books",
IF(ISNUMBER(SEARCH("publishing/fiction", R782)), "Ficton",
IF(ISNUMBER(SEARCH("nonfiction", R782)), "Nonfiction",
IF(ISNUMBER(SEARCH("podcasts", R782)), "Radio &amp; Podcasts",
IF(ISNUMBER(SEARCH("translations", R782)), "translations"))))))))))))))))))))))))</f>
        <v>Drama</v>
      </c>
    </row>
    <row r="783" spans="1:20" x14ac:dyDescent="0.25">
      <c r="A783">
        <v>781</v>
      </c>
      <c r="B783" t="s">
        <v>1597</v>
      </c>
      <c r="C783" s="3" t="s">
        <v>1598</v>
      </c>
      <c r="D783">
        <v>8700</v>
      </c>
      <c r="E783">
        <v>4414</v>
      </c>
      <c r="F783" s="6">
        <f>E783/D783*100</f>
        <v>50.735632183908038</v>
      </c>
      <c r="G783" t="s">
        <v>74</v>
      </c>
      <c r="H783">
        <v>56</v>
      </c>
      <c r="I783" s="8">
        <f>IFERROR(E783/H783,"0")</f>
        <v>78.821428571428569</v>
      </c>
      <c r="J783" t="s">
        <v>98</v>
      </c>
      <c r="K783" t="s">
        <v>99</v>
      </c>
      <c r="L783">
        <v>1288501200</v>
      </c>
      <c r="M783" s="12">
        <f>(((L783/60)/60)/24)+DATE(1970,1,1)</f>
        <v>40482.208333333336</v>
      </c>
      <c r="N783">
        <v>1292911200</v>
      </c>
      <c r="O783" s="12">
        <f>(((N783/60)/60)/24)+DATE(1970,1,1)</f>
        <v>40533.25</v>
      </c>
      <c r="P783" t="b">
        <v>0</v>
      </c>
      <c r="Q783" t="b">
        <v>0</v>
      </c>
      <c r="R783" t="s">
        <v>33</v>
      </c>
      <c r="S783" t="str">
        <f>IF(ISNUMBER(SEARCH("food", R783)), "Food", IF(ISNUMBER(SEARCH("music",R783)),"Music",IF(ISNUMBER(SEARCH("film", R783)), "Film &amp; Video", IF(ISNUMBER(SEARCH("games", R783)), "Games", IF(ISNUMBER(SEARCH("theater", R783)), "Theater",IF(ISNUMBER(SEARCH("technology", R783)), "Technology", IF(ISNUMBER(SEARCH("journalism", R783)), "Journalism", IF(ISNUMBER(SEARCH("photography", R783)), "Photography", IF(ISNUMBER(SEARCH("publishing", R783)), "Publishing")))))))))</f>
        <v>Theater</v>
      </c>
      <c r="T783" t="str">
        <f>IF(ISNUMBER(SEARCH("food", R783)), "Food Trucks",
IF(ISNUMBER(SEARCH("electric",R783)),"Electric Music",
IF(ISNUMBER(SEARCH("indie",R783)),"Indie Rock",
IF(ISNUMBER(SEARCH("jazz",R783)),"Jazz",
IF(ISNUMBER(SEARCH("metal",R783)),"Metal",
IF(ISNUMBER(SEARCH("rock",R783)),"Rock",
IF(ISNUMBER(SEARCH("world",R783)),"World Music",
IF(ISNUMBER(SEARCH("animation", R783)), "Animation",
IF(ISNUMBER(SEARCH("documentary", R783)), "Documentary",
IF(ISNUMBER(SEARCH("drama", R783)), "Drama",
IF(ISNUMBER(SEARCH("science", R783)), "Science Ficton",
IF(ISNUMBER(SEARCH("shorts", R783)), "Shorts",
IF(ISNUMBER(SEARCH("television", R783)), "Television",
IF(ISNUMBER(SEARCH("mobile", R783)), "Mobile Games",
IF(ISNUMBER(SEARCH("video games", R783)), "Video Games",
IF(ISNUMBER(SEARCH("theater", R783)), "Plays",
IF(ISNUMBER(SEARCH("wearables", R783)), "Wearables",
IF(ISNUMBER(SEARCH("web", R783)), "Web",
IF(ISNUMBER(SEARCH("journalism", R783)), "Audio",
IF(ISNUMBER(SEARCH("photography", R783)), "Photography Books",
IF(ISNUMBER(SEARCH("publishing/fiction", R783)), "Ficton",
IF(ISNUMBER(SEARCH("nonfiction", R783)), "Nonfiction",
IF(ISNUMBER(SEARCH("podcasts", R783)), "Radio &amp; Podcasts",
IF(ISNUMBER(SEARCH("translations", R783)), "translations"))))))))))))))))))))))))</f>
        <v>Plays</v>
      </c>
    </row>
    <row r="784" spans="1:20" x14ac:dyDescent="0.25">
      <c r="A784">
        <v>782</v>
      </c>
      <c r="B784" t="s">
        <v>1599</v>
      </c>
      <c r="C784" s="3" t="s">
        <v>1600</v>
      </c>
      <c r="D784">
        <v>5100</v>
      </c>
      <c r="E784">
        <v>10981</v>
      </c>
      <c r="F784" s="6">
        <f>E784/D784*100</f>
        <v>215.31372549019611</v>
      </c>
      <c r="G784" t="s">
        <v>20</v>
      </c>
      <c r="H784">
        <v>161</v>
      </c>
      <c r="I784" s="8">
        <f>IFERROR(E784/H784,"0")</f>
        <v>68.204968944099377</v>
      </c>
      <c r="J784" t="s">
        <v>21</v>
      </c>
      <c r="K784" t="s">
        <v>22</v>
      </c>
      <c r="L784">
        <v>1298959200</v>
      </c>
      <c r="M784" s="12">
        <f>(((L784/60)/60)/24)+DATE(1970,1,1)</f>
        <v>40603.25</v>
      </c>
      <c r="N784">
        <v>1301374800</v>
      </c>
      <c r="O784" s="12">
        <f>(((N784/60)/60)/24)+DATE(1970,1,1)</f>
        <v>40631.208333333336</v>
      </c>
      <c r="P784" t="b">
        <v>0</v>
      </c>
      <c r="Q784" t="b">
        <v>1</v>
      </c>
      <c r="R784" t="s">
        <v>71</v>
      </c>
      <c r="S784" t="str">
        <f>IF(ISNUMBER(SEARCH("food", R784)), "Food", IF(ISNUMBER(SEARCH("music",R784)),"Music",IF(ISNUMBER(SEARCH("film", R784)), "Film &amp; Video", IF(ISNUMBER(SEARCH("games", R784)), "Games", IF(ISNUMBER(SEARCH("theater", R784)), "Theater",IF(ISNUMBER(SEARCH("technology", R784)), "Technology", IF(ISNUMBER(SEARCH("journalism", R784)), "Journalism", IF(ISNUMBER(SEARCH("photography", R784)), "Photography", IF(ISNUMBER(SEARCH("publishing", R784)), "Publishing")))))))))</f>
        <v>Film &amp; Video</v>
      </c>
      <c r="T784" t="str">
        <f>IF(ISNUMBER(SEARCH("food", R784)), "Food Trucks",
IF(ISNUMBER(SEARCH("electric",R784)),"Electric Music",
IF(ISNUMBER(SEARCH("indie",R784)),"Indie Rock",
IF(ISNUMBER(SEARCH("jazz",R784)),"Jazz",
IF(ISNUMBER(SEARCH("metal",R784)),"Metal",
IF(ISNUMBER(SEARCH("rock",R784)),"Rock",
IF(ISNUMBER(SEARCH("world",R784)),"World Music",
IF(ISNUMBER(SEARCH("animation", R784)), "Animation",
IF(ISNUMBER(SEARCH("documentary", R784)), "Documentary",
IF(ISNUMBER(SEARCH("drama", R784)), "Drama",
IF(ISNUMBER(SEARCH("science", R784)), "Science Ficton",
IF(ISNUMBER(SEARCH("shorts", R784)), "Shorts",
IF(ISNUMBER(SEARCH("television", R784)), "Television",
IF(ISNUMBER(SEARCH("mobile", R784)), "Mobile Games",
IF(ISNUMBER(SEARCH("video games", R784)), "Video Games",
IF(ISNUMBER(SEARCH("theater", R784)), "Plays",
IF(ISNUMBER(SEARCH("wearables", R784)), "Wearables",
IF(ISNUMBER(SEARCH("web", R784)), "Web",
IF(ISNUMBER(SEARCH("journalism", R784)), "Audio",
IF(ISNUMBER(SEARCH("photography", R784)), "Photography Books",
IF(ISNUMBER(SEARCH("publishing/fiction", R784)), "Ficton",
IF(ISNUMBER(SEARCH("nonfiction", R784)), "Nonfiction",
IF(ISNUMBER(SEARCH("podcasts", R784)), "Radio &amp; Podcasts",
IF(ISNUMBER(SEARCH("translations", R784)), "translations"))))))))))))))))))))))))</f>
        <v>Animation</v>
      </c>
    </row>
    <row r="785" spans="1:20" x14ac:dyDescent="0.25">
      <c r="A785">
        <v>783</v>
      </c>
      <c r="B785" t="s">
        <v>1601</v>
      </c>
      <c r="C785" s="3" t="s">
        <v>1602</v>
      </c>
      <c r="D785">
        <v>7400</v>
      </c>
      <c r="E785">
        <v>10451</v>
      </c>
      <c r="F785" s="6">
        <f>E785/D785*100</f>
        <v>141.22972972972974</v>
      </c>
      <c r="G785" t="s">
        <v>20</v>
      </c>
      <c r="H785">
        <v>138</v>
      </c>
      <c r="I785" s="8">
        <f>IFERROR(E785/H785,"0")</f>
        <v>75.731884057971016</v>
      </c>
      <c r="J785" t="s">
        <v>21</v>
      </c>
      <c r="K785" t="s">
        <v>22</v>
      </c>
      <c r="L785">
        <v>1387260000</v>
      </c>
      <c r="M785" s="12">
        <f>(((L785/60)/60)/24)+DATE(1970,1,1)</f>
        <v>41625.25</v>
      </c>
      <c r="N785">
        <v>1387864800</v>
      </c>
      <c r="O785" s="12">
        <f>(((N785/60)/60)/24)+DATE(1970,1,1)</f>
        <v>41632.25</v>
      </c>
      <c r="P785" t="b">
        <v>0</v>
      </c>
      <c r="Q785" t="b">
        <v>0</v>
      </c>
      <c r="R785" t="s">
        <v>23</v>
      </c>
      <c r="S785" t="str">
        <f>IF(ISNUMBER(SEARCH("food", R785)), "Food", IF(ISNUMBER(SEARCH("music",R785)),"Music",IF(ISNUMBER(SEARCH("film", R785)), "Film &amp; Video", IF(ISNUMBER(SEARCH("games", R785)), "Games", IF(ISNUMBER(SEARCH("theater", R785)), "Theater",IF(ISNUMBER(SEARCH("technology", R785)), "Technology", IF(ISNUMBER(SEARCH("journalism", R785)), "Journalism", IF(ISNUMBER(SEARCH("photography", R785)), "Photography", IF(ISNUMBER(SEARCH("publishing", R785)), "Publishing")))))))))</f>
        <v>Music</v>
      </c>
      <c r="T785" t="str">
        <f>IF(ISNUMBER(SEARCH("food", R785)), "Food Trucks",
IF(ISNUMBER(SEARCH("electric",R785)),"Electric Music",
IF(ISNUMBER(SEARCH("indie",R785)),"Indie Rock",
IF(ISNUMBER(SEARCH("jazz",R785)),"Jazz",
IF(ISNUMBER(SEARCH("metal",R785)),"Metal",
IF(ISNUMBER(SEARCH("rock",R785)),"Rock",
IF(ISNUMBER(SEARCH("world",R785)),"World Music",
IF(ISNUMBER(SEARCH("animation", R785)), "Animation",
IF(ISNUMBER(SEARCH("documentary", R785)), "Documentary",
IF(ISNUMBER(SEARCH("drama", R785)), "Drama",
IF(ISNUMBER(SEARCH("science", R785)), "Science Ficton",
IF(ISNUMBER(SEARCH("shorts", R785)), "Shorts",
IF(ISNUMBER(SEARCH("television", R785)), "Television",
IF(ISNUMBER(SEARCH("mobile", R785)), "Mobile Games",
IF(ISNUMBER(SEARCH("video games", R785)), "Video Games",
IF(ISNUMBER(SEARCH("theater", R785)), "Plays",
IF(ISNUMBER(SEARCH("wearables", R785)), "Wearables",
IF(ISNUMBER(SEARCH("web", R785)), "Web",
IF(ISNUMBER(SEARCH("journalism", R785)), "Audio",
IF(ISNUMBER(SEARCH("photography", R785)), "Photography Books",
IF(ISNUMBER(SEARCH("publishing/fiction", R785)), "Ficton",
IF(ISNUMBER(SEARCH("nonfiction", R785)), "Nonfiction",
IF(ISNUMBER(SEARCH("podcasts", R785)), "Radio &amp; Podcasts",
IF(ISNUMBER(SEARCH("translations", R785)), "translations"))))))))))))))))))))))))</f>
        <v>Rock</v>
      </c>
    </row>
    <row r="786" spans="1:20" x14ac:dyDescent="0.25">
      <c r="A786">
        <v>784</v>
      </c>
      <c r="B786" t="s">
        <v>1603</v>
      </c>
      <c r="C786" s="3" t="s">
        <v>1604</v>
      </c>
      <c r="D786">
        <v>88900</v>
      </c>
      <c r="E786">
        <v>102535</v>
      </c>
      <c r="F786" s="6">
        <f>E786/D786*100</f>
        <v>115.33745781777279</v>
      </c>
      <c r="G786" t="s">
        <v>20</v>
      </c>
      <c r="H786">
        <v>3308</v>
      </c>
      <c r="I786" s="8">
        <f>IFERROR(E786/H786,"0")</f>
        <v>30.996070133010882</v>
      </c>
      <c r="J786" t="s">
        <v>21</v>
      </c>
      <c r="K786" t="s">
        <v>22</v>
      </c>
      <c r="L786">
        <v>1457244000</v>
      </c>
      <c r="M786" s="12">
        <f>(((L786/60)/60)/24)+DATE(1970,1,1)</f>
        <v>42435.25</v>
      </c>
      <c r="N786">
        <v>1458190800</v>
      </c>
      <c r="O786" s="12">
        <f>(((N786/60)/60)/24)+DATE(1970,1,1)</f>
        <v>42446.208333333328</v>
      </c>
      <c r="P786" t="b">
        <v>0</v>
      </c>
      <c r="Q786" t="b">
        <v>0</v>
      </c>
      <c r="R786" t="s">
        <v>28</v>
      </c>
      <c r="S786" t="str">
        <f>IF(ISNUMBER(SEARCH("food", R786)), "Food", IF(ISNUMBER(SEARCH("music",R786)),"Music",IF(ISNUMBER(SEARCH("film", R786)), "Film &amp; Video", IF(ISNUMBER(SEARCH("games", R786)), "Games", IF(ISNUMBER(SEARCH("theater", R786)), "Theater",IF(ISNUMBER(SEARCH("technology", R786)), "Technology", IF(ISNUMBER(SEARCH("journalism", R786)), "Journalism", IF(ISNUMBER(SEARCH("photography", R786)), "Photography", IF(ISNUMBER(SEARCH("publishing", R786)), "Publishing")))))))))</f>
        <v>Technology</v>
      </c>
      <c r="T786" t="str">
        <f>IF(ISNUMBER(SEARCH("food", R786)), "Food Trucks",
IF(ISNUMBER(SEARCH("electric",R786)),"Electric Music",
IF(ISNUMBER(SEARCH("indie",R786)),"Indie Rock",
IF(ISNUMBER(SEARCH("jazz",R786)),"Jazz",
IF(ISNUMBER(SEARCH("metal",R786)),"Metal",
IF(ISNUMBER(SEARCH("rock",R786)),"Rock",
IF(ISNUMBER(SEARCH("world",R786)),"World Music",
IF(ISNUMBER(SEARCH("animation", R786)), "Animation",
IF(ISNUMBER(SEARCH("documentary", R786)), "Documentary",
IF(ISNUMBER(SEARCH("drama", R786)), "Drama",
IF(ISNUMBER(SEARCH("science", R786)), "Science Ficton",
IF(ISNUMBER(SEARCH("shorts", R786)), "Shorts",
IF(ISNUMBER(SEARCH("television", R786)), "Television",
IF(ISNUMBER(SEARCH("mobile", R786)), "Mobile Games",
IF(ISNUMBER(SEARCH("video games", R786)), "Video Games",
IF(ISNUMBER(SEARCH("theater", R786)), "Plays",
IF(ISNUMBER(SEARCH("wearables", R786)), "Wearables",
IF(ISNUMBER(SEARCH("web", R786)), "Web",
IF(ISNUMBER(SEARCH("journalism", R786)), "Audio",
IF(ISNUMBER(SEARCH("photography", R786)), "Photography Books",
IF(ISNUMBER(SEARCH("publishing/fiction", R786)), "Ficton",
IF(ISNUMBER(SEARCH("nonfiction", R786)), "Nonfiction",
IF(ISNUMBER(SEARCH("podcasts", R786)), "Radio &amp; Podcasts",
IF(ISNUMBER(SEARCH("translations", R786)), "translations"))))))))))))))))))))))))</f>
        <v>Web</v>
      </c>
    </row>
    <row r="787" spans="1:20" ht="31.5" x14ac:dyDescent="0.25">
      <c r="A787">
        <v>785</v>
      </c>
      <c r="B787" t="s">
        <v>1605</v>
      </c>
      <c r="C787" s="3" t="s">
        <v>1606</v>
      </c>
      <c r="D787">
        <v>6700</v>
      </c>
      <c r="E787">
        <v>12939</v>
      </c>
      <c r="F787" s="6">
        <f>E787/D787*100</f>
        <v>193.11940298507463</v>
      </c>
      <c r="G787" t="s">
        <v>20</v>
      </c>
      <c r="H787">
        <v>127</v>
      </c>
      <c r="I787" s="8">
        <f>IFERROR(E787/H787,"0")</f>
        <v>101.88188976377953</v>
      </c>
      <c r="J787" t="s">
        <v>26</v>
      </c>
      <c r="K787" t="s">
        <v>27</v>
      </c>
      <c r="L787">
        <v>1556341200</v>
      </c>
      <c r="M787" s="12">
        <f>(((L787/60)/60)/24)+DATE(1970,1,1)</f>
        <v>43582.208333333328</v>
      </c>
      <c r="N787">
        <v>1559278800</v>
      </c>
      <c r="O787" s="12">
        <f>(((N787/60)/60)/24)+DATE(1970,1,1)</f>
        <v>43616.208333333328</v>
      </c>
      <c r="P787" t="b">
        <v>0</v>
      </c>
      <c r="Q787" t="b">
        <v>1</v>
      </c>
      <c r="R787" t="s">
        <v>71</v>
      </c>
      <c r="S787" t="str">
        <f>IF(ISNUMBER(SEARCH("food", R787)), "Food", IF(ISNUMBER(SEARCH("music",R787)),"Music",IF(ISNUMBER(SEARCH("film", R787)), "Film &amp; Video", IF(ISNUMBER(SEARCH("games", R787)), "Games", IF(ISNUMBER(SEARCH("theater", R787)), "Theater",IF(ISNUMBER(SEARCH("technology", R787)), "Technology", IF(ISNUMBER(SEARCH("journalism", R787)), "Journalism", IF(ISNUMBER(SEARCH("photography", R787)), "Photography", IF(ISNUMBER(SEARCH("publishing", R787)), "Publishing")))))))))</f>
        <v>Film &amp; Video</v>
      </c>
      <c r="T787" t="str">
        <f>IF(ISNUMBER(SEARCH("food", R787)), "Food Trucks",
IF(ISNUMBER(SEARCH("electric",R787)),"Electric Music",
IF(ISNUMBER(SEARCH("indie",R787)),"Indie Rock",
IF(ISNUMBER(SEARCH("jazz",R787)),"Jazz",
IF(ISNUMBER(SEARCH("metal",R787)),"Metal",
IF(ISNUMBER(SEARCH("rock",R787)),"Rock",
IF(ISNUMBER(SEARCH("world",R787)),"World Music",
IF(ISNUMBER(SEARCH("animation", R787)), "Animation",
IF(ISNUMBER(SEARCH("documentary", R787)), "Documentary",
IF(ISNUMBER(SEARCH("drama", R787)), "Drama",
IF(ISNUMBER(SEARCH("science", R787)), "Science Ficton",
IF(ISNUMBER(SEARCH("shorts", R787)), "Shorts",
IF(ISNUMBER(SEARCH("television", R787)), "Television",
IF(ISNUMBER(SEARCH("mobile", R787)), "Mobile Games",
IF(ISNUMBER(SEARCH("video games", R787)), "Video Games",
IF(ISNUMBER(SEARCH("theater", R787)), "Plays",
IF(ISNUMBER(SEARCH("wearables", R787)), "Wearables",
IF(ISNUMBER(SEARCH("web", R787)), "Web",
IF(ISNUMBER(SEARCH("journalism", R787)), "Audio",
IF(ISNUMBER(SEARCH("photography", R787)), "Photography Books",
IF(ISNUMBER(SEARCH("publishing/fiction", R787)), "Ficton",
IF(ISNUMBER(SEARCH("nonfiction", R787)), "Nonfiction",
IF(ISNUMBER(SEARCH("podcasts", R787)), "Radio &amp; Podcasts",
IF(ISNUMBER(SEARCH("translations", R787)), "translations"))))))))))))))))))))))))</f>
        <v>Animation</v>
      </c>
    </row>
    <row r="788" spans="1:20" x14ac:dyDescent="0.25">
      <c r="A788">
        <v>786</v>
      </c>
      <c r="B788" t="s">
        <v>1607</v>
      </c>
      <c r="C788" s="3" t="s">
        <v>1608</v>
      </c>
      <c r="D788">
        <v>1500</v>
      </c>
      <c r="E788">
        <v>10946</v>
      </c>
      <c r="F788" s="6">
        <f>E788/D788*100</f>
        <v>729.73333333333335</v>
      </c>
      <c r="G788" t="s">
        <v>20</v>
      </c>
      <c r="H788">
        <v>207</v>
      </c>
      <c r="I788" s="8">
        <f>IFERROR(E788/H788,"0")</f>
        <v>52.879227053140099</v>
      </c>
      <c r="J788" t="s">
        <v>107</v>
      </c>
      <c r="K788" t="s">
        <v>108</v>
      </c>
      <c r="L788">
        <v>1522126800</v>
      </c>
      <c r="M788" s="12">
        <f>(((L788/60)/60)/24)+DATE(1970,1,1)</f>
        <v>43186.208333333328</v>
      </c>
      <c r="N788">
        <v>1522731600</v>
      </c>
      <c r="O788" s="12">
        <f>(((N788/60)/60)/24)+DATE(1970,1,1)</f>
        <v>43193.208333333328</v>
      </c>
      <c r="P788" t="b">
        <v>0</v>
      </c>
      <c r="Q788" t="b">
        <v>1</v>
      </c>
      <c r="R788" t="s">
        <v>159</v>
      </c>
      <c r="S788" t="str">
        <f>IF(ISNUMBER(SEARCH("food", R788)), "Food", IF(ISNUMBER(SEARCH("music",R788)),"Music",IF(ISNUMBER(SEARCH("film", R788)), "Film &amp; Video", IF(ISNUMBER(SEARCH("games", R788)), "Games", IF(ISNUMBER(SEARCH("theater", R788)), "Theater",IF(ISNUMBER(SEARCH("technology", R788)), "Technology", IF(ISNUMBER(SEARCH("journalism", R788)), "Journalism", IF(ISNUMBER(SEARCH("photography", R788)), "Photography", IF(ISNUMBER(SEARCH("publishing", R788)), "Publishing")))))))))</f>
        <v>Music</v>
      </c>
      <c r="T788" t="str">
        <f>IF(ISNUMBER(SEARCH("food", R788)), "Food Trucks",
IF(ISNUMBER(SEARCH("electric",R788)),"Electric Music",
IF(ISNUMBER(SEARCH("indie",R788)),"Indie Rock",
IF(ISNUMBER(SEARCH("jazz",R788)),"Jazz",
IF(ISNUMBER(SEARCH("metal",R788)),"Metal",
IF(ISNUMBER(SEARCH("rock",R788)),"Rock",
IF(ISNUMBER(SEARCH("world",R788)),"World Music",
IF(ISNUMBER(SEARCH("animation", R788)), "Animation",
IF(ISNUMBER(SEARCH("documentary", R788)), "Documentary",
IF(ISNUMBER(SEARCH("drama", R788)), "Drama",
IF(ISNUMBER(SEARCH("science", R788)), "Science Ficton",
IF(ISNUMBER(SEARCH("shorts", R788)), "Shorts",
IF(ISNUMBER(SEARCH("television", R788)), "Television",
IF(ISNUMBER(SEARCH("mobile", R788)), "Mobile Games",
IF(ISNUMBER(SEARCH("video games", R788)), "Video Games",
IF(ISNUMBER(SEARCH("theater", R788)), "Plays",
IF(ISNUMBER(SEARCH("wearables", R788)), "Wearables",
IF(ISNUMBER(SEARCH("web", R788)), "Web",
IF(ISNUMBER(SEARCH("journalism", R788)), "Audio",
IF(ISNUMBER(SEARCH("photography", R788)), "Photography Books",
IF(ISNUMBER(SEARCH("publishing/fiction", R788)), "Ficton",
IF(ISNUMBER(SEARCH("nonfiction", R788)), "Nonfiction",
IF(ISNUMBER(SEARCH("podcasts", R788)), "Radio &amp; Podcasts",
IF(ISNUMBER(SEARCH("translations", R788)), "translations"))))))))))))))))))))))))</f>
        <v>Jazz</v>
      </c>
    </row>
    <row r="789" spans="1:20" x14ac:dyDescent="0.25">
      <c r="A789">
        <v>787</v>
      </c>
      <c r="B789" t="s">
        <v>1609</v>
      </c>
      <c r="C789" s="3" t="s">
        <v>1610</v>
      </c>
      <c r="D789">
        <v>61200</v>
      </c>
      <c r="E789">
        <v>60994</v>
      </c>
      <c r="F789" s="6">
        <f>E789/D789*100</f>
        <v>99.66339869281046</v>
      </c>
      <c r="G789" t="s">
        <v>14</v>
      </c>
      <c r="H789">
        <v>859</v>
      </c>
      <c r="I789" s="8">
        <f>IFERROR(E789/H789,"0")</f>
        <v>71.005820721769496</v>
      </c>
      <c r="J789" t="s">
        <v>15</v>
      </c>
      <c r="K789" t="s">
        <v>16</v>
      </c>
      <c r="L789">
        <v>1305954000</v>
      </c>
      <c r="M789" s="12">
        <f>(((L789/60)/60)/24)+DATE(1970,1,1)</f>
        <v>40684.208333333336</v>
      </c>
      <c r="N789">
        <v>1306731600</v>
      </c>
      <c r="O789" s="12">
        <f>(((N789/60)/60)/24)+DATE(1970,1,1)</f>
        <v>40693.208333333336</v>
      </c>
      <c r="P789" t="b">
        <v>0</v>
      </c>
      <c r="Q789" t="b">
        <v>0</v>
      </c>
      <c r="R789" t="s">
        <v>23</v>
      </c>
      <c r="S789" t="str">
        <f>IF(ISNUMBER(SEARCH("food", R789)), "Food", IF(ISNUMBER(SEARCH("music",R789)),"Music",IF(ISNUMBER(SEARCH("film", R789)), "Film &amp; Video", IF(ISNUMBER(SEARCH("games", R789)), "Games", IF(ISNUMBER(SEARCH("theater", R789)), "Theater",IF(ISNUMBER(SEARCH("technology", R789)), "Technology", IF(ISNUMBER(SEARCH("journalism", R789)), "Journalism", IF(ISNUMBER(SEARCH("photography", R789)), "Photography", IF(ISNUMBER(SEARCH("publishing", R789)), "Publishing")))))))))</f>
        <v>Music</v>
      </c>
      <c r="T789" t="str">
        <f>IF(ISNUMBER(SEARCH("food", R789)), "Food Trucks",
IF(ISNUMBER(SEARCH("electric",R789)),"Electric Music",
IF(ISNUMBER(SEARCH("indie",R789)),"Indie Rock",
IF(ISNUMBER(SEARCH("jazz",R789)),"Jazz",
IF(ISNUMBER(SEARCH("metal",R789)),"Metal",
IF(ISNUMBER(SEARCH("rock",R789)),"Rock",
IF(ISNUMBER(SEARCH("world",R789)),"World Music",
IF(ISNUMBER(SEARCH("animation", R789)), "Animation",
IF(ISNUMBER(SEARCH("documentary", R789)), "Documentary",
IF(ISNUMBER(SEARCH("drama", R789)), "Drama",
IF(ISNUMBER(SEARCH("science", R789)), "Science Ficton",
IF(ISNUMBER(SEARCH("shorts", R789)), "Shorts",
IF(ISNUMBER(SEARCH("television", R789)), "Television",
IF(ISNUMBER(SEARCH("mobile", R789)), "Mobile Games",
IF(ISNUMBER(SEARCH("video games", R789)), "Video Games",
IF(ISNUMBER(SEARCH("theater", R789)), "Plays",
IF(ISNUMBER(SEARCH("wearables", R789)), "Wearables",
IF(ISNUMBER(SEARCH("web", R789)), "Web",
IF(ISNUMBER(SEARCH("journalism", R789)), "Audio",
IF(ISNUMBER(SEARCH("photography", R789)), "Photography Books",
IF(ISNUMBER(SEARCH("publishing/fiction", R789)), "Ficton",
IF(ISNUMBER(SEARCH("nonfiction", R789)), "Nonfiction",
IF(ISNUMBER(SEARCH("podcasts", R789)), "Radio &amp; Podcasts",
IF(ISNUMBER(SEARCH("translations", R789)), "translations"))))))))))))))))))))))))</f>
        <v>Rock</v>
      </c>
    </row>
    <row r="790" spans="1:20" x14ac:dyDescent="0.25">
      <c r="A790">
        <v>788</v>
      </c>
      <c r="B790" t="s">
        <v>1611</v>
      </c>
      <c r="C790" s="3" t="s">
        <v>1612</v>
      </c>
      <c r="D790">
        <v>3600</v>
      </c>
      <c r="E790">
        <v>3174</v>
      </c>
      <c r="F790" s="6">
        <f>E790/D790*100</f>
        <v>88.166666666666671</v>
      </c>
      <c r="G790" t="s">
        <v>47</v>
      </c>
      <c r="H790">
        <v>31</v>
      </c>
      <c r="I790" s="8">
        <f>IFERROR(E790/H790,"0")</f>
        <v>102.38709677419355</v>
      </c>
      <c r="J790" t="s">
        <v>21</v>
      </c>
      <c r="K790" t="s">
        <v>22</v>
      </c>
      <c r="L790">
        <v>1350709200</v>
      </c>
      <c r="M790" s="12">
        <f>(((L790/60)/60)/24)+DATE(1970,1,1)</f>
        <v>41202.208333333336</v>
      </c>
      <c r="N790">
        <v>1352527200</v>
      </c>
      <c r="O790" s="12">
        <f>(((N790/60)/60)/24)+DATE(1970,1,1)</f>
        <v>41223.25</v>
      </c>
      <c r="P790" t="b">
        <v>0</v>
      </c>
      <c r="Q790" t="b">
        <v>0</v>
      </c>
      <c r="R790" t="s">
        <v>71</v>
      </c>
      <c r="S790" t="str">
        <f>IF(ISNUMBER(SEARCH("food", R790)), "Food", IF(ISNUMBER(SEARCH("music",R790)),"Music",IF(ISNUMBER(SEARCH("film", R790)), "Film &amp; Video", IF(ISNUMBER(SEARCH("games", R790)), "Games", IF(ISNUMBER(SEARCH("theater", R790)), "Theater",IF(ISNUMBER(SEARCH("technology", R790)), "Technology", IF(ISNUMBER(SEARCH("journalism", R790)), "Journalism", IF(ISNUMBER(SEARCH("photography", R790)), "Photography", IF(ISNUMBER(SEARCH("publishing", R790)), "Publishing")))))))))</f>
        <v>Film &amp; Video</v>
      </c>
      <c r="T790" t="str">
        <f>IF(ISNUMBER(SEARCH("food", R790)), "Food Trucks",
IF(ISNUMBER(SEARCH("electric",R790)),"Electric Music",
IF(ISNUMBER(SEARCH("indie",R790)),"Indie Rock",
IF(ISNUMBER(SEARCH("jazz",R790)),"Jazz",
IF(ISNUMBER(SEARCH("metal",R790)),"Metal",
IF(ISNUMBER(SEARCH("rock",R790)),"Rock",
IF(ISNUMBER(SEARCH("world",R790)),"World Music",
IF(ISNUMBER(SEARCH("animation", R790)), "Animation",
IF(ISNUMBER(SEARCH("documentary", R790)), "Documentary",
IF(ISNUMBER(SEARCH("drama", R790)), "Drama",
IF(ISNUMBER(SEARCH("science", R790)), "Science Ficton",
IF(ISNUMBER(SEARCH("shorts", R790)), "Shorts",
IF(ISNUMBER(SEARCH("television", R790)), "Television",
IF(ISNUMBER(SEARCH("mobile", R790)), "Mobile Games",
IF(ISNUMBER(SEARCH("video games", R790)), "Video Games",
IF(ISNUMBER(SEARCH("theater", R790)), "Plays",
IF(ISNUMBER(SEARCH("wearables", R790)), "Wearables",
IF(ISNUMBER(SEARCH("web", R790)), "Web",
IF(ISNUMBER(SEARCH("journalism", R790)), "Audio",
IF(ISNUMBER(SEARCH("photography", R790)), "Photography Books",
IF(ISNUMBER(SEARCH("publishing/fiction", R790)), "Ficton",
IF(ISNUMBER(SEARCH("nonfiction", R790)), "Nonfiction",
IF(ISNUMBER(SEARCH("podcasts", R790)), "Radio &amp; Podcasts",
IF(ISNUMBER(SEARCH("translations", R790)), "translations"))))))))))))))))))))))))</f>
        <v>Animation</v>
      </c>
    </row>
    <row r="791" spans="1:20" x14ac:dyDescent="0.25">
      <c r="A791">
        <v>789</v>
      </c>
      <c r="B791" t="s">
        <v>1613</v>
      </c>
      <c r="C791" s="3" t="s">
        <v>1614</v>
      </c>
      <c r="D791">
        <v>9000</v>
      </c>
      <c r="E791">
        <v>3351</v>
      </c>
      <c r="F791" s="6">
        <f>E791/D791*100</f>
        <v>37.233333333333334</v>
      </c>
      <c r="G791" t="s">
        <v>14</v>
      </c>
      <c r="H791">
        <v>45</v>
      </c>
      <c r="I791" s="8">
        <f>IFERROR(E791/H791,"0")</f>
        <v>74.466666666666669</v>
      </c>
      <c r="J791" t="s">
        <v>21</v>
      </c>
      <c r="K791" t="s">
        <v>22</v>
      </c>
      <c r="L791">
        <v>1401166800</v>
      </c>
      <c r="M791" s="12">
        <f>(((L791/60)/60)/24)+DATE(1970,1,1)</f>
        <v>41786.208333333336</v>
      </c>
      <c r="N791">
        <v>1404363600</v>
      </c>
      <c r="O791" s="12">
        <f>(((N791/60)/60)/24)+DATE(1970,1,1)</f>
        <v>41823.208333333336</v>
      </c>
      <c r="P791" t="b">
        <v>0</v>
      </c>
      <c r="Q791" t="b">
        <v>0</v>
      </c>
      <c r="R791" t="s">
        <v>33</v>
      </c>
      <c r="S791" t="str">
        <f>IF(ISNUMBER(SEARCH("food", R791)), "Food", IF(ISNUMBER(SEARCH("music",R791)),"Music",IF(ISNUMBER(SEARCH("film", R791)), "Film &amp; Video", IF(ISNUMBER(SEARCH("games", R791)), "Games", IF(ISNUMBER(SEARCH("theater", R791)), "Theater",IF(ISNUMBER(SEARCH("technology", R791)), "Technology", IF(ISNUMBER(SEARCH("journalism", R791)), "Journalism", IF(ISNUMBER(SEARCH("photography", R791)), "Photography", IF(ISNUMBER(SEARCH("publishing", R791)), "Publishing")))))))))</f>
        <v>Theater</v>
      </c>
      <c r="T791" t="str">
        <f>IF(ISNUMBER(SEARCH("food", R791)), "Food Trucks",
IF(ISNUMBER(SEARCH("electric",R791)),"Electric Music",
IF(ISNUMBER(SEARCH("indie",R791)),"Indie Rock",
IF(ISNUMBER(SEARCH("jazz",R791)),"Jazz",
IF(ISNUMBER(SEARCH("metal",R791)),"Metal",
IF(ISNUMBER(SEARCH("rock",R791)),"Rock",
IF(ISNUMBER(SEARCH("world",R791)),"World Music",
IF(ISNUMBER(SEARCH("animation", R791)), "Animation",
IF(ISNUMBER(SEARCH("documentary", R791)), "Documentary",
IF(ISNUMBER(SEARCH("drama", R791)), "Drama",
IF(ISNUMBER(SEARCH("science", R791)), "Science Ficton",
IF(ISNUMBER(SEARCH("shorts", R791)), "Shorts",
IF(ISNUMBER(SEARCH("television", R791)), "Television",
IF(ISNUMBER(SEARCH("mobile", R791)), "Mobile Games",
IF(ISNUMBER(SEARCH("video games", R791)), "Video Games",
IF(ISNUMBER(SEARCH("theater", R791)), "Plays",
IF(ISNUMBER(SEARCH("wearables", R791)), "Wearables",
IF(ISNUMBER(SEARCH("web", R791)), "Web",
IF(ISNUMBER(SEARCH("journalism", R791)), "Audio",
IF(ISNUMBER(SEARCH("photography", R791)), "Photography Books",
IF(ISNUMBER(SEARCH("publishing/fiction", R791)), "Ficton",
IF(ISNUMBER(SEARCH("nonfiction", R791)), "Nonfiction",
IF(ISNUMBER(SEARCH("podcasts", R791)), "Radio &amp; Podcasts",
IF(ISNUMBER(SEARCH("translations", R791)), "translations"))))))))))))))))))))))))</f>
        <v>Plays</v>
      </c>
    </row>
    <row r="792" spans="1:20" x14ac:dyDescent="0.25">
      <c r="A792">
        <v>790</v>
      </c>
      <c r="B792" t="s">
        <v>1615</v>
      </c>
      <c r="C792" s="3" t="s">
        <v>1616</v>
      </c>
      <c r="D792">
        <v>185900</v>
      </c>
      <c r="E792">
        <v>56774</v>
      </c>
      <c r="F792" s="6">
        <f>E792/D792*100</f>
        <v>30.540075309306079</v>
      </c>
      <c r="G792" t="s">
        <v>74</v>
      </c>
      <c r="H792">
        <v>1113</v>
      </c>
      <c r="I792" s="8">
        <f>IFERROR(E792/H792,"0")</f>
        <v>51.009883198562441</v>
      </c>
      <c r="J792" t="s">
        <v>21</v>
      </c>
      <c r="K792" t="s">
        <v>22</v>
      </c>
      <c r="L792">
        <v>1266127200</v>
      </c>
      <c r="M792" s="12">
        <f>(((L792/60)/60)/24)+DATE(1970,1,1)</f>
        <v>40223.25</v>
      </c>
      <c r="N792">
        <v>1266645600</v>
      </c>
      <c r="O792" s="12">
        <f>(((N792/60)/60)/24)+DATE(1970,1,1)</f>
        <v>40229.25</v>
      </c>
      <c r="P792" t="b">
        <v>0</v>
      </c>
      <c r="Q792" t="b">
        <v>0</v>
      </c>
      <c r="R792" t="s">
        <v>33</v>
      </c>
      <c r="S792" t="str">
        <f>IF(ISNUMBER(SEARCH("food", R792)), "Food", IF(ISNUMBER(SEARCH("music",R792)),"Music",IF(ISNUMBER(SEARCH("film", R792)), "Film &amp; Video", IF(ISNUMBER(SEARCH("games", R792)), "Games", IF(ISNUMBER(SEARCH("theater", R792)), "Theater",IF(ISNUMBER(SEARCH("technology", R792)), "Technology", IF(ISNUMBER(SEARCH("journalism", R792)), "Journalism", IF(ISNUMBER(SEARCH("photography", R792)), "Photography", IF(ISNUMBER(SEARCH("publishing", R792)), "Publishing")))))))))</f>
        <v>Theater</v>
      </c>
      <c r="T792" t="str">
        <f>IF(ISNUMBER(SEARCH("food", R792)), "Food Trucks",
IF(ISNUMBER(SEARCH("electric",R792)),"Electric Music",
IF(ISNUMBER(SEARCH("indie",R792)),"Indie Rock",
IF(ISNUMBER(SEARCH("jazz",R792)),"Jazz",
IF(ISNUMBER(SEARCH("metal",R792)),"Metal",
IF(ISNUMBER(SEARCH("rock",R792)),"Rock",
IF(ISNUMBER(SEARCH("world",R792)),"World Music",
IF(ISNUMBER(SEARCH("animation", R792)), "Animation",
IF(ISNUMBER(SEARCH("documentary", R792)), "Documentary",
IF(ISNUMBER(SEARCH("drama", R792)), "Drama",
IF(ISNUMBER(SEARCH("science", R792)), "Science Ficton",
IF(ISNUMBER(SEARCH("shorts", R792)), "Shorts",
IF(ISNUMBER(SEARCH("television", R792)), "Television",
IF(ISNUMBER(SEARCH("mobile", R792)), "Mobile Games",
IF(ISNUMBER(SEARCH("video games", R792)), "Video Games",
IF(ISNUMBER(SEARCH("theater", R792)), "Plays",
IF(ISNUMBER(SEARCH("wearables", R792)), "Wearables",
IF(ISNUMBER(SEARCH("web", R792)), "Web",
IF(ISNUMBER(SEARCH("journalism", R792)), "Audio",
IF(ISNUMBER(SEARCH("photography", R792)), "Photography Books",
IF(ISNUMBER(SEARCH("publishing/fiction", R792)), "Ficton",
IF(ISNUMBER(SEARCH("nonfiction", R792)), "Nonfiction",
IF(ISNUMBER(SEARCH("podcasts", R792)), "Radio &amp; Podcasts",
IF(ISNUMBER(SEARCH("translations", R792)), "translations"))))))))))))))))))))))))</f>
        <v>Plays</v>
      </c>
    </row>
    <row r="793" spans="1:20" x14ac:dyDescent="0.25">
      <c r="A793">
        <v>791</v>
      </c>
      <c r="B793" t="s">
        <v>1617</v>
      </c>
      <c r="C793" s="3" t="s">
        <v>1618</v>
      </c>
      <c r="D793">
        <v>2100</v>
      </c>
      <c r="E793">
        <v>540</v>
      </c>
      <c r="F793" s="6">
        <f>E793/D793*100</f>
        <v>25.714285714285712</v>
      </c>
      <c r="G793" t="s">
        <v>14</v>
      </c>
      <c r="H793">
        <v>6</v>
      </c>
      <c r="I793" s="8">
        <f>IFERROR(E793/H793,"0")</f>
        <v>90</v>
      </c>
      <c r="J793" t="s">
        <v>21</v>
      </c>
      <c r="K793" t="s">
        <v>22</v>
      </c>
      <c r="L793">
        <v>1481436000</v>
      </c>
      <c r="M793" s="12">
        <f>(((L793/60)/60)/24)+DATE(1970,1,1)</f>
        <v>42715.25</v>
      </c>
      <c r="N793">
        <v>1482818400</v>
      </c>
      <c r="O793" s="12">
        <f>(((N793/60)/60)/24)+DATE(1970,1,1)</f>
        <v>42731.25</v>
      </c>
      <c r="P793" t="b">
        <v>0</v>
      </c>
      <c r="Q793" t="b">
        <v>0</v>
      </c>
      <c r="R793" t="s">
        <v>17</v>
      </c>
      <c r="S793" t="str">
        <f>IF(ISNUMBER(SEARCH("food", R793)), "Food", IF(ISNUMBER(SEARCH("music",R793)),"Music",IF(ISNUMBER(SEARCH("film", R793)), "Film &amp; Video", IF(ISNUMBER(SEARCH("games", R793)), "Games", IF(ISNUMBER(SEARCH("theater", R793)), "Theater",IF(ISNUMBER(SEARCH("technology", R793)), "Technology", IF(ISNUMBER(SEARCH("journalism", R793)), "Journalism", IF(ISNUMBER(SEARCH("photography", R793)), "Photography", IF(ISNUMBER(SEARCH("publishing", R793)), "Publishing")))))))))</f>
        <v>Food</v>
      </c>
      <c r="T793" t="str">
        <f>IF(ISNUMBER(SEARCH("food", R793)), "Food Trucks",
IF(ISNUMBER(SEARCH("electric",R793)),"Electric Music",
IF(ISNUMBER(SEARCH("indie",R793)),"Indie Rock",
IF(ISNUMBER(SEARCH("jazz",R793)),"Jazz",
IF(ISNUMBER(SEARCH("metal",R793)),"Metal",
IF(ISNUMBER(SEARCH("rock",R793)),"Rock",
IF(ISNUMBER(SEARCH("world",R793)),"World Music",
IF(ISNUMBER(SEARCH("animation", R793)), "Animation",
IF(ISNUMBER(SEARCH("documentary", R793)), "Documentary",
IF(ISNUMBER(SEARCH("drama", R793)), "Drama",
IF(ISNUMBER(SEARCH("science", R793)), "Science Ficton",
IF(ISNUMBER(SEARCH("shorts", R793)), "Shorts",
IF(ISNUMBER(SEARCH("television", R793)), "Television",
IF(ISNUMBER(SEARCH("mobile", R793)), "Mobile Games",
IF(ISNUMBER(SEARCH("video games", R793)), "Video Games",
IF(ISNUMBER(SEARCH("theater", R793)), "Plays",
IF(ISNUMBER(SEARCH("wearables", R793)), "Wearables",
IF(ISNUMBER(SEARCH("web", R793)), "Web",
IF(ISNUMBER(SEARCH("journalism", R793)), "Audio",
IF(ISNUMBER(SEARCH("photography", R793)), "Photography Books",
IF(ISNUMBER(SEARCH("publishing/fiction", R793)), "Ficton",
IF(ISNUMBER(SEARCH("nonfiction", R793)), "Nonfiction",
IF(ISNUMBER(SEARCH("podcasts", R793)), "Radio &amp; Podcasts",
IF(ISNUMBER(SEARCH("translations", R793)), "translations"))))))))))))))))))))))))</f>
        <v>Food Trucks</v>
      </c>
    </row>
    <row r="794" spans="1:20" x14ac:dyDescent="0.25">
      <c r="A794">
        <v>792</v>
      </c>
      <c r="B794" t="s">
        <v>1619</v>
      </c>
      <c r="C794" s="3" t="s">
        <v>1620</v>
      </c>
      <c r="D794">
        <v>2000</v>
      </c>
      <c r="E794">
        <v>680</v>
      </c>
      <c r="F794" s="6">
        <f>E794/D794*100</f>
        <v>34</v>
      </c>
      <c r="G794" t="s">
        <v>14</v>
      </c>
      <c r="H794">
        <v>7</v>
      </c>
      <c r="I794" s="8">
        <f>IFERROR(E794/H794,"0")</f>
        <v>97.142857142857139</v>
      </c>
      <c r="J794" t="s">
        <v>21</v>
      </c>
      <c r="K794" t="s">
        <v>22</v>
      </c>
      <c r="L794">
        <v>1372222800</v>
      </c>
      <c r="M794" s="12">
        <f>(((L794/60)/60)/24)+DATE(1970,1,1)</f>
        <v>41451.208333333336</v>
      </c>
      <c r="N794">
        <v>1374642000</v>
      </c>
      <c r="O794" s="12">
        <f>(((N794/60)/60)/24)+DATE(1970,1,1)</f>
        <v>41479.208333333336</v>
      </c>
      <c r="P794" t="b">
        <v>0</v>
      </c>
      <c r="Q794" t="b">
        <v>1</v>
      </c>
      <c r="R794" t="s">
        <v>33</v>
      </c>
      <c r="S794" t="str">
        <f>IF(ISNUMBER(SEARCH("food", R794)), "Food", IF(ISNUMBER(SEARCH("music",R794)),"Music",IF(ISNUMBER(SEARCH("film", R794)), "Film &amp; Video", IF(ISNUMBER(SEARCH("games", R794)), "Games", IF(ISNUMBER(SEARCH("theater", R794)), "Theater",IF(ISNUMBER(SEARCH("technology", R794)), "Technology", IF(ISNUMBER(SEARCH("journalism", R794)), "Journalism", IF(ISNUMBER(SEARCH("photography", R794)), "Photography", IF(ISNUMBER(SEARCH("publishing", R794)), "Publishing")))))))))</f>
        <v>Theater</v>
      </c>
      <c r="T794" t="str">
        <f>IF(ISNUMBER(SEARCH("food", R794)), "Food Trucks",
IF(ISNUMBER(SEARCH("electric",R794)),"Electric Music",
IF(ISNUMBER(SEARCH("indie",R794)),"Indie Rock",
IF(ISNUMBER(SEARCH("jazz",R794)),"Jazz",
IF(ISNUMBER(SEARCH("metal",R794)),"Metal",
IF(ISNUMBER(SEARCH("rock",R794)),"Rock",
IF(ISNUMBER(SEARCH("world",R794)),"World Music",
IF(ISNUMBER(SEARCH("animation", R794)), "Animation",
IF(ISNUMBER(SEARCH("documentary", R794)), "Documentary",
IF(ISNUMBER(SEARCH("drama", R794)), "Drama",
IF(ISNUMBER(SEARCH("science", R794)), "Science Ficton",
IF(ISNUMBER(SEARCH("shorts", R794)), "Shorts",
IF(ISNUMBER(SEARCH("television", R794)), "Television",
IF(ISNUMBER(SEARCH("mobile", R794)), "Mobile Games",
IF(ISNUMBER(SEARCH("video games", R794)), "Video Games",
IF(ISNUMBER(SEARCH("theater", R794)), "Plays",
IF(ISNUMBER(SEARCH("wearables", R794)), "Wearables",
IF(ISNUMBER(SEARCH("web", R794)), "Web",
IF(ISNUMBER(SEARCH("journalism", R794)), "Audio",
IF(ISNUMBER(SEARCH("photography", R794)), "Photography Books",
IF(ISNUMBER(SEARCH("publishing/fiction", R794)), "Ficton",
IF(ISNUMBER(SEARCH("nonfiction", R794)), "Nonfiction",
IF(ISNUMBER(SEARCH("podcasts", R794)), "Radio &amp; Podcasts",
IF(ISNUMBER(SEARCH("translations", R794)), "translations"))))))))))))))))))))))))</f>
        <v>Plays</v>
      </c>
    </row>
    <row r="795" spans="1:20" x14ac:dyDescent="0.25">
      <c r="A795">
        <v>793</v>
      </c>
      <c r="B795" t="s">
        <v>1621</v>
      </c>
      <c r="C795" s="3" t="s">
        <v>1622</v>
      </c>
      <c r="D795">
        <v>1100</v>
      </c>
      <c r="E795">
        <v>13045</v>
      </c>
      <c r="F795" s="6">
        <f>E795/D795*100</f>
        <v>1185.909090909091</v>
      </c>
      <c r="G795" t="s">
        <v>20</v>
      </c>
      <c r="H795">
        <v>181</v>
      </c>
      <c r="I795" s="8">
        <f>IFERROR(E795/H795,"0")</f>
        <v>72.071823204419886</v>
      </c>
      <c r="J795" t="s">
        <v>98</v>
      </c>
      <c r="K795" t="s">
        <v>99</v>
      </c>
      <c r="L795">
        <v>1372136400</v>
      </c>
      <c r="M795" s="12">
        <f>(((L795/60)/60)/24)+DATE(1970,1,1)</f>
        <v>41450.208333333336</v>
      </c>
      <c r="N795">
        <v>1372482000</v>
      </c>
      <c r="O795" s="12">
        <f>(((N795/60)/60)/24)+DATE(1970,1,1)</f>
        <v>41454.208333333336</v>
      </c>
      <c r="P795" t="b">
        <v>0</v>
      </c>
      <c r="Q795" t="b">
        <v>0</v>
      </c>
      <c r="R795" t="s">
        <v>68</v>
      </c>
      <c r="S795" t="str">
        <f>IF(ISNUMBER(SEARCH("food", R795)), "Food", IF(ISNUMBER(SEARCH("music",R795)),"Music",IF(ISNUMBER(SEARCH("film", R795)), "Film &amp; Video", IF(ISNUMBER(SEARCH("games", R795)), "Games", IF(ISNUMBER(SEARCH("theater", R795)), "Theater",IF(ISNUMBER(SEARCH("technology", R795)), "Technology", IF(ISNUMBER(SEARCH("journalism", R795)), "Journalism", IF(ISNUMBER(SEARCH("photography", R795)), "Photography", IF(ISNUMBER(SEARCH("publishing", R795)), "Publishing")))))))))</f>
        <v>Publishing</v>
      </c>
      <c r="T795" t="str">
        <f>IF(ISNUMBER(SEARCH("food", R795)), "Food Trucks",
IF(ISNUMBER(SEARCH("electric",R795)),"Electric Music",
IF(ISNUMBER(SEARCH("indie",R795)),"Indie Rock",
IF(ISNUMBER(SEARCH("jazz",R795)),"Jazz",
IF(ISNUMBER(SEARCH("metal",R795)),"Metal",
IF(ISNUMBER(SEARCH("rock",R795)),"Rock",
IF(ISNUMBER(SEARCH("world",R795)),"World Music",
IF(ISNUMBER(SEARCH("animation", R795)), "Animation",
IF(ISNUMBER(SEARCH("documentary", R795)), "Documentary",
IF(ISNUMBER(SEARCH("drama", R795)), "Drama",
IF(ISNUMBER(SEARCH("science", R795)), "Science Ficton",
IF(ISNUMBER(SEARCH("shorts", R795)), "Shorts",
IF(ISNUMBER(SEARCH("television", R795)), "Television",
IF(ISNUMBER(SEARCH("mobile", R795)), "Mobile Games",
IF(ISNUMBER(SEARCH("video games", R795)), "Video Games",
IF(ISNUMBER(SEARCH("theater", R795)), "Plays",
IF(ISNUMBER(SEARCH("wearables", R795)), "Wearables",
IF(ISNUMBER(SEARCH("web", R795)), "Web",
IF(ISNUMBER(SEARCH("journalism", R795)), "Audio",
IF(ISNUMBER(SEARCH("photography", R795)), "Photography Books",
IF(ISNUMBER(SEARCH("publishing/fiction", R795)), "Ficton",
IF(ISNUMBER(SEARCH("nonfiction", R795)), "Nonfiction",
IF(ISNUMBER(SEARCH("podcasts", R795)), "Radio &amp; Podcasts",
IF(ISNUMBER(SEARCH("translations", R795)), "translations"))))))))))))))))))))))))</f>
        <v>Nonfiction</v>
      </c>
    </row>
    <row r="796" spans="1:20" x14ac:dyDescent="0.25">
      <c r="A796">
        <v>794</v>
      </c>
      <c r="B796" t="s">
        <v>1623</v>
      </c>
      <c r="C796" s="3" t="s">
        <v>1624</v>
      </c>
      <c r="D796">
        <v>6600</v>
      </c>
      <c r="E796">
        <v>8276</v>
      </c>
      <c r="F796" s="6">
        <f>E796/D796*100</f>
        <v>125.39393939393939</v>
      </c>
      <c r="G796" t="s">
        <v>20</v>
      </c>
      <c r="H796">
        <v>110</v>
      </c>
      <c r="I796" s="8">
        <f>IFERROR(E796/H796,"0")</f>
        <v>75.236363636363635</v>
      </c>
      <c r="J796" t="s">
        <v>21</v>
      </c>
      <c r="K796" t="s">
        <v>22</v>
      </c>
      <c r="L796">
        <v>1513922400</v>
      </c>
      <c r="M796" s="12">
        <f>(((L796/60)/60)/24)+DATE(1970,1,1)</f>
        <v>43091.25</v>
      </c>
      <c r="N796">
        <v>1514959200</v>
      </c>
      <c r="O796" s="12">
        <f>(((N796/60)/60)/24)+DATE(1970,1,1)</f>
        <v>43103.25</v>
      </c>
      <c r="P796" t="b">
        <v>0</v>
      </c>
      <c r="Q796" t="b">
        <v>0</v>
      </c>
      <c r="R796" t="s">
        <v>23</v>
      </c>
      <c r="S796" t="str">
        <f>IF(ISNUMBER(SEARCH("food", R796)), "Food", IF(ISNUMBER(SEARCH("music",R796)),"Music",IF(ISNUMBER(SEARCH("film", R796)), "Film &amp; Video", IF(ISNUMBER(SEARCH("games", R796)), "Games", IF(ISNUMBER(SEARCH("theater", R796)), "Theater",IF(ISNUMBER(SEARCH("technology", R796)), "Technology", IF(ISNUMBER(SEARCH("journalism", R796)), "Journalism", IF(ISNUMBER(SEARCH("photography", R796)), "Photography", IF(ISNUMBER(SEARCH("publishing", R796)), "Publishing")))))))))</f>
        <v>Music</v>
      </c>
      <c r="T796" t="str">
        <f>IF(ISNUMBER(SEARCH("food", R796)), "Food Trucks",
IF(ISNUMBER(SEARCH("electric",R796)),"Electric Music",
IF(ISNUMBER(SEARCH("indie",R796)),"Indie Rock",
IF(ISNUMBER(SEARCH("jazz",R796)),"Jazz",
IF(ISNUMBER(SEARCH("metal",R796)),"Metal",
IF(ISNUMBER(SEARCH("rock",R796)),"Rock",
IF(ISNUMBER(SEARCH("world",R796)),"World Music",
IF(ISNUMBER(SEARCH("animation", R796)), "Animation",
IF(ISNUMBER(SEARCH("documentary", R796)), "Documentary",
IF(ISNUMBER(SEARCH("drama", R796)), "Drama",
IF(ISNUMBER(SEARCH("science", R796)), "Science Ficton",
IF(ISNUMBER(SEARCH("shorts", R796)), "Shorts",
IF(ISNUMBER(SEARCH("television", R796)), "Television",
IF(ISNUMBER(SEARCH("mobile", R796)), "Mobile Games",
IF(ISNUMBER(SEARCH("video games", R796)), "Video Games",
IF(ISNUMBER(SEARCH("theater", R796)), "Plays",
IF(ISNUMBER(SEARCH("wearables", R796)), "Wearables",
IF(ISNUMBER(SEARCH("web", R796)), "Web",
IF(ISNUMBER(SEARCH("journalism", R796)), "Audio",
IF(ISNUMBER(SEARCH("photography", R796)), "Photography Books",
IF(ISNUMBER(SEARCH("publishing/fiction", R796)), "Ficton",
IF(ISNUMBER(SEARCH("nonfiction", R796)), "Nonfiction",
IF(ISNUMBER(SEARCH("podcasts", R796)), "Radio &amp; Podcasts",
IF(ISNUMBER(SEARCH("translations", R796)), "translations"))))))))))))))))))))))))</f>
        <v>Rock</v>
      </c>
    </row>
    <row r="797" spans="1:20" ht="31.5" x14ac:dyDescent="0.25">
      <c r="A797">
        <v>795</v>
      </c>
      <c r="B797" t="s">
        <v>1625</v>
      </c>
      <c r="C797" s="3" t="s">
        <v>1626</v>
      </c>
      <c r="D797">
        <v>7100</v>
      </c>
      <c r="E797">
        <v>1022</v>
      </c>
      <c r="F797" s="6">
        <f>E797/D797*100</f>
        <v>14.394366197183098</v>
      </c>
      <c r="G797" t="s">
        <v>14</v>
      </c>
      <c r="H797">
        <v>31</v>
      </c>
      <c r="I797" s="8">
        <f>IFERROR(E797/H797,"0")</f>
        <v>32.967741935483872</v>
      </c>
      <c r="J797" t="s">
        <v>21</v>
      </c>
      <c r="K797" t="s">
        <v>22</v>
      </c>
      <c r="L797">
        <v>1477976400</v>
      </c>
      <c r="M797" s="12">
        <f>(((L797/60)/60)/24)+DATE(1970,1,1)</f>
        <v>42675.208333333328</v>
      </c>
      <c r="N797">
        <v>1478235600</v>
      </c>
      <c r="O797" s="12">
        <f>(((N797/60)/60)/24)+DATE(1970,1,1)</f>
        <v>42678.208333333328</v>
      </c>
      <c r="P797" t="b">
        <v>0</v>
      </c>
      <c r="Q797" t="b">
        <v>0</v>
      </c>
      <c r="R797" t="s">
        <v>53</v>
      </c>
      <c r="S797" t="str">
        <f>IF(ISNUMBER(SEARCH("food", R797)), "Food", IF(ISNUMBER(SEARCH("music",R797)),"Music",IF(ISNUMBER(SEARCH("film", R797)), "Film &amp; Video", IF(ISNUMBER(SEARCH("games", R797)), "Games", IF(ISNUMBER(SEARCH("theater", R797)), "Theater",IF(ISNUMBER(SEARCH("technology", R797)), "Technology", IF(ISNUMBER(SEARCH("journalism", R797)), "Journalism", IF(ISNUMBER(SEARCH("photography", R797)), "Photography", IF(ISNUMBER(SEARCH("publishing", R797)), "Publishing")))))))))</f>
        <v>Film &amp; Video</v>
      </c>
      <c r="T797" t="str">
        <f>IF(ISNUMBER(SEARCH("food", R797)), "Food Trucks",
IF(ISNUMBER(SEARCH("electric",R797)),"Electric Music",
IF(ISNUMBER(SEARCH("indie",R797)),"Indie Rock",
IF(ISNUMBER(SEARCH("jazz",R797)),"Jazz",
IF(ISNUMBER(SEARCH("metal",R797)),"Metal",
IF(ISNUMBER(SEARCH("rock",R797)),"Rock",
IF(ISNUMBER(SEARCH("world",R797)),"World Music",
IF(ISNUMBER(SEARCH("animation", R797)), "Animation",
IF(ISNUMBER(SEARCH("documentary", R797)), "Documentary",
IF(ISNUMBER(SEARCH("drama", R797)), "Drama",
IF(ISNUMBER(SEARCH("science", R797)), "Science Ficton",
IF(ISNUMBER(SEARCH("shorts", R797)), "Shorts",
IF(ISNUMBER(SEARCH("television", R797)), "Television",
IF(ISNUMBER(SEARCH("mobile", R797)), "Mobile Games",
IF(ISNUMBER(SEARCH("video games", R797)), "Video Games",
IF(ISNUMBER(SEARCH("theater", R797)), "Plays",
IF(ISNUMBER(SEARCH("wearables", R797)), "Wearables",
IF(ISNUMBER(SEARCH("web", R797)), "Web",
IF(ISNUMBER(SEARCH("journalism", R797)), "Audio",
IF(ISNUMBER(SEARCH("photography", R797)), "Photography Books",
IF(ISNUMBER(SEARCH("publishing/fiction", R797)), "Ficton",
IF(ISNUMBER(SEARCH("nonfiction", R797)), "Nonfiction",
IF(ISNUMBER(SEARCH("podcasts", R797)), "Radio &amp; Podcasts",
IF(ISNUMBER(SEARCH("translations", R797)), "translations"))))))))))))))))))))))))</f>
        <v>Drama</v>
      </c>
    </row>
    <row r="798" spans="1:20" x14ac:dyDescent="0.25">
      <c r="A798">
        <v>796</v>
      </c>
      <c r="B798" t="s">
        <v>1627</v>
      </c>
      <c r="C798" s="3" t="s">
        <v>1628</v>
      </c>
      <c r="D798">
        <v>7800</v>
      </c>
      <c r="E798">
        <v>4275</v>
      </c>
      <c r="F798" s="6">
        <f>E798/D798*100</f>
        <v>54.807692307692314</v>
      </c>
      <c r="G798" t="s">
        <v>14</v>
      </c>
      <c r="H798">
        <v>78</v>
      </c>
      <c r="I798" s="8">
        <f>IFERROR(E798/H798,"0")</f>
        <v>54.807692307692307</v>
      </c>
      <c r="J798" t="s">
        <v>21</v>
      </c>
      <c r="K798" t="s">
        <v>22</v>
      </c>
      <c r="L798">
        <v>1407474000</v>
      </c>
      <c r="M798" s="12">
        <f>(((L798/60)/60)/24)+DATE(1970,1,1)</f>
        <v>41859.208333333336</v>
      </c>
      <c r="N798">
        <v>1408078800</v>
      </c>
      <c r="O798" s="12">
        <f>(((N798/60)/60)/24)+DATE(1970,1,1)</f>
        <v>41866.208333333336</v>
      </c>
      <c r="P798" t="b">
        <v>0</v>
      </c>
      <c r="Q798" t="b">
        <v>1</v>
      </c>
      <c r="R798" t="s">
        <v>292</v>
      </c>
      <c r="S798" t="str">
        <f>IF(ISNUMBER(SEARCH("food", R798)), "Food", IF(ISNUMBER(SEARCH("music",R798)),"Music",IF(ISNUMBER(SEARCH("film", R798)), "Film &amp; Video", IF(ISNUMBER(SEARCH("games", R798)), "Games", IF(ISNUMBER(SEARCH("theater", R798)), "Theater",IF(ISNUMBER(SEARCH("technology", R798)), "Technology", IF(ISNUMBER(SEARCH("journalism", R798)), "Journalism", IF(ISNUMBER(SEARCH("photography", R798)), "Photography", IF(ISNUMBER(SEARCH("publishing", R798)), "Publishing")))))))))</f>
        <v>Games</v>
      </c>
      <c r="T798" t="str">
        <f>IF(ISNUMBER(SEARCH("food", R798)), "Food Trucks",
IF(ISNUMBER(SEARCH("electric",R798)),"Electric Music",
IF(ISNUMBER(SEARCH("indie",R798)),"Indie Rock",
IF(ISNUMBER(SEARCH("jazz",R798)),"Jazz",
IF(ISNUMBER(SEARCH("metal",R798)),"Metal",
IF(ISNUMBER(SEARCH("rock",R798)),"Rock",
IF(ISNUMBER(SEARCH("world",R798)),"World Music",
IF(ISNUMBER(SEARCH("animation", R798)), "Animation",
IF(ISNUMBER(SEARCH("documentary", R798)), "Documentary",
IF(ISNUMBER(SEARCH("drama", R798)), "Drama",
IF(ISNUMBER(SEARCH("science", R798)), "Science Ficton",
IF(ISNUMBER(SEARCH("shorts", R798)), "Shorts",
IF(ISNUMBER(SEARCH("television", R798)), "Television",
IF(ISNUMBER(SEARCH("mobile", R798)), "Mobile Games",
IF(ISNUMBER(SEARCH("video games", R798)), "Video Games",
IF(ISNUMBER(SEARCH("theater", R798)), "Plays",
IF(ISNUMBER(SEARCH("wearables", R798)), "Wearables",
IF(ISNUMBER(SEARCH("web", R798)), "Web",
IF(ISNUMBER(SEARCH("journalism", R798)), "Audio",
IF(ISNUMBER(SEARCH("photography", R798)), "Photography Books",
IF(ISNUMBER(SEARCH("publishing/fiction", R798)), "Ficton",
IF(ISNUMBER(SEARCH("nonfiction", R798)), "Nonfiction",
IF(ISNUMBER(SEARCH("podcasts", R798)), "Radio &amp; Podcasts",
IF(ISNUMBER(SEARCH("translations", R798)), "translations"))))))))))))))))))))))))</f>
        <v>Mobile Games</v>
      </c>
    </row>
    <row r="799" spans="1:20" x14ac:dyDescent="0.25">
      <c r="A799">
        <v>797</v>
      </c>
      <c r="B799" t="s">
        <v>1629</v>
      </c>
      <c r="C799" s="3" t="s">
        <v>1630</v>
      </c>
      <c r="D799">
        <v>7600</v>
      </c>
      <c r="E799">
        <v>8332</v>
      </c>
      <c r="F799" s="6">
        <f>E799/D799*100</f>
        <v>109.63157894736841</v>
      </c>
      <c r="G799" t="s">
        <v>20</v>
      </c>
      <c r="H799">
        <v>185</v>
      </c>
      <c r="I799" s="8">
        <f>IFERROR(E799/H799,"0")</f>
        <v>45.037837837837834</v>
      </c>
      <c r="J799" t="s">
        <v>21</v>
      </c>
      <c r="K799" t="s">
        <v>22</v>
      </c>
      <c r="L799">
        <v>1546149600</v>
      </c>
      <c r="M799" s="12">
        <f>(((L799/60)/60)/24)+DATE(1970,1,1)</f>
        <v>43464.25</v>
      </c>
      <c r="N799">
        <v>1548136800</v>
      </c>
      <c r="O799" s="12">
        <f>(((N799/60)/60)/24)+DATE(1970,1,1)</f>
        <v>43487.25</v>
      </c>
      <c r="P799" t="b">
        <v>0</v>
      </c>
      <c r="Q799" t="b">
        <v>0</v>
      </c>
      <c r="R799" t="s">
        <v>28</v>
      </c>
      <c r="S799" t="str">
        <f>IF(ISNUMBER(SEARCH("food", R799)), "Food", IF(ISNUMBER(SEARCH("music",R799)),"Music",IF(ISNUMBER(SEARCH("film", R799)), "Film &amp; Video", IF(ISNUMBER(SEARCH("games", R799)), "Games", IF(ISNUMBER(SEARCH("theater", R799)), "Theater",IF(ISNUMBER(SEARCH("technology", R799)), "Technology", IF(ISNUMBER(SEARCH("journalism", R799)), "Journalism", IF(ISNUMBER(SEARCH("photography", R799)), "Photography", IF(ISNUMBER(SEARCH("publishing", R799)), "Publishing")))))))))</f>
        <v>Technology</v>
      </c>
      <c r="T799" t="str">
        <f>IF(ISNUMBER(SEARCH("food", R799)), "Food Trucks",
IF(ISNUMBER(SEARCH("electric",R799)),"Electric Music",
IF(ISNUMBER(SEARCH("indie",R799)),"Indie Rock",
IF(ISNUMBER(SEARCH("jazz",R799)),"Jazz",
IF(ISNUMBER(SEARCH("metal",R799)),"Metal",
IF(ISNUMBER(SEARCH("rock",R799)),"Rock",
IF(ISNUMBER(SEARCH("world",R799)),"World Music",
IF(ISNUMBER(SEARCH("animation", R799)), "Animation",
IF(ISNUMBER(SEARCH("documentary", R799)), "Documentary",
IF(ISNUMBER(SEARCH("drama", R799)), "Drama",
IF(ISNUMBER(SEARCH("science", R799)), "Science Ficton",
IF(ISNUMBER(SEARCH("shorts", R799)), "Shorts",
IF(ISNUMBER(SEARCH("television", R799)), "Television",
IF(ISNUMBER(SEARCH("mobile", R799)), "Mobile Games",
IF(ISNUMBER(SEARCH("video games", R799)), "Video Games",
IF(ISNUMBER(SEARCH("theater", R799)), "Plays",
IF(ISNUMBER(SEARCH("wearables", R799)), "Wearables",
IF(ISNUMBER(SEARCH("web", R799)), "Web",
IF(ISNUMBER(SEARCH("journalism", R799)), "Audio",
IF(ISNUMBER(SEARCH("photography", R799)), "Photography Books",
IF(ISNUMBER(SEARCH("publishing/fiction", R799)), "Ficton",
IF(ISNUMBER(SEARCH("nonfiction", R799)), "Nonfiction",
IF(ISNUMBER(SEARCH("podcasts", R799)), "Radio &amp; Podcasts",
IF(ISNUMBER(SEARCH("translations", R799)), "translations"))))))))))))))))))))))))</f>
        <v>Web</v>
      </c>
    </row>
    <row r="800" spans="1:20" x14ac:dyDescent="0.25">
      <c r="A800">
        <v>798</v>
      </c>
      <c r="B800" t="s">
        <v>1631</v>
      </c>
      <c r="C800" s="3" t="s">
        <v>1632</v>
      </c>
      <c r="D800">
        <v>3400</v>
      </c>
      <c r="E800">
        <v>6408</v>
      </c>
      <c r="F800" s="6">
        <f>E800/D800*100</f>
        <v>188.47058823529412</v>
      </c>
      <c r="G800" t="s">
        <v>20</v>
      </c>
      <c r="H800">
        <v>121</v>
      </c>
      <c r="I800" s="8">
        <f>IFERROR(E800/H800,"0")</f>
        <v>52.958677685950413</v>
      </c>
      <c r="J800" t="s">
        <v>21</v>
      </c>
      <c r="K800" t="s">
        <v>22</v>
      </c>
      <c r="L800">
        <v>1338440400</v>
      </c>
      <c r="M800" s="12">
        <f>(((L800/60)/60)/24)+DATE(1970,1,1)</f>
        <v>41060.208333333336</v>
      </c>
      <c r="N800">
        <v>1340859600</v>
      </c>
      <c r="O800" s="12">
        <f>(((N800/60)/60)/24)+DATE(1970,1,1)</f>
        <v>41088.208333333336</v>
      </c>
      <c r="P800" t="b">
        <v>0</v>
      </c>
      <c r="Q800" t="b">
        <v>1</v>
      </c>
      <c r="R800" t="s">
        <v>33</v>
      </c>
      <c r="S800" t="str">
        <f>IF(ISNUMBER(SEARCH("food", R800)), "Food", IF(ISNUMBER(SEARCH("music",R800)),"Music",IF(ISNUMBER(SEARCH("film", R800)), "Film &amp; Video", IF(ISNUMBER(SEARCH("games", R800)), "Games", IF(ISNUMBER(SEARCH("theater", R800)), "Theater",IF(ISNUMBER(SEARCH("technology", R800)), "Technology", IF(ISNUMBER(SEARCH("journalism", R800)), "Journalism", IF(ISNUMBER(SEARCH("photography", R800)), "Photography", IF(ISNUMBER(SEARCH("publishing", R800)), "Publishing")))))))))</f>
        <v>Theater</v>
      </c>
      <c r="T800" t="str">
        <f>IF(ISNUMBER(SEARCH("food", R800)), "Food Trucks",
IF(ISNUMBER(SEARCH("electric",R800)),"Electric Music",
IF(ISNUMBER(SEARCH("indie",R800)),"Indie Rock",
IF(ISNUMBER(SEARCH("jazz",R800)),"Jazz",
IF(ISNUMBER(SEARCH("metal",R800)),"Metal",
IF(ISNUMBER(SEARCH("rock",R800)),"Rock",
IF(ISNUMBER(SEARCH("world",R800)),"World Music",
IF(ISNUMBER(SEARCH("animation", R800)), "Animation",
IF(ISNUMBER(SEARCH("documentary", R800)), "Documentary",
IF(ISNUMBER(SEARCH("drama", R800)), "Drama",
IF(ISNUMBER(SEARCH("science", R800)), "Science Ficton",
IF(ISNUMBER(SEARCH("shorts", R800)), "Shorts",
IF(ISNUMBER(SEARCH("television", R800)), "Television",
IF(ISNUMBER(SEARCH("mobile", R800)), "Mobile Games",
IF(ISNUMBER(SEARCH("video games", R800)), "Video Games",
IF(ISNUMBER(SEARCH("theater", R800)), "Plays",
IF(ISNUMBER(SEARCH("wearables", R800)), "Wearables",
IF(ISNUMBER(SEARCH("web", R800)), "Web",
IF(ISNUMBER(SEARCH("journalism", R800)), "Audio",
IF(ISNUMBER(SEARCH("photography", R800)), "Photography Books",
IF(ISNUMBER(SEARCH("publishing/fiction", R800)), "Ficton",
IF(ISNUMBER(SEARCH("nonfiction", R800)), "Nonfiction",
IF(ISNUMBER(SEARCH("podcasts", R800)), "Radio &amp; Podcasts",
IF(ISNUMBER(SEARCH("translations", R800)), "translations"))))))))))))))))))))))))</f>
        <v>Plays</v>
      </c>
    </row>
    <row r="801" spans="1:20" x14ac:dyDescent="0.25">
      <c r="A801">
        <v>799</v>
      </c>
      <c r="B801" t="s">
        <v>1633</v>
      </c>
      <c r="C801" s="3" t="s">
        <v>1634</v>
      </c>
      <c r="D801">
        <v>84500</v>
      </c>
      <c r="E801">
        <v>73522</v>
      </c>
      <c r="F801" s="6">
        <f>E801/D801*100</f>
        <v>87.008284023668637</v>
      </c>
      <c r="G801" t="s">
        <v>14</v>
      </c>
      <c r="H801">
        <v>1225</v>
      </c>
      <c r="I801" s="8">
        <f>IFERROR(E801/H801,"0")</f>
        <v>60.017959183673469</v>
      </c>
      <c r="J801" t="s">
        <v>40</v>
      </c>
      <c r="K801" t="s">
        <v>41</v>
      </c>
      <c r="L801">
        <v>1454133600</v>
      </c>
      <c r="M801" s="12">
        <f>(((L801/60)/60)/24)+DATE(1970,1,1)</f>
        <v>42399.25</v>
      </c>
      <c r="N801">
        <v>1454479200</v>
      </c>
      <c r="O801" s="12">
        <f>(((N801/60)/60)/24)+DATE(1970,1,1)</f>
        <v>42403.25</v>
      </c>
      <c r="P801" t="b">
        <v>0</v>
      </c>
      <c r="Q801" t="b">
        <v>0</v>
      </c>
      <c r="R801" t="s">
        <v>33</v>
      </c>
      <c r="S801" t="str">
        <f>IF(ISNUMBER(SEARCH("food", R801)), "Food", IF(ISNUMBER(SEARCH("music",R801)),"Music",IF(ISNUMBER(SEARCH("film", R801)), "Film &amp; Video", IF(ISNUMBER(SEARCH("games", R801)), "Games", IF(ISNUMBER(SEARCH("theater", R801)), "Theater",IF(ISNUMBER(SEARCH("technology", R801)), "Technology", IF(ISNUMBER(SEARCH("journalism", R801)), "Journalism", IF(ISNUMBER(SEARCH("photography", R801)), "Photography", IF(ISNUMBER(SEARCH("publishing", R801)), "Publishing")))))))))</f>
        <v>Theater</v>
      </c>
      <c r="T801" t="str">
        <f>IF(ISNUMBER(SEARCH("food", R801)), "Food Trucks",
IF(ISNUMBER(SEARCH("electric",R801)),"Electric Music",
IF(ISNUMBER(SEARCH("indie",R801)),"Indie Rock",
IF(ISNUMBER(SEARCH("jazz",R801)),"Jazz",
IF(ISNUMBER(SEARCH("metal",R801)),"Metal",
IF(ISNUMBER(SEARCH("rock",R801)),"Rock",
IF(ISNUMBER(SEARCH("world",R801)),"World Music",
IF(ISNUMBER(SEARCH("animation", R801)), "Animation",
IF(ISNUMBER(SEARCH("documentary", R801)), "Documentary",
IF(ISNUMBER(SEARCH("drama", R801)), "Drama",
IF(ISNUMBER(SEARCH("science", R801)), "Science Ficton",
IF(ISNUMBER(SEARCH("shorts", R801)), "Shorts",
IF(ISNUMBER(SEARCH("television", R801)), "Television",
IF(ISNUMBER(SEARCH("mobile", R801)), "Mobile Games",
IF(ISNUMBER(SEARCH("video games", R801)), "Video Games",
IF(ISNUMBER(SEARCH("theater", R801)), "Plays",
IF(ISNUMBER(SEARCH("wearables", R801)), "Wearables",
IF(ISNUMBER(SEARCH("web", R801)), "Web",
IF(ISNUMBER(SEARCH("journalism", R801)), "Audio",
IF(ISNUMBER(SEARCH("photography", R801)), "Photography Books",
IF(ISNUMBER(SEARCH("publishing/fiction", R801)), "Ficton",
IF(ISNUMBER(SEARCH("nonfiction", R801)), "Nonfiction",
IF(ISNUMBER(SEARCH("podcasts", R801)), "Radio &amp; Podcasts",
IF(ISNUMBER(SEARCH("translations", R801)), "translations"))))))))))))))))))))))))</f>
        <v>Plays</v>
      </c>
    </row>
    <row r="802" spans="1:20" x14ac:dyDescent="0.25">
      <c r="A802">
        <v>800</v>
      </c>
      <c r="B802" t="s">
        <v>1635</v>
      </c>
      <c r="C802" s="3" t="s">
        <v>1636</v>
      </c>
      <c r="D802">
        <v>100</v>
      </c>
      <c r="E802">
        <v>1</v>
      </c>
      <c r="F802" s="6">
        <f>E802/D802*100</f>
        <v>1</v>
      </c>
      <c r="G802" t="s">
        <v>14</v>
      </c>
      <c r="H802">
        <v>1</v>
      </c>
      <c r="I802" s="8">
        <f>IFERROR(E802/H802,"0")</f>
        <v>1</v>
      </c>
      <c r="J802" t="s">
        <v>98</v>
      </c>
      <c r="K802" t="s">
        <v>99</v>
      </c>
      <c r="L802">
        <v>1434085200</v>
      </c>
      <c r="M802" s="12">
        <f>(((L802/60)/60)/24)+DATE(1970,1,1)</f>
        <v>42167.208333333328</v>
      </c>
      <c r="N802">
        <v>1434430800</v>
      </c>
      <c r="O802" s="12">
        <f>(((N802/60)/60)/24)+DATE(1970,1,1)</f>
        <v>42171.208333333328</v>
      </c>
      <c r="P802" t="b">
        <v>0</v>
      </c>
      <c r="Q802" t="b">
        <v>0</v>
      </c>
      <c r="R802" t="s">
        <v>23</v>
      </c>
      <c r="S802" t="str">
        <f>IF(ISNUMBER(SEARCH("food", R802)), "Food", IF(ISNUMBER(SEARCH("music",R802)),"Music",IF(ISNUMBER(SEARCH("film", R802)), "Film &amp; Video", IF(ISNUMBER(SEARCH("games", R802)), "Games", IF(ISNUMBER(SEARCH("theater", R802)), "Theater",IF(ISNUMBER(SEARCH("technology", R802)), "Technology", IF(ISNUMBER(SEARCH("journalism", R802)), "Journalism", IF(ISNUMBER(SEARCH("photography", R802)), "Photography", IF(ISNUMBER(SEARCH("publishing", R802)), "Publishing")))))))))</f>
        <v>Music</v>
      </c>
      <c r="T802" t="str">
        <f>IF(ISNUMBER(SEARCH("food", R802)), "Food Trucks",
IF(ISNUMBER(SEARCH("electric",R802)),"Electric Music",
IF(ISNUMBER(SEARCH("indie",R802)),"Indie Rock",
IF(ISNUMBER(SEARCH("jazz",R802)),"Jazz",
IF(ISNUMBER(SEARCH("metal",R802)),"Metal",
IF(ISNUMBER(SEARCH("rock",R802)),"Rock",
IF(ISNUMBER(SEARCH("world",R802)),"World Music",
IF(ISNUMBER(SEARCH("animation", R802)), "Animation",
IF(ISNUMBER(SEARCH("documentary", R802)), "Documentary",
IF(ISNUMBER(SEARCH("drama", R802)), "Drama",
IF(ISNUMBER(SEARCH("science", R802)), "Science Ficton",
IF(ISNUMBER(SEARCH("shorts", R802)), "Shorts",
IF(ISNUMBER(SEARCH("television", R802)), "Television",
IF(ISNUMBER(SEARCH("mobile", R802)), "Mobile Games",
IF(ISNUMBER(SEARCH("video games", R802)), "Video Games",
IF(ISNUMBER(SEARCH("theater", R802)), "Plays",
IF(ISNUMBER(SEARCH("wearables", R802)), "Wearables",
IF(ISNUMBER(SEARCH("web", R802)), "Web",
IF(ISNUMBER(SEARCH("journalism", R802)), "Audio",
IF(ISNUMBER(SEARCH("photography", R802)), "Photography Books",
IF(ISNUMBER(SEARCH("publishing/fiction", R802)), "Ficton",
IF(ISNUMBER(SEARCH("nonfiction", R802)), "Nonfiction",
IF(ISNUMBER(SEARCH("podcasts", R802)), "Radio &amp; Podcasts",
IF(ISNUMBER(SEARCH("translations", R802)), "translations"))))))))))))))))))))))))</f>
        <v>Rock</v>
      </c>
    </row>
    <row r="803" spans="1:20" x14ac:dyDescent="0.25">
      <c r="A803">
        <v>801</v>
      </c>
      <c r="B803" t="s">
        <v>1637</v>
      </c>
      <c r="C803" s="3" t="s">
        <v>1638</v>
      </c>
      <c r="D803">
        <v>2300</v>
      </c>
      <c r="E803">
        <v>4667</v>
      </c>
      <c r="F803" s="6">
        <f>E803/D803*100</f>
        <v>202.9130434782609</v>
      </c>
      <c r="G803" t="s">
        <v>20</v>
      </c>
      <c r="H803">
        <v>106</v>
      </c>
      <c r="I803" s="8">
        <f>IFERROR(E803/H803,"0")</f>
        <v>44.028301886792455</v>
      </c>
      <c r="J803" t="s">
        <v>21</v>
      </c>
      <c r="K803" t="s">
        <v>22</v>
      </c>
      <c r="L803">
        <v>1577772000</v>
      </c>
      <c r="M803" s="12">
        <f>(((L803/60)/60)/24)+DATE(1970,1,1)</f>
        <v>43830.25</v>
      </c>
      <c r="N803">
        <v>1579672800</v>
      </c>
      <c r="O803" s="12">
        <f>(((N803/60)/60)/24)+DATE(1970,1,1)</f>
        <v>43852.25</v>
      </c>
      <c r="P803" t="b">
        <v>0</v>
      </c>
      <c r="Q803" t="b">
        <v>1</v>
      </c>
      <c r="R803" t="s">
        <v>122</v>
      </c>
      <c r="S803" t="str">
        <f>IF(ISNUMBER(SEARCH("food", R803)), "Food", IF(ISNUMBER(SEARCH("music",R803)),"Music",IF(ISNUMBER(SEARCH("film", R803)), "Film &amp; Video", IF(ISNUMBER(SEARCH("games", R803)), "Games", IF(ISNUMBER(SEARCH("theater", R803)), "Theater",IF(ISNUMBER(SEARCH("technology", R803)), "Technology", IF(ISNUMBER(SEARCH("journalism", R803)), "Journalism", IF(ISNUMBER(SEARCH("photography", R803)), "Photography", IF(ISNUMBER(SEARCH("publishing", R803)), "Publishing")))))))))</f>
        <v>Photography</v>
      </c>
      <c r="T803" t="str">
        <f>IF(ISNUMBER(SEARCH("food", R803)), "Food Trucks",
IF(ISNUMBER(SEARCH("electric",R803)),"Electric Music",
IF(ISNUMBER(SEARCH("indie",R803)),"Indie Rock",
IF(ISNUMBER(SEARCH("jazz",R803)),"Jazz",
IF(ISNUMBER(SEARCH("metal",R803)),"Metal",
IF(ISNUMBER(SEARCH("rock",R803)),"Rock",
IF(ISNUMBER(SEARCH("world",R803)),"World Music",
IF(ISNUMBER(SEARCH("animation", R803)), "Animation",
IF(ISNUMBER(SEARCH("documentary", R803)), "Documentary",
IF(ISNUMBER(SEARCH("drama", R803)), "Drama",
IF(ISNUMBER(SEARCH("science", R803)), "Science Ficton",
IF(ISNUMBER(SEARCH("shorts", R803)), "Shorts",
IF(ISNUMBER(SEARCH("television", R803)), "Television",
IF(ISNUMBER(SEARCH("mobile", R803)), "Mobile Games",
IF(ISNUMBER(SEARCH("video games", R803)), "Video Games",
IF(ISNUMBER(SEARCH("theater", R803)), "Plays",
IF(ISNUMBER(SEARCH("wearables", R803)), "Wearables",
IF(ISNUMBER(SEARCH("web", R803)), "Web",
IF(ISNUMBER(SEARCH("journalism", R803)), "Audio",
IF(ISNUMBER(SEARCH("photography", R803)), "Photography Books",
IF(ISNUMBER(SEARCH("publishing/fiction", R803)), "Ficton",
IF(ISNUMBER(SEARCH("nonfiction", R803)), "Nonfiction",
IF(ISNUMBER(SEARCH("podcasts", R803)), "Radio &amp; Podcasts",
IF(ISNUMBER(SEARCH("translations", R803)), "translations"))))))))))))))))))))))))</f>
        <v>Photography Books</v>
      </c>
    </row>
    <row r="804" spans="1:20" ht="31.5" x14ac:dyDescent="0.25">
      <c r="A804">
        <v>802</v>
      </c>
      <c r="B804" t="s">
        <v>1639</v>
      </c>
      <c r="C804" s="3" t="s">
        <v>1640</v>
      </c>
      <c r="D804">
        <v>6200</v>
      </c>
      <c r="E804">
        <v>12216</v>
      </c>
      <c r="F804" s="6">
        <f>E804/D804*100</f>
        <v>197.03225806451613</v>
      </c>
      <c r="G804" t="s">
        <v>20</v>
      </c>
      <c r="H804">
        <v>142</v>
      </c>
      <c r="I804" s="8">
        <f>IFERROR(E804/H804,"0")</f>
        <v>86.028169014084511</v>
      </c>
      <c r="J804" t="s">
        <v>21</v>
      </c>
      <c r="K804" t="s">
        <v>22</v>
      </c>
      <c r="L804">
        <v>1562216400</v>
      </c>
      <c r="M804" s="12">
        <f>(((L804/60)/60)/24)+DATE(1970,1,1)</f>
        <v>43650.208333333328</v>
      </c>
      <c r="N804">
        <v>1562389200</v>
      </c>
      <c r="O804" s="12">
        <f>(((N804/60)/60)/24)+DATE(1970,1,1)</f>
        <v>43652.208333333328</v>
      </c>
      <c r="P804" t="b">
        <v>0</v>
      </c>
      <c r="Q804" t="b">
        <v>0</v>
      </c>
      <c r="R804" t="s">
        <v>122</v>
      </c>
      <c r="S804" t="str">
        <f>IF(ISNUMBER(SEARCH("food", R804)), "Food", IF(ISNUMBER(SEARCH("music",R804)),"Music",IF(ISNUMBER(SEARCH("film", R804)), "Film &amp; Video", IF(ISNUMBER(SEARCH("games", R804)), "Games", IF(ISNUMBER(SEARCH("theater", R804)), "Theater",IF(ISNUMBER(SEARCH("technology", R804)), "Technology", IF(ISNUMBER(SEARCH("journalism", R804)), "Journalism", IF(ISNUMBER(SEARCH("photography", R804)), "Photography", IF(ISNUMBER(SEARCH("publishing", R804)), "Publishing")))))))))</f>
        <v>Photography</v>
      </c>
      <c r="T804" t="str">
        <f>IF(ISNUMBER(SEARCH("food", R804)), "Food Trucks",
IF(ISNUMBER(SEARCH("electric",R804)),"Electric Music",
IF(ISNUMBER(SEARCH("indie",R804)),"Indie Rock",
IF(ISNUMBER(SEARCH("jazz",R804)),"Jazz",
IF(ISNUMBER(SEARCH("metal",R804)),"Metal",
IF(ISNUMBER(SEARCH("rock",R804)),"Rock",
IF(ISNUMBER(SEARCH("world",R804)),"World Music",
IF(ISNUMBER(SEARCH("animation", R804)), "Animation",
IF(ISNUMBER(SEARCH("documentary", R804)), "Documentary",
IF(ISNUMBER(SEARCH("drama", R804)), "Drama",
IF(ISNUMBER(SEARCH("science", R804)), "Science Ficton",
IF(ISNUMBER(SEARCH("shorts", R804)), "Shorts",
IF(ISNUMBER(SEARCH("television", R804)), "Television",
IF(ISNUMBER(SEARCH("mobile", R804)), "Mobile Games",
IF(ISNUMBER(SEARCH("video games", R804)), "Video Games",
IF(ISNUMBER(SEARCH("theater", R804)), "Plays",
IF(ISNUMBER(SEARCH("wearables", R804)), "Wearables",
IF(ISNUMBER(SEARCH("web", R804)), "Web",
IF(ISNUMBER(SEARCH("journalism", R804)), "Audio",
IF(ISNUMBER(SEARCH("photography", R804)), "Photography Books",
IF(ISNUMBER(SEARCH("publishing/fiction", R804)), "Ficton",
IF(ISNUMBER(SEARCH("nonfiction", R804)), "Nonfiction",
IF(ISNUMBER(SEARCH("podcasts", R804)), "Radio &amp; Podcasts",
IF(ISNUMBER(SEARCH("translations", R804)), "translations"))))))))))))))))))))))))</f>
        <v>Photography Books</v>
      </c>
    </row>
    <row r="805" spans="1:20" ht="31.5" x14ac:dyDescent="0.25">
      <c r="A805">
        <v>803</v>
      </c>
      <c r="B805" t="s">
        <v>1641</v>
      </c>
      <c r="C805" s="3" t="s">
        <v>1642</v>
      </c>
      <c r="D805">
        <v>6100</v>
      </c>
      <c r="E805">
        <v>6527</v>
      </c>
      <c r="F805" s="6">
        <f>E805/D805*100</f>
        <v>107</v>
      </c>
      <c r="G805" t="s">
        <v>20</v>
      </c>
      <c r="H805">
        <v>233</v>
      </c>
      <c r="I805" s="8">
        <f>IFERROR(E805/H805,"0")</f>
        <v>28.012875536480685</v>
      </c>
      <c r="J805" t="s">
        <v>21</v>
      </c>
      <c r="K805" t="s">
        <v>22</v>
      </c>
      <c r="L805">
        <v>1548568800</v>
      </c>
      <c r="M805" s="12">
        <f>(((L805/60)/60)/24)+DATE(1970,1,1)</f>
        <v>43492.25</v>
      </c>
      <c r="N805">
        <v>1551506400</v>
      </c>
      <c r="O805" s="12">
        <f>(((N805/60)/60)/24)+DATE(1970,1,1)</f>
        <v>43526.25</v>
      </c>
      <c r="P805" t="b">
        <v>0</v>
      </c>
      <c r="Q805" t="b">
        <v>0</v>
      </c>
      <c r="R805" t="s">
        <v>33</v>
      </c>
      <c r="S805" t="str">
        <f>IF(ISNUMBER(SEARCH("food", R805)), "Food", IF(ISNUMBER(SEARCH("music",R805)),"Music",IF(ISNUMBER(SEARCH("film", R805)), "Film &amp; Video", IF(ISNUMBER(SEARCH("games", R805)), "Games", IF(ISNUMBER(SEARCH("theater", R805)), "Theater",IF(ISNUMBER(SEARCH("technology", R805)), "Technology", IF(ISNUMBER(SEARCH("journalism", R805)), "Journalism", IF(ISNUMBER(SEARCH("photography", R805)), "Photography", IF(ISNUMBER(SEARCH("publishing", R805)), "Publishing")))))))))</f>
        <v>Theater</v>
      </c>
      <c r="T805" t="str">
        <f>IF(ISNUMBER(SEARCH("food", R805)), "Food Trucks",
IF(ISNUMBER(SEARCH("electric",R805)),"Electric Music",
IF(ISNUMBER(SEARCH("indie",R805)),"Indie Rock",
IF(ISNUMBER(SEARCH("jazz",R805)),"Jazz",
IF(ISNUMBER(SEARCH("metal",R805)),"Metal",
IF(ISNUMBER(SEARCH("rock",R805)),"Rock",
IF(ISNUMBER(SEARCH("world",R805)),"World Music",
IF(ISNUMBER(SEARCH("animation", R805)), "Animation",
IF(ISNUMBER(SEARCH("documentary", R805)), "Documentary",
IF(ISNUMBER(SEARCH("drama", R805)), "Drama",
IF(ISNUMBER(SEARCH("science", R805)), "Science Ficton",
IF(ISNUMBER(SEARCH("shorts", R805)), "Shorts",
IF(ISNUMBER(SEARCH("television", R805)), "Television",
IF(ISNUMBER(SEARCH("mobile", R805)), "Mobile Games",
IF(ISNUMBER(SEARCH("video games", R805)), "Video Games",
IF(ISNUMBER(SEARCH("theater", R805)), "Plays",
IF(ISNUMBER(SEARCH("wearables", R805)), "Wearables",
IF(ISNUMBER(SEARCH("web", R805)), "Web",
IF(ISNUMBER(SEARCH("journalism", R805)), "Audio",
IF(ISNUMBER(SEARCH("photography", R805)), "Photography Books",
IF(ISNUMBER(SEARCH("publishing/fiction", R805)), "Ficton",
IF(ISNUMBER(SEARCH("nonfiction", R805)), "Nonfiction",
IF(ISNUMBER(SEARCH("podcasts", R805)), "Radio &amp; Podcasts",
IF(ISNUMBER(SEARCH("translations", R805)), "translations"))))))))))))))))))))))))</f>
        <v>Plays</v>
      </c>
    </row>
    <row r="806" spans="1:20" x14ac:dyDescent="0.25">
      <c r="A806">
        <v>804</v>
      </c>
      <c r="B806" t="s">
        <v>1643</v>
      </c>
      <c r="C806" s="3" t="s">
        <v>1644</v>
      </c>
      <c r="D806">
        <v>2600</v>
      </c>
      <c r="E806">
        <v>6987</v>
      </c>
      <c r="F806" s="6">
        <f>E806/D806*100</f>
        <v>268.73076923076923</v>
      </c>
      <c r="G806" t="s">
        <v>20</v>
      </c>
      <c r="H806">
        <v>218</v>
      </c>
      <c r="I806" s="8">
        <f>IFERROR(E806/H806,"0")</f>
        <v>32.050458715596328</v>
      </c>
      <c r="J806" t="s">
        <v>21</v>
      </c>
      <c r="K806" t="s">
        <v>22</v>
      </c>
      <c r="L806">
        <v>1514872800</v>
      </c>
      <c r="M806" s="12">
        <f>(((L806/60)/60)/24)+DATE(1970,1,1)</f>
        <v>43102.25</v>
      </c>
      <c r="N806">
        <v>1516600800</v>
      </c>
      <c r="O806" s="12">
        <f>(((N806/60)/60)/24)+DATE(1970,1,1)</f>
        <v>43122.25</v>
      </c>
      <c r="P806" t="b">
        <v>0</v>
      </c>
      <c r="Q806" t="b">
        <v>0</v>
      </c>
      <c r="R806" t="s">
        <v>23</v>
      </c>
      <c r="S806" t="str">
        <f>IF(ISNUMBER(SEARCH("food", R806)), "Food", IF(ISNUMBER(SEARCH("music",R806)),"Music",IF(ISNUMBER(SEARCH("film", R806)), "Film &amp; Video", IF(ISNUMBER(SEARCH("games", R806)), "Games", IF(ISNUMBER(SEARCH("theater", R806)), "Theater",IF(ISNUMBER(SEARCH("technology", R806)), "Technology", IF(ISNUMBER(SEARCH("journalism", R806)), "Journalism", IF(ISNUMBER(SEARCH("photography", R806)), "Photography", IF(ISNUMBER(SEARCH("publishing", R806)), "Publishing")))))))))</f>
        <v>Music</v>
      </c>
      <c r="T806" t="str">
        <f>IF(ISNUMBER(SEARCH("food", R806)), "Food Trucks",
IF(ISNUMBER(SEARCH("electric",R806)),"Electric Music",
IF(ISNUMBER(SEARCH("indie",R806)),"Indie Rock",
IF(ISNUMBER(SEARCH("jazz",R806)),"Jazz",
IF(ISNUMBER(SEARCH("metal",R806)),"Metal",
IF(ISNUMBER(SEARCH("rock",R806)),"Rock",
IF(ISNUMBER(SEARCH("world",R806)),"World Music",
IF(ISNUMBER(SEARCH("animation", R806)), "Animation",
IF(ISNUMBER(SEARCH("documentary", R806)), "Documentary",
IF(ISNUMBER(SEARCH("drama", R806)), "Drama",
IF(ISNUMBER(SEARCH("science", R806)), "Science Ficton",
IF(ISNUMBER(SEARCH("shorts", R806)), "Shorts",
IF(ISNUMBER(SEARCH("television", R806)), "Television",
IF(ISNUMBER(SEARCH("mobile", R806)), "Mobile Games",
IF(ISNUMBER(SEARCH("video games", R806)), "Video Games",
IF(ISNUMBER(SEARCH("theater", R806)), "Plays",
IF(ISNUMBER(SEARCH("wearables", R806)), "Wearables",
IF(ISNUMBER(SEARCH("web", R806)), "Web",
IF(ISNUMBER(SEARCH("journalism", R806)), "Audio",
IF(ISNUMBER(SEARCH("photography", R806)), "Photography Books",
IF(ISNUMBER(SEARCH("publishing/fiction", R806)), "Ficton",
IF(ISNUMBER(SEARCH("nonfiction", R806)), "Nonfiction",
IF(ISNUMBER(SEARCH("podcasts", R806)), "Radio &amp; Podcasts",
IF(ISNUMBER(SEARCH("translations", R806)), "translations"))))))))))))))))))))))))</f>
        <v>Rock</v>
      </c>
    </row>
    <row r="807" spans="1:20" ht="31.5" x14ac:dyDescent="0.25">
      <c r="A807">
        <v>805</v>
      </c>
      <c r="B807" t="s">
        <v>1645</v>
      </c>
      <c r="C807" s="3" t="s">
        <v>1646</v>
      </c>
      <c r="D807">
        <v>9700</v>
      </c>
      <c r="E807">
        <v>4932</v>
      </c>
      <c r="F807" s="6">
        <f>E807/D807*100</f>
        <v>50.845360824742272</v>
      </c>
      <c r="G807" t="s">
        <v>14</v>
      </c>
      <c r="H807">
        <v>67</v>
      </c>
      <c r="I807" s="8">
        <f>IFERROR(E807/H807,"0")</f>
        <v>73.611940298507463</v>
      </c>
      <c r="J807" t="s">
        <v>26</v>
      </c>
      <c r="K807" t="s">
        <v>27</v>
      </c>
      <c r="L807">
        <v>1416031200</v>
      </c>
      <c r="M807" s="12">
        <f>(((L807/60)/60)/24)+DATE(1970,1,1)</f>
        <v>41958.25</v>
      </c>
      <c r="N807">
        <v>1420437600</v>
      </c>
      <c r="O807" s="12">
        <f>(((N807/60)/60)/24)+DATE(1970,1,1)</f>
        <v>42009.25</v>
      </c>
      <c r="P807" t="b">
        <v>0</v>
      </c>
      <c r="Q807" t="b">
        <v>0</v>
      </c>
      <c r="R807" t="s">
        <v>42</v>
      </c>
      <c r="S807" t="str">
        <f>IF(ISNUMBER(SEARCH("food", R807)), "Food", IF(ISNUMBER(SEARCH("music",R807)),"Music",IF(ISNUMBER(SEARCH("film", R807)), "Film &amp; Video", IF(ISNUMBER(SEARCH("games", R807)), "Games", IF(ISNUMBER(SEARCH("theater", R807)), "Theater",IF(ISNUMBER(SEARCH("technology", R807)), "Technology", IF(ISNUMBER(SEARCH("journalism", R807)), "Journalism", IF(ISNUMBER(SEARCH("photography", R807)), "Photography", IF(ISNUMBER(SEARCH("publishing", R807)), "Publishing")))))))))</f>
        <v>Film &amp; Video</v>
      </c>
      <c r="T807" t="str">
        <f>IF(ISNUMBER(SEARCH("food", R807)), "Food Trucks",
IF(ISNUMBER(SEARCH("electric",R807)),"Electric Music",
IF(ISNUMBER(SEARCH("indie",R807)),"Indie Rock",
IF(ISNUMBER(SEARCH("jazz",R807)),"Jazz",
IF(ISNUMBER(SEARCH("metal",R807)),"Metal",
IF(ISNUMBER(SEARCH("rock",R807)),"Rock",
IF(ISNUMBER(SEARCH("world",R807)),"World Music",
IF(ISNUMBER(SEARCH("animation", R807)), "Animation",
IF(ISNUMBER(SEARCH("documentary", R807)), "Documentary",
IF(ISNUMBER(SEARCH("drama", R807)), "Drama",
IF(ISNUMBER(SEARCH("science", R807)), "Science Ficton",
IF(ISNUMBER(SEARCH("shorts", R807)), "Shorts",
IF(ISNUMBER(SEARCH("television", R807)), "Television",
IF(ISNUMBER(SEARCH("mobile", R807)), "Mobile Games",
IF(ISNUMBER(SEARCH("video games", R807)), "Video Games",
IF(ISNUMBER(SEARCH("theater", R807)), "Plays",
IF(ISNUMBER(SEARCH("wearables", R807)), "Wearables",
IF(ISNUMBER(SEARCH("web", R807)), "Web",
IF(ISNUMBER(SEARCH("journalism", R807)), "Audio",
IF(ISNUMBER(SEARCH("photography", R807)), "Photography Books",
IF(ISNUMBER(SEARCH("publishing/fiction", R807)), "Ficton",
IF(ISNUMBER(SEARCH("nonfiction", R807)), "Nonfiction",
IF(ISNUMBER(SEARCH("podcasts", R807)), "Radio &amp; Podcasts",
IF(ISNUMBER(SEARCH("translations", R807)), "translations"))))))))))))))))))))))))</f>
        <v>Documentary</v>
      </c>
    </row>
    <row r="808" spans="1:20" x14ac:dyDescent="0.25">
      <c r="A808">
        <v>806</v>
      </c>
      <c r="B808" t="s">
        <v>1647</v>
      </c>
      <c r="C808" s="3" t="s">
        <v>1648</v>
      </c>
      <c r="D808">
        <v>700</v>
      </c>
      <c r="E808">
        <v>8262</v>
      </c>
      <c r="F808" s="6">
        <f>E808/D808*100</f>
        <v>1180.2857142857142</v>
      </c>
      <c r="G808" t="s">
        <v>20</v>
      </c>
      <c r="H808">
        <v>76</v>
      </c>
      <c r="I808" s="8">
        <f>IFERROR(E808/H808,"0")</f>
        <v>108.71052631578948</v>
      </c>
      <c r="J808" t="s">
        <v>21</v>
      </c>
      <c r="K808" t="s">
        <v>22</v>
      </c>
      <c r="L808">
        <v>1330927200</v>
      </c>
      <c r="M808" s="12">
        <f>(((L808/60)/60)/24)+DATE(1970,1,1)</f>
        <v>40973.25</v>
      </c>
      <c r="N808">
        <v>1332997200</v>
      </c>
      <c r="O808" s="12">
        <f>(((N808/60)/60)/24)+DATE(1970,1,1)</f>
        <v>40997.208333333336</v>
      </c>
      <c r="P808" t="b">
        <v>0</v>
      </c>
      <c r="Q808" t="b">
        <v>1</v>
      </c>
      <c r="R808" t="s">
        <v>53</v>
      </c>
      <c r="S808" t="str">
        <f>IF(ISNUMBER(SEARCH("food", R808)), "Food", IF(ISNUMBER(SEARCH("music",R808)),"Music",IF(ISNUMBER(SEARCH("film", R808)), "Film &amp; Video", IF(ISNUMBER(SEARCH("games", R808)), "Games", IF(ISNUMBER(SEARCH("theater", R808)), "Theater",IF(ISNUMBER(SEARCH("technology", R808)), "Technology", IF(ISNUMBER(SEARCH("journalism", R808)), "Journalism", IF(ISNUMBER(SEARCH("photography", R808)), "Photography", IF(ISNUMBER(SEARCH("publishing", R808)), "Publishing")))))))))</f>
        <v>Film &amp; Video</v>
      </c>
      <c r="T808" t="str">
        <f>IF(ISNUMBER(SEARCH("food", R808)), "Food Trucks",
IF(ISNUMBER(SEARCH("electric",R808)),"Electric Music",
IF(ISNUMBER(SEARCH("indie",R808)),"Indie Rock",
IF(ISNUMBER(SEARCH("jazz",R808)),"Jazz",
IF(ISNUMBER(SEARCH("metal",R808)),"Metal",
IF(ISNUMBER(SEARCH("rock",R808)),"Rock",
IF(ISNUMBER(SEARCH("world",R808)),"World Music",
IF(ISNUMBER(SEARCH("animation", R808)), "Animation",
IF(ISNUMBER(SEARCH("documentary", R808)), "Documentary",
IF(ISNUMBER(SEARCH("drama", R808)), "Drama",
IF(ISNUMBER(SEARCH("science", R808)), "Science Ficton",
IF(ISNUMBER(SEARCH("shorts", R808)), "Shorts",
IF(ISNUMBER(SEARCH("television", R808)), "Television",
IF(ISNUMBER(SEARCH("mobile", R808)), "Mobile Games",
IF(ISNUMBER(SEARCH("video games", R808)), "Video Games",
IF(ISNUMBER(SEARCH("theater", R808)), "Plays",
IF(ISNUMBER(SEARCH("wearables", R808)), "Wearables",
IF(ISNUMBER(SEARCH("web", R808)), "Web",
IF(ISNUMBER(SEARCH("journalism", R808)), "Audio",
IF(ISNUMBER(SEARCH("photography", R808)), "Photography Books",
IF(ISNUMBER(SEARCH("publishing/fiction", R808)), "Ficton",
IF(ISNUMBER(SEARCH("nonfiction", R808)), "Nonfiction",
IF(ISNUMBER(SEARCH("podcasts", R808)), "Radio &amp; Podcasts",
IF(ISNUMBER(SEARCH("translations", R808)), "translations"))))))))))))))))))))))))</f>
        <v>Drama</v>
      </c>
    </row>
    <row r="809" spans="1:20" x14ac:dyDescent="0.25">
      <c r="A809">
        <v>807</v>
      </c>
      <c r="B809" t="s">
        <v>1649</v>
      </c>
      <c r="C809" s="3" t="s">
        <v>1650</v>
      </c>
      <c r="D809">
        <v>700</v>
      </c>
      <c r="E809">
        <v>1848</v>
      </c>
      <c r="F809" s="6">
        <f>E809/D809*100</f>
        <v>264</v>
      </c>
      <c r="G809" t="s">
        <v>20</v>
      </c>
      <c r="H809">
        <v>43</v>
      </c>
      <c r="I809" s="8">
        <f>IFERROR(E809/H809,"0")</f>
        <v>42.97674418604651</v>
      </c>
      <c r="J809" t="s">
        <v>21</v>
      </c>
      <c r="K809" t="s">
        <v>22</v>
      </c>
      <c r="L809">
        <v>1571115600</v>
      </c>
      <c r="M809" s="12">
        <f>(((L809/60)/60)/24)+DATE(1970,1,1)</f>
        <v>43753.208333333328</v>
      </c>
      <c r="N809">
        <v>1574920800</v>
      </c>
      <c r="O809" s="12">
        <f>(((N809/60)/60)/24)+DATE(1970,1,1)</f>
        <v>43797.25</v>
      </c>
      <c r="P809" t="b">
        <v>0</v>
      </c>
      <c r="Q809" t="b">
        <v>1</v>
      </c>
      <c r="R809" t="s">
        <v>33</v>
      </c>
      <c r="S809" t="str">
        <f>IF(ISNUMBER(SEARCH("food", R809)), "Food", IF(ISNUMBER(SEARCH("music",R809)),"Music",IF(ISNUMBER(SEARCH("film", R809)), "Film &amp; Video", IF(ISNUMBER(SEARCH("games", R809)), "Games", IF(ISNUMBER(SEARCH("theater", R809)), "Theater",IF(ISNUMBER(SEARCH("technology", R809)), "Technology", IF(ISNUMBER(SEARCH("journalism", R809)), "Journalism", IF(ISNUMBER(SEARCH("photography", R809)), "Photography", IF(ISNUMBER(SEARCH("publishing", R809)), "Publishing")))))))))</f>
        <v>Theater</v>
      </c>
      <c r="T809" t="str">
        <f>IF(ISNUMBER(SEARCH("food", R809)), "Food Trucks",
IF(ISNUMBER(SEARCH("electric",R809)),"Electric Music",
IF(ISNUMBER(SEARCH("indie",R809)),"Indie Rock",
IF(ISNUMBER(SEARCH("jazz",R809)),"Jazz",
IF(ISNUMBER(SEARCH("metal",R809)),"Metal",
IF(ISNUMBER(SEARCH("rock",R809)),"Rock",
IF(ISNUMBER(SEARCH("world",R809)),"World Music",
IF(ISNUMBER(SEARCH("animation", R809)), "Animation",
IF(ISNUMBER(SEARCH("documentary", R809)), "Documentary",
IF(ISNUMBER(SEARCH("drama", R809)), "Drama",
IF(ISNUMBER(SEARCH("science", R809)), "Science Ficton",
IF(ISNUMBER(SEARCH("shorts", R809)), "Shorts",
IF(ISNUMBER(SEARCH("television", R809)), "Television",
IF(ISNUMBER(SEARCH("mobile", R809)), "Mobile Games",
IF(ISNUMBER(SEARCH("video games", R809)), "Video Games",
IF(ISNUMBER(SEARCH("theater", R809)), "Plays",
IF(ISNUMBER(SEARCH("wearables", R809)), "Wearables",
IF(ISNUMBER(SEARCH("web", R809)), "Web",
IF(ISNUMBER(SEARCH("journalism", R809)), "Audio",
IF(ISNUMBER(SEARCH("photography", R809)), "Photography Books",
IF(ISNUMBER(SEARCH("publishing/fiction", R809)), "Ficton",
IF(ISNUMBER(SEARCH("nonfiction", R809)), "Nonfiction",
IF(ISNUMBER(SEARCH("podcasts", R809)), "Radio &amp; Podcasts",
IF(ISNUMBER(SEARCH("translations", R809)), "translations"))))))))))))))))))))))))</f>
        <v>Plays</v>
      </c>
    </row>
    <row r="810" spans="1:20" x14ac:dyDescent="0.25">
      <c r="A810">
        <v>808</v>
      </c>
      <c r="B810" t="s">
        <v>1651</v>
      </c>
      <c r="C810" s="3" t="s">
        <v>1652</v>
      </c>
      <c r="D810">
        <v>5200</v>
      </c>
      <c r="E810">
        <v>1583</v>
      </c>
      <c r="F810" s="6">
        <f>E810/D810*100</f>
        <v>30.44230769230769</v>
      </c>
      <c r="G810" t="s">
        <v>14</v>
      </c>
      <c r="H810">
        <v>19</v>
      </c>
      <c r="I810" s="8">
        <f>IFERROR(E810/H810,"0")</f>
        <v>83.315789473684205</v>
      </c>
      <c r="J810" t="s">
        <v>21</v>
      </c>
      <c r="K810" t="s">
        <v>22</v>
      </c>
      <c r="L810">
        <v>1463461200</v>
      </c>
      <c r="M810" s="12">
        <f>(((L810/60)/60)/24)+DATE(1970,1,1)</f>
        <v>42507.208333333328</v>
      </c>
      <c r="N810">
        <v>1464930000</v>
      </c>
      <c r="O810" s="12">
        <f>(((N810/60)/60)/24)+DATE(1970,1,1)</f>
        <v>42524.208333333328</v>
      </c>
      <c r="P810" t="b">
        <v>0</v>
      </c>
      <c r="Q810" t="b">
        <v>0</v>
      </c>
      <c r="R810" t="s">
        <v>17</v>
      </c>
      <c r="S810" t="str">
        <f>IF(ISNUMBER(SEARCH("food", R810)), "Food", IF(ISNUMBER(SEARCH("music",R810)),"Music",IF(ISNUMBER(SEARCH("film", R810)), "Film &amp; Video", IF(ISNUMBER(SEARCH("games", R810)), "Games", IF(ISNUMBER(SEARCH("theater", R810)), "Theater",IF(ISNUMBER(SEARCH("technology", R810)), "Technology", IF(ISNUMBER(SEARCH("journalism", R810)), "Journalism", IF(ISNUMBER(SEARCH("photography", R810)), "Photography", IF(ISNUMBER(SEARCH("publishing", R810)), "Publishing")))))))))</f>
        <v>Food</v>
      </c>
      <c r="T810" t="str">
        <f>IF(ISNUMBER(SEARCH("food", R810)), "Food Trucks",
IF(ISNUMBER(SEARCH("electric",R810)),"Electric Music",
IF(ISNUMBER(SEARCH("indie",R810)),"Indie Rock",
IF(ISNUMBER(SEARCH("jazz",R810)),"Jazz",
IF(ISNUMBER(SEARCH("metal",R810)),"Metal",
IF(ISNUMBER(SEARCH("rock",R810)),"Rock",
IF(ISNUMBER(SEARCH("world",R810)),"World Music",
IF(ISNUMBER(SEARCH("animation", R810)), "Animation",
IF(ISNUMBER(SEARCH("documentary", R810)), "Documentary",
IF(ISNUMBER(SEARCH("drama", R810)), "Drama",
IF(ISNUMBER(SEARCH("science", R810)), "Science Ficton",
IF(ISNUMBER(SEARCH("shorts", R810)), "Shorts",
IF(ISNUMBER(SEARCH("television", R810)), "Television",
IF(ISNUMBER(SEARCH("mobile", R810)), "Mobile Games",
IF(ISNUMBER(SEARCH("video games", R810)), "Video Games",
IF(ISNUMBER(SEARCH("theater", R810)), "Plays",
IF(ISNUMBER(SEARCH("wearables", R810)), "Wearables",
IF(ISNUMBER(SEARCH("web", R810)), "Web",
IF(ISNUMBER(SEARCH("journalism", R810)), "Audio",
IF(ISNUMBER(SEARCH("photography", R810)), "Photography Books",
IF(ISNUMBER(SEARCH("publishing/fiction", R810)), "Ficton",
IF(ISNUMBER(SEARCH("nonfiction", R810)), "Nonfiction",
IF(ISNUMBER(SEARCH("podcasts", R810)), "Radio &amp; Podcasts",
IF(ISNUMBER(SEARCH("translations", R810)), "translations"))))))))))))))))))))))))</f>
        <v>Food Trucks</v>
      </c>
    </row>
    <row r="811" spans="1:20" x14ac:dyDescent="0.25">
      <c r="A811">
        <v>809</v>
      </c>
      <c r="B811" t="s">
        <v>1599</v>
      </c>
      <c r="C811" s="3" t="s">
        <v>1653</v>
      </c>
      <c r="D811">
        <v>140800</v>
      </c>
      <c r="E811">
        <v>88536</v>
      </c>
      <c r="F811" s="6">
        <f>E811/D811*100</f>
        <v>62.880681818181813</v>
      </c>
      <c r="G811" t="s">
        <v>14</v>
      </c>
      <c r="H811">
        <v>2108</v>
      </c>
      <c r="I811" s="8">
        <f>IFERROR(E811/H811,"0")</f>
        <v>42</v>
      </c>
      <c r="J811" t="s">
        <v>98</v>
      </c>
      <c r="K811" t="s">
        <v>99</v>
      </c>
      <c r="L811">
        <v>1344920400</v>
      </c>
      <c r="M811" s="12">
        <f>(((L811/60)/60)/24)+DATE(1970,1,1)</f>
        <v>41135.208333333336</v>
      </c>
      <c r="N811">
        <v>1345006800</v>
      </c>
      <c r="O811" s="12">
        <f>(((N811/60)/60)/24)+DATE(1970,1,1)</f>
        <v>41136.208333333336</v>
      </c>
      <c r="P811" t="b">
        <v>0</v>
      </c>
      <c r="Q811" t="b">
        <v>0</v>
      </c>
      <c r="R811" t="s">
        <v>42</v>
      </c>
      <c r="S811" t="str">
        <f>IF(ISNUMBER(SEARCH("food", R811)), "Food", IF(ISNUMBER(SEARCH("music",R811)),"Music",IF(ISNUMBER(SEARCH("film", R811)), "Film &amp; Video", IF(ISNUMBER(SEARCH("games", R811)), "Games", IF(ISNUMBER(SEARCH("theater", R811)), "Theater",IF(ISNUMBER(SEARCH("technology", R811)), "Technology", IF(ISNUMBER(SEARCH("journalism", R811)), "Journalism", IF(ISNUMBER(SEARCH("photography", R811)), "Photography", IF(ISNUMBER(SEARCH("publishing", R811)), "Publishing")))))))))</f>
        <v>Film &amp; Video</v>
      </c>
      <c r="T811" t="str">
        <f>IF(ISNUMBER(SEARCH("food", R811)), "Food Trucks",
IF(ISNUMBER(SEARCH("electric",R811)),"Electric Music",
IF(ISNUMBER(SEARCH("indie",R811)),"Indie Rock",
IF(ISNUMBER(SEARCH("jazz",R811)),"Jazz",
IF(ISNUMBER(SEARCH("metal",R811)),"Metal",
IF(ISNUMBER(SEARCH("rock",R811)),"Rock",
IF(ISNUMBER(SEARCH("world",R811)),"World Music",
IF(ISNUMBER(SEARCH("animation", R811)), "Animation",
IF(ISNUMBER(SEARCH("documentary", R811)), "Documentary",
IF(ISNUMBER(SEARCH("drama", R811)), "Drama",
IF(ISNUMBER(SEARCH("science", R811)), "Science Ficton",
IF(ISNUMBER(SEARCH("shorts", R811)), "Shorts",
IF(ISNUMBER(SEARCH("television", R811)), "Television",
IF(ISNUMBER(SEARCH("mobile", R811)), "Mobile Games",
IF(ISNUMBER(SEARCH("video games", R811)), "Video Games",
IF(ISNUMBER(SEARCH("theater", R811)), "Plays",
IF(ISNUMBER(SEARCH("wearables", R811)), "Wearables",
IF(ISNUMBER(SEARCH("web", R811)), "Web",
IF(ISNUMBER(SEARCH("journalism", R811)), "Audio",
IF(ISNUMBER(SEARCH("photography", R811)), "Photography Books",
IF(ISNUMBER(SEARCH("publishing/fiction", R811)), "Ficton",
IF(ISNUMBER(SEARCH("nonfiction", R811)), "Nonfiction",
IF(ISNUMBER(SEARCH("podcasts", R811)), "Radio &amp; Podcasts",
IF(ISNUMBER(SEARCH("translations", R811)), "translations"))))))))))))))))))))))))</f>
        <v>Documentary</v>
      </c>
    </row>
    <row r="812" spans="1:20" x14ac:dyDescent="0.25">
      <c r="A812">
        <v>810</v>
      </c>
      <c r="B812" t="s">
        <v>1654</v>
      </c>
      <c r="C812" s="3" t="s">
        <v>1655</v>
      </c>
      <c r="D812">
        <v>6400</v>
      </c>
      <c r="E812">
        <v>12360</v>
      </c>
      <c r="F812" s="6">
        <f>E812/D812*100</f>
        <v>193.125</v>
      </c>
      <c r="G812" t="s">
        <v>20</v>
      </c>
      <c r="H812">
        <v>221</v>
      </c>
      <c r="I812" s="8">
        <f>IFERROR(E812/H812,"0")</f>
        <v>55.927601809954751</v>
      </c>
      <c r="J812" t="s">
        <v>21</v>
      </c>
      <c r="K812" t="s">
        <v>22</v>
      </c>
      <c r="L812">
        <v>1511848800</v>
      </c>
      <c r="M812" s="12">
        <f>(((L812/60)/60)/24)+DATE(1970,1,1)</f>
        <v>43067.25</v>
      </c>
      <c r="N812">
        <v>1512712800</v>
      </c>
      <c r="O812" s="12">
        <f>(((N812/60)/60)/24)+DATE(1970,1,1)</f>
        <v>43077.25</v>
      </c>
      <c r="P812" t="b">
        <v>0</v>
      </c>
      <c r="Q812" t="b">
        <v>1</v>
      </c>
      <c r="R812" t="s">
        <v>33</v>
      </c>
      <c r="S812" t="str">
        <f>IF(ISNUMBER(SEARCH("food", R812)), "Food", IF(ISNUMBER(SEARCH("music",R812)),"Music",IF(ISNUMBER(SEARCH("film", R812)), "Film &amp; Video", IF(ISNUMBER(SEARCH("games", R812)), "Games", IF(ISNUMBER(SEARCH("theater", R812)), "Theater",IF(ISNUMBER(SEARCH("technology", R812)), "Technology", IF(ISNUMBER(SEARCH("journalism", R812)), "Journalism", IF(ISNUMBER(SEARCH("photography", R812)), "Photography", IF(ISNUMBER(SEARCH("publishing", R812)), "Publishing")))))))))</f>
        <v>Theater</v>
      </c>
      <c r="T812" t="str">
        <f>IF(ISNUMBER(SEARCH("food", R812)), "Food Trucks",
IF(ISNUMBER(SEARCH("electric",R812)),"Electric Music",
IF(ISNUMBER(SEARCH("indie",R812)),"Indie Rock",
IF(ISNUMBER(SEARCH("jazz",R812)),"Jazz",
IF(ISNUMBER(SEARCH("metal",R812)),"Metal",
IF(ISNUMBER(SEARCH("rock",R812)),"Rock",
IF(ISNUMBER(SEARCH("world",R812)),"World Music",
IF(ISNUMBER(SEARCH("animation", R812)), "Animation",
IF(ISNUMBER(SEARCH("documentary", R812)), "Documentary",
IF(ISNUMBER(SEARCH("drama", R812)), "Drama",
IF(ISNUMBER(SEARCH("science", R812)), "Science Ficton",
IF(ISNUMBER(SEARCH("shorts", R812)), "Shorts",
IF(ISNUMBER(SEARCH("television", R812)), "Television",
IF(ISNUMBER(SEARCH("mobile", R812)), "Mobile Games",
IF(ISNUMBER(SEARCH("video games", R812)), "Video Games",
IF(ISNUMBER(SEARCH("theater", R812)), "Plays",
IF(ISNUMBER(SEARCH("wearables", R812)), "Wearables",
IF(ISNUMBER(SEARCH("web", R812)), "Web",
IF(ISNUMBER(SEARCH("journalism", R812)), "Audio",
IF(ISNUMBER(SEARCH("photography", R812)), "Photography Books",
IF(ISNUMBER(SEARCH("publishing/fiction", R812)), "Ficton",
IF(ISNUMBER(SEARCH("nonfiction", R812)), "Nonfiction",
IF(ISNUMBER(SEARCH("podcasts", R812)), "Radio &amp; Podcasts",
IF(ISNUMBER(SEARCH("translations", R812)), "translations"))))))))))))))))))))))))</f>
        <v>Plays</v>
      </c>
    </row>
    <row r="813" spans="1:20" x14ac:dyDescent="0.25">
      <c r="A813">
        <v>811</v>
      </c>
      <c r="B813" t="s">
        <v>1656</v>
      </c>
      <c r="C813" s="3" t="s">
        <v>1657</v>
      </c>
      <c r="D813">
        <v>92500</v>
      </c>
      <c r="E813">
        <v>71320</v>
      </c>
      <c r="F813" s="6">
        <f>E813/D813*100</f>
        <v>77.102702702702715</v>
      </c>
      <c r="G813" t="s">
        <v>14</v>
      </c>
      <c r="H813">
        <v>679</v>
      </c>
      <c r="I813" s="8">
        <f>IFERROR(E813/H813,"0")</f>
        <v>105.03681885125184</v>
      </c>
      <c r="J813" t="s">
        <v>21</v>
      </c>
      <c r="K813" t="s">
        <v>22</v>
      </c>
      <c r="L813">
        <v>1452319200</v>
      </c>
      <c r="M813" s="12">
        <f>(((L813/60)/60)/24)+DATE(1970,1,1)</f>
        <v>42378.25</v>
      </c>
      <c r="N813">
        <v>1452492000</v>
      </c>
      <c r="O813" s="12">
        <f>(((N813/60)/60)/24)+DATE(1970,1,1)</f>
        <v>42380.25</v>
      </c>
      <c r="P813" t="b">
        <v>0</v>
      </c>
      <c r="Q813" t="b">
        <v>1</v>
      </c>
      <c r="R813" t="s">
        <v>89</v>
      </c>
      <c r="S813" t="str">
        <f>IF(ISNUMBER(SEARCH("food", R813)), "Food", IF(ISNUMBER(SEARCH("music",R813)),"Music",IF(ISNUMBER(SEARCH("film", R813)), "Film &amp; Video", IF(ISNUMBER(SEARCH("games", R813)), "Games", IF(ISNUMBER(SEARCH("theater", R813)), "Theater",IF(ISNUMBER(SEARCH("technology", R813)), "Technology", IF(ISNUMBER(SEARCH("journalism", R813)), "Journalism", IF(ISNUMBER(SEARCH("photography", R813)), "Photography", IF(ISNUMBER(SEARCH("publishing", R813)), "Publishing")))))))))</f>
        <v>Games</v>
      </c>
      <c r="T813" t="str">
        <f>IF(ISNUMBER(SEARCH("food", R813)), "Food Trucks",
IF(ISNUMBER(SEARCH("electric",R813)),"Electric Music",
IF(ISNUMBER(SEARCH("indie",R813)),"Indie Rock",
IF(ISNUMBER(SEARCH("jazz",R813)),"Jazz",
IF(ISNUMBER(SEARCH("metal",R813)),"Metal",
IF(ISNUMBER(SEARCH("rock",R813)),"Rock",
IF(ISNUMBER(SEARCH("world",R813)),"World Music",
IF(ISNUMBER(SEARCH("animation", R813)), "Animation",
IF(ISNUMBER(SEARCH("documentary", R813)), "Documentary",
IF(ISNUMBER(SEARCH("drama", R813)), "Drama",
IF(ISNUMBER(SEARCH("science", R813)), "Science Ficton",
IF(ISNUMBER(SEARCH("shorts", R813)), "Shorts",
IF(ISNUMBER(SEARCH("television", R813)), "Television",
IF(ISNUMBER(SEARCH("mobile", R813)), "Mobile Games",
IF(ISNUMBER(SEARCH("video games", R813)), "Video Games",
IF(ISNUMBER(SEARCH("theater", R813)), "Plays",
IF(ISNUMBER(SEARCH("wearables", R813)), "Wearables",
IF(ISNUMBER(SEARCH("web", R813)), "Web",
IF(ISNUMBER(SEARCH("journalism", R813)), "Audio",
IF(ISNUMBER(SEARCH("photography", R813)), "Photography Books",
IF(ISNUMBER(SEARCH("publishing/fiction", R813)), "Ficton",
IF(ISNUMBER(SEARCH("nonfiction", R813)), "Nonfiction",
IF(ISNUMBER(SEARCH("podcasts", R813)), "Radio &amp; Podcasts",
IF(ISNUMBER(SEARCH("translations", R813)), "translations"))))))))))))))))))))))))</f>
        <v>Video Games</v>
      </c>
    </row>
    <row r="814" spans="1:20" x14ac:dyDescent="0.25">
      <c r="A814">
        <v>812</v>
      </c>
      <c r="B814" t="s">
        <v>1658</v>
      </c>
      <c r="C814" s="3" t="s">
        <v>1659</v>
      </c>
      <c r="D814">
        <v>59700</v>
      </c>
      <c r="E814">
        <v>134640</v>
      </c>
      <c r="F814" s="6">
        <f>E814/D814*100</f>
        <v>225.52763819095478</v>
      </c>
      <c r="G814" t="s">
        <v>20</v>
      </c>
      <c r="H814">
        <v>2805</v>
      </c>
      <c r="I814" s="8">
        <f>IFERROR(E814/H814,"0")</f>
        <v>48</v>
      </c>
      <c r="J814" t="s">
        <v>15</v>
      </c>
      <c r="K814" t="s">
        <v>16</v>
      </c>
      <c r="L814">
        <v>1523854800</v>
      </c>
      <c r="M814" s="12">
        <f>(((L814/60)/60)/24)+DATE(1970,1,1)</f>
        <v>43206.208333333328</v>
      </c>
      <c r="N814">
        <v>1524286800</v>
      </c>
      <c r="O814" s="12">
        <f>(((N814/60)/60)/24)+DATE(1970,1,1)</f>
        <v>43211.208333333328</v>
      </c>
      <c r="P814" t="b">
        <v>0</v>
      </c>
      <c r="Q814" t="b">
        <v>0</v>
      </c>
      <c r="R814" t="s">
        <v>68</v>
      </c>
      <c r="S814" t="str">
        <f>IF(ISNUMBER(SEARCH("food", R814)), "Food", IF(ISNUMBER(SEARCH("music",R814)),"Music",IF(ISNUMBER(SEARCH("film", R814)), "Film &amp; Video", IF(ISNUMBER(SEARCH("games", R814)), "Games", IF(ISNUMBER(SEARCH("theater", R814)), "Theater",IF(ISNUMBER(SEARCH("technology", R814)), "Technology", IF(ISNUMBER(SEARCH("journalism", R814)), "Journalism", IF(ISNUMBER(SEARCH("photography", R814)), "Photography", IF(ISNUMBER(SEARCH("publishing", R814)), "Publishing")))))))))</f>
        <v>Publishing</v>
      </c>
      <c r="T814" t="str">
        <f>IF(ISNUMBER(SEARCH("food", R814)), "Food Trucks",
IF(ISNUMBER(SEARCH("electric",R814)),"Electric Music",
IF(ISNUMBER(SEARCH("indie",R814)),"Indie Rock",
IF(ISNUMBER(SEARCH("jazz",R814)),"Jazz",
IF(ISNUMBER(SEARCH("metal",R814)),"Metal",
IF(ISNUMBER(SEARCH("rock",R814)),"Rock",
IF(ISNUMBER(SEARCH("world",R814)),"World Music",
IF(ISNUMBER(SEARCH("animation", R814)), "Animation",
IF(ISNUMBER(SEARCH("documentary", R814)), "Documentary",
IF(ISNUMBER(SEARCH("drama", R814)), "Drama",
IF(ISNUMBER(SEARCH("science", R814)), "Science Ficton",
IF(ISNUMBER(SEARCH("shorts", R814)), "Shorts",
IF(ISNUMBER(SEARCH("television", R814)), "Television",
IF(ISNUMBER(SEARCH("mobile", R814)), "Mobile Games",
IF(ISNUMBER(SEARCH("video games", R814)), "Video Games",
IF(ISNUMBER(SEARCH("theater", R814)), "Plays",
IF(ISNUMBER(SEARCH("wearables", R814)), "Wearables",
IF(ISNUMBER(SEARCH("web", R814)), "Web",
IF(ISNUMBER(SEARCH("journalism", R814)), "Audio",
IF(ISNUMBER(SEARCH("photography", R814)), "Photography Books",
IF(ISNUMBER(SEARCH("publishing/fiction", R814)), "Ficton",
IF(ISNUMBER(SEARCH("nonfiction", R814)), "Nonfiction",
IF(ISNUMBER(SEARCH("podcasts", R814)), "Radio &amp; Podcasts",
IF(ISNUMBER(SEARCH("translations", R814)), "translations"))))))))))))))))))))))))</f>
        <v>Nonfiction</v>
      </c>
    </row>
    <row r="815" spans="1:20" x14ac:dyDescent="0.25">
      <c r="A815">
        <v>813</v>
      </c>
      <c r="B815" t="s">
        <v>1660</v>
      </c>
      <c r="C815" s="3" t="s">
        <v>1661</v>
      </c>
      <c r="D815">
        <v>3200</v>
      </c>
      <c r="E815">
        <v>7661</v>
      </c>
      <c r="F815" s="6">
        <f>E815/D815*100</f>
        <v>239.40625</v>
      </c>
      <c r="G815" t="s">
        <v>20</v>
      </c>
      <c r="H815">
        <v>68</v>
      </c>
      <c r="I815" s="8">
        <f>IFERROR(E815/H815,"0")</f>
        <v>112.66176470588235</v>
      </c>
      <c r="J815" t="s">
        <v>21</v>
      </c>
      <c r="K815" t="s">
        <v>22</v>
      </c>
      <c r="L815">
        <v>1346043600</v>
      </c>
      <c r="M815" s="12">
        <f>(((L815/60)/60)/24)+DATE(1970,1,1)</f>
        <v>41148.208333333336</v>
      </c>
      <c r="N815">
        <v>1346907600</v>
      </c>
      <c r="O815" s="12">
        <f>(((N815/60)/60)/24)+DATE(1970,1,1)</f>
        <v>41158.208333333336</v>
      </c>
      <c r="P815" t="b">
        <v>0</v>
      </c>
      <c r="Q815" t="b">
        <v>0</v>
      </c>
      <c r="R815" t="s">
        <v>89</v>
      </c>
      <c r="S815" t="str">
        <f>IF(ISNUMBER(SEARCH("food", R815)), "Food", IF(ISNUMBER(SEARCH("music",R815)),"Music",IF(ISNUMBER(SEARCH("film", R815)), "Film &amp; Video", IF(ISNUMBER(SEARCH("games", R815)), "Games", IF(ISNUMBER(SEARCH("theater", R815)), "Theater",IF(ISNUMBER(SEARCH("technology", R815)), "Technology", IF(ISNUMBER(SEARCH("journalism", R815)), "Journalism", IF(ISNUMBER(SEARCH("photography", R815)), "Photography", IF(ISNUMBER(SEARCH("publishing", R815)), "Publishing")))))))))</f>
        <v>Games</v>
      </c>
      <c r="T815" t="str">
        <f>IF(ISNUMBER(SEARCH("food", R815)), "Food Trucks",
IF(ISNUMBER(SEARCH("electric",R815)),"Electric Music",
IF(ISNUMBER(SEARCH("indie",R815)),"Indie Rock",
IF(ISNUMBER(SEARCH("jazz",R815)),"Jazz",
IF(ISNUMBER(SEARCH("metal",R815)),"Metal",
IF(ISNUMBER(SEARCH("rock",R815)),"Rock",
IF(ISNUMBER(SEARCH("world",R815)),"World Music",
IF(ISNUMBER(SEARCH("animation", R815)), "Animation",
IF(ISNUMBER(SEARCH("documentary", R815)), "Documentary",
IF(ISNUMBER(SEARCH("drama", R815)), "Drama",
IF(ISNUMBER(SEARCH("science", R815)), "Science Ficton",
IF(ISNUMBER(SEARCH("shorts", R815)), "Shorts",
IF(ISNUMBER(SEARCH("television", R815)), "Television",
IF(ISNUMBER(SEARCH("mobile", R815)), "Mobile Games",
IF(ISNUMBER(SEARCH("video games", R815)), "Video Games",
IF(ISNUMBER(SEARCH("theater", R815)), "Plays",
IF(ISNUMBER(SEARCH("wearables", R815)), "Wearables",
IF(ISNUMBER(SEARCH("web", R815)), "Web",
IF(ISNUMBER(SEARCH("journalism", R815)), "Audio",
IF(ISNUMBER(SEARCH("photography", R815)), "Photography Books",
IF(ISNUMBER(SEARCH("publishing/fiction", R815)), "Ficton",
IF(ISNUMBER(SEARCH("nonfiction", R815)), "Nonfiction",
IF(ISNUMBER(SEARCH("podcasts", R815)), "Radio &amp; Podcasts",
IF(ISNUMBER(SEARCH("translations", R815)), "translations"))))))))))))))))))))))))</f>
        <v>Video Games</v>
      </c>
    </row>
    <row r="816" spans="1:20" x14ac:dyDescent="0.25">
      <c r="A816">
        <v>814</v>
      </c>
      <c r="B816" t="s">
        <v>1662</v>
      </c>
      <c r="C816" s="3" t="s">
        <v>1663</v>
      </c>
      <c r="D816">
        <v>3200</v>
      </c>
      <c r="E816">
        <v>2950</v>
      </c>
      <c r="F816" s="6">
        <f>E816/D816*100</f>
        <v>92.1875</v>
      </c>
      <c r="G816" t="s">
        <v>14</v>
      </c>
      <c r="H816">
        <v>36</v>
      </c>
      <c r="I816" s="8">
        <f>IFERROR(E816/H816,"0")</f>
        <v>81.944444444444443</v>
      </c>
      <c r="J816" t="s">
        <v>36</v>
      </c>
      <c r="K816" t="s">
        <v>37</v>
      </c>
      <c r="L816">
        <v>1464325200</v>
      </c>
      <c r="M816" s="12">
        <f>(((L816/60)/60)/24)+DATE(1970,1,1)</f>
        <v>42517.208333333328</v>
      </c>
      <c r="N816">
        <v>1464498000</v>
      </c>
      <c r="O816" s="12">
        <f>(((N816/60)/60)/24)+DATE(1970,1,1)</f>
        <v>42519.208333333328</v>
      </c>
      <c r="P816" t="b">
        <v>0</v>
      </c>
      <c r="Q816" t="b">
        <v>1</v>
      </c>
      <c r="R816" t="s">
        <v>23</v>
      </c>
      <c r="S816" t="str">
        <f>IF(ISNUMBER(SEARCH("food", R816)), "Food", IF(ISNUMBER(SEARCH("music",R816)),"Music",IF(ISNUMBER(SEARCH("film", R816)), "Film &amp; Video", IF(ISNUMBER(SEARCH("games", R816)), "Games", IF(ISNUMBER(SEARCH("theater", R816)), "Theater",IF(ISNUMBER(SEARCH("technology", R816)), "Technology", IF(ISNUMBER(SEARCH("journalism", R816)), "Journalism", IF(ISNUMBER(SEARCH("photography", R816)), "Photography", IF(ISNUMBER(SEARCH("publishing", R816)), "Publishing")))))))))</f>
        <v>Music</v>
      </c>
      <c r="T816" t="str">
        <f>IF(ISNUMBER(SEARCH("food", R816)), "Food Trucks",
IF(ISNUMBER(SEARCH("electric",R816)),"Electric Music",
IF(ISNUMBER(SEARCH("indie",R816)),"Indie Rock",
IF(ISNUMBER(SEARCH("jazz",R816)),"Jazz",
IF(ISNUMBER(SEARCH("metal",R816)),"Metal",
IF(ISNUMBER(SEARCH("rock",R816)),"Rock",
IF(ISNUMBER(SEARCH("world",R816)),"World Music",
IF(ISNUMBER(SEARCH("animation", R816)), "Animation",
IF(ISNUMBER(SEARCH("documentary", R816)), "Documentary",
IF(ISNUMBER(SEARCH("drama", R816)), "Drama",
IF(ISNUMBER(SEARCH("science", R816)), "Science Ficton",
IF(ISNUMBER(SEARCH("shorts", R816)), "Shorts",
IF(ISNUMBER(SEARCH("television", R816)), "Television",
IF(ISNUMBER(SEARCH("mobile", R816)), "Mobile Games",
IF(ISNUMBER(SEARCH("video games", R816)), "Video Games",
IF(ISNUMBER(SEARCH("theater", R816)), "Plays",
IF(ISNUMBER(SEARCH("wearables", R816)), "Wearables",
IF(ISNUMBER(SEARCH("web", R816)), "Web",
IF(ISNUMBER(SEARCH("journalism", R816)), "Audio",
IF(ISNUMBER(SEARCH("photography", R816)), "Photography Books",
IF(ISNUMBER(SEARCH("publishing/fiction", R816)), "Ficton",
IF(ISNUMBER(SEARCH("nonfiction", R816)), "Nonfiction",
IF(ISNUMBER(SEARCH("podcasts", R816)), "Radio &amp; Podcasts",
IF(ISNUMBER(SEARCH("translations", R816)), "translations"))))))))))))))))))))))))</f>
        <v>Rock</v>
      </c>
    </row>
    <row r="817" spans="1:20" ht="31.5" x14ac:dyDescent="0.25">
      <c r="A817">
        <v>815</v>
      </c>
      <c r="B817" t="s">
        <v>1664</v>
      </c>
      <c r="C817" s="3" t="s">
        <v>1665</v>
      </c>
      <c r="D817">
        <v>9000</v>
      </c>
      <c r="E817">
        <v>11721</v>
      </c>
      <c r="F817" s="6">
        <f>E817/D817*100</f>
        <v>130.23333333333335</v>
      </c>
      <c r="G817" t="s">
        <v>20</v>
      </c>
      <c r="H817">
        <v>183</v>
      </c>
      <c r="I817" s="8">
        <f>IFERROR(E817/H817,"0")</f>
        <v>64.049180327868854</v>
      </c>
      <c r="J817" t="s">
        <v>15</v>
      </c>
      <c r="K817" t="s">
        <v>16</v>
      </c>
      <c r="L817">
        <v>1511935200</v>
      </c>
      <c r="M817" s="12">
        <f>(((L817/60)/60)/24)+DATE(1970,1,1)</f>
        <v>43068.25</v>
      </c>
      <c r="N817">
        <v>1514181600</v>
      </c>
      <c r="O817" s="12">
        <f>(((N817/60)/60)/24)+DATE(1970,1,1)</f>
        <v>43094.25</v>
      </c>
      <c r="P817" t="b">
        <v>0</v>
      </c>
      <c r="Q817" t="b">
        <v>0</v>
      </c>
      <c r="R817" t="s">
        <v>23</v>
      </c>
      <c r="S817" t="str">
        <f>IF(ISNUMBER(SEARCH("food", R817)), "Food", IF(ISNUMBER(SEARCH("music",R817)),"Music",IF(ISNUMBER(SEARCH("film", R817)), "Film &amp; Video", IF(ISNUMBER(SEARCH("games", R817)), "Games", IF(ISNUMBER(SEARCH("theater", R817)), "Theater",IF(ISNUMBER(SEARCH("technology", R817)), "Technology", IF(ISNUMBER(SEARCH("journalism", R817)), "Journalism", IF(ISNUMBER(SEARCH("photography", R817)), "Photography", IF(ISNUMBER(SEARCH("publishing", R817)), "Publishing")))))))))</f>
        <v>Music</v>
      </c>
      <c r="T817" t="str">
        <f>IF(ISNUMBER(SEARCH("food", R817)), "Food Trucks",
IF(ISNUMBER(SEARCH("electric",R817)),"Electric Music",
IF(ISNUMBER(SEARCH("indie",R817)),"Indie Rock",
IF(ISNUMBER(SEARCH("jazz",R817)),"Jazz",
IF(ISNUMBER(SEARCH("metal",R817)),"Metal",
IF(ISNUMBER(SEARCH("rock",R817)),"Rock",
IF(ISNUMBER(SEARCH("world",R817)),"World Music",
IF(ISNUMBER(SEARCH("animation", R817)), "Animation",
IF(ISNUMBER(SEARCH("documentary", R817)), "Documentary",
IF(ISNUMBER(SEARCH("drama", R817)), "Drama",
IF(ISNUMBER(SEARCH("science", R817)), "Science Ficton",
IF(ISNUMBER(SEARCH("shorts", R817)), "Shorts",
IF(ISNUMBER(SEARCH("television", R817)), "Television",
IF(ISNUMBER(SEARCH("mobile", R817)), "Mobile Games",
IF(ISNUMBER(SEARCH("video games", R817)), "Video Games",
IF(ISNUMBER(SEARCH("theater", R817)), "Plays",
IF(ISNUMBER(SEARCH("wearables", R817)), "Wearables",
IF(ISNUMBER(SEARCH("web", R817)), "Web",
IF(ISNUMBER(SEARCH("journalism", R817)), "Audio",
IF(ISNUMBER(SEARCH("photography", R817)), "Photography Books",
IF(ISNUMBER(SEARCH("publishing/fiction", R817)), "Ficton",
IF(ISNUMBER(SEARCH("nonfiction", R817)), "Nonfiction",
IF(ISNUMBER(SEARCH("podcasts", R817)), "Radio &amp; Podcasts",
IF(ISNUMBER(SEARCH("translations", R817)), "translations"))))))))))))))))))))))))</f>
        <v>Rock</v>
      </c>
    </row>
    <row r="818" spans="1:20" x14ac:dyDescent="0.25">
      <c r="A818">
        <v>816</v>
      </c>
      <c r="B818" t="s">
        <v>1666</v>
      </c>
      <c r="C818" s="3" t="s">
        <v>1667</v>
      </c>
      <c r="D818">
        <v>2300</v>
      </c>
      <c r="E818">
        <v>14150</v>
      </c>
      <c r="F818" s="6">
        <f>E818/D818*100</f>
        <v>615.21739130434787</v>
      </c>
      <c r="G818" t="s">
        <v>20</v>
      </c>
      <c r="H818">
        <v>133</v>
      </c>
      <c r="I818" s="8">
        <f>IFERROR(E818/H818,"0")</f>
        <v>106.39097744360902</v>
      </c>
      <c r="J818" t="s">
        <v>21</v>
      </c>
      <c r="K818" t="s">
        <v>22</v>
      </c>
      <c r="L818">
        <v>1392012000</v>
      </c>
      <c r="M818" s="12">
        <f>(((L818/60)/60)/24)+DATE(1970,1,1)</f>
        <v>41680.25</v>
      </c>
      <c r="N818">
        <v>1392184800</v>
      </c>
      <c r="O818" s="12">
        <f>(((N818/60)/60)/24)+DATE(1970,1,1)</f>
        <v>41682.25</v>
      </c>
      <c r="P818" t="b">
        <v>1</v>
      </c>
      <c r="Q818" t="b">
        <v>1</v>
      </c>
      <c r="R818" t="s">
        <v>33</v>
      </c>
      <c r="S818" t="str">
        <f>IF(ISNUMBER(SEARCH("food", R818)), "Food", IF(ISNUMBER(SEARCH("music",R818)),"Music",IF(ISNUMBER(SEARCH("film", R818)), "Film &amp; Video", IF(ISNUMBER(SEARCH("games", R818)), "Games", IF(ISNUMBER(SEARCH("theater", R818)), "Theater",IF(ISNUMBER(SEARCH("technology", R818)), "Technology", IF(ISNUMBER(SEARCH("journalism", R818)), "Journalism", IF(ISNUMBER(SEARCH("photography", R818)), "Photography", IF(ISNUMBER(SEARCH("publishing", R818)), "Publishing")))))))))</f>
        <v>Theater</v>
      </c>
      <c r="T818" t="str">
        <f>IF(ISNUMBER(SEARCH("food", R818)), "Food Trucks",
IF(ISNUMBER(SEARCH("electric",R818)),"Electric Music",
IF(ISNUMBER(SEARCH("indie",R818)),"Indie Rock",
IF(ISNUMBER(SEARCH("jazz",R818)),"Jazz",
IF(ISNUMBER(SEARCH("metal",R818)),"Metal",
IF(ISNUMBER(SEARCH("rock",R818)),"Rock",
IF(ISNUMBER(SEARCH("world",R818)),"World Music",
IF(ISNUMBER(SEARCH("animation", R818)), "Animation",
IF(ISNUMBER(SEARCH("documentary", R818)), "Documentary",
IF(ISNUMBER(SEARCH("drama", R818)), "Drama",
IF(ISNUMBER(SEARCH("science", R818)), "Science Ficton",
IF(ISNUMBER(SEARCH("shorts", R818)), "Shorts",
IF(ISNUMBER(SEARCH("television", R818)), "Television",
IF(ISNUMBER(SEARCH("mobile", R818)), "Mobile Games",
IF(ISNUMBER(SEARCH("video games", R818)), "Video Games",
IF(ISNUMBER(SEARCH("theater", R818)), "Plays",
IF(ISNUMBER(SEARCH("wearables", R818)), "Wearables",
IF(ISNUMBER(SEARCH("web", R818)), "Web",
IF(ISNUMBER(SEARCH("journalism", R818)), "Audio",
IF(ISNUMBER(SEARCH("photography", R818)), "Photography Books",
IF(ISNUMBER(SEARCH("publishing/fiction", R818)), "Ficton",
IF(ISNUMBER(SEARCH("nonfiction", R818)), "Nonfiction",
IF(ISNUMBER(SEARCH("podcasts", R818)), "Radio &amp; Podcasts",
IF(ISNUMBER(SEARCH("translations", R818)), "translations"))))))))))))))))))))))))</f>
        <v>Plays</v>
      </c>
    </row>
    <row r="819" spans="1:20" x14ac:dyDescent="0.25">
      <c r="A819">
        <v>817</v>
      </c>
      <c r="B819" t="s">
        <v>1668</v>
      </c>
      <c r="C819" s="3" t="s">
        <v>1669</v>
      </c>
      <c r="D819">
        <v>51300</v>
      </c>
      <c r="E819">
        <v>189192</v>
      </c>
      <c r="F819" s="6">
        <f>E819/D819*100</f>
        <v>368.79532163742692</v>
      </c>
      <c r="G819" t="s">
        <v>20</v>
      </c>
      <c r="H819">
        <v>2489</v>
      </c>
      <c r="I819" s="8">
        <f>IFERROR(E819/H819,"0")</f>
        <v>76.011249497790274</v>
      </c>
      <c r="J819" t="s">
        <v>107</v>
      </c>
      <c r="K819" t="s">
        <v>108</v>
      </c>
      <c r="L819">
        <v>1556946000</v>
      </c>
      <c r="M819" s="12">
        <f>(((L819/60)/60)/24)+DATE(1970,1,1)</f>
        <v>43589.208333333328</v>
      </c>
      <c r="N819">
        <v>1559365200</v>
      </c>
      <c r="O819" s="12">
        <f>(((N819/60)/60)/24)+DATE(1970,1,1)</f>
        <v>43617.208333333328</v>
      </c>
      <c r="P819" t="b">
        <v>0</v>
      </c>
      <c r="Q819" t="b">
        <v>1</v>
      </c>
      <c r="R819" t="s">
        <v>68</v>
      </c>
      <c r="S819" t="str">
        <f>IF(ISNUMBER(SEARCH("food", R819)), "Food", IF(ISNUMBER(SEARCH("music",R819)),"Music",IF(ISNUMBER(SEARCH("film", R819)), "Film &amp; Video", IF(ISNUMBER(SEARCH("games", R819)), "Games", IF(ISNUMBER(SEARCH("theater", R819)), "Theater",IF(ISNUMBER(SEARCH("technology", R819)), "Technology", IF(ISNUMBER(SEARCH("journalism", R819)), "Journalism", IF(ISNUMBER(SEARCH("photography", R819)), "Photography", IF(ISNUMBER(SEARCH("publishing", R819)), "Publishing")))))))))</f>
        <v>Publishing</v>
      </c>
      <c r="T819" t="str">
        <f>IF(ISNUMBER(SEARCH("food", R819)), "Food Trucks",
IF(ISNUMBER(SEARCH("electric",R819)),"Electric Music",
IF(ISNUMBER(SEARCH("indie",R819)),"Indie Rock",
IF(ISNUMBER(SEARCH("jazz",R819)),"Jazz",
IF(ISNUMBER(SEARCH("metal",R819)),"Metal",
IF(ISNUMBER(SEARCH("rock",R819)),"Rock",
IF(ISNUMBER(SEARCH("world",R819)),"World Music",
IF(ISNUMBER(SEARCH("animation", R819)), "Animation",
IF(ISNUMBER(SEARCH("documentary", R819)), "Documentary",
IF(ISNUMBER(SEARCH("drama", R819)), "Drama",
IF(ISNUMBER(SEARCH("science", R819)), "Science Ficton",
IF(ISNUMBER(SEARCH("shorts", R819)), "Shorts",
IF(ISNUMBER(SEARCH("television", R819)), "Television",
IF(ISNUMBER(SEARCH("mobile", R819)), "Mobile Games",
IF(ISNUMBER(SEARCH("video games", R819)), "Video Games",
IF(ISNUMBER(SEARCH("theater", R819)), "Plays",
IF(ISNUMBER(SEARCH("wearables", R819)), "Wearables",
IF(ISNUMBER(SEARCH("web", R819)), "Web",
IF(ISNUMBER(SEARCH("journalism", R819)), "Audio",
IF(ISNUMBER(SEARCH("photography", R819)), "Photography Books",
IF(ISNUMBER(SEARCH("publishing/fiction", R819)), "Ficton",
IF(ISNUMBER(SEARCH("nonfiction", R819)), "Nonfiction",
IF(ISNUMBER(SEARCH("podcasts", R819)), "Radio &amp; Podcasts",
IF(ISNUMBER(SEARCH("translations", R819)), "translations"))))))))))))))))))))))))</f>
        <v>Nonfiction</v>
      </c>
    </row>
    <row r="820" spans="1:20" x14ac:dyDescent="0.25">
      <c r="A820">
        <v>818</v>
      </c>
      <c r="B820" t="s">
        <v>676</v>
      </c>
      <c r="C820" s="3" t="s">
        <v>1670</v>
      </c>
      <c r="D820">
        <v>700</v>
      </c>
      <c r="E820">
        <v>7664</v>
      </c>
      <c r="F820" s="6">
        <f>E820/D820*100</f>
        <v>1094.8571428571429</v>
      </c>
      <c r="G820" t="s">
        <v>20</v>
      </c>
      <c r="H820">
        <v>69</v>
      </c>
      <c r="I820" s="8">
        <f>IFERROR(E820/H820,"0")</f>
        <v>111.07246376811594</v>
      </c>
      <c r="J820" t="s">
        <v>21</v>
      </c>
      <c r="K820" t="s">
        <v>22</v>
      </c>
      <c r="L820">
        <v>1548050400</v>
      </c>
      <c r="M820" s="12">
        <f>(((L820/60)/60)/24)+DATE(1970,1,1)</f>
        <v>43486.25</v>
      </c>
      <c r="N820">
        <v>1549173600</v>
      </c>
      <c r="O820" s="12">
        <f>(((N820/60)/60)/24)+DATE(1970,1,1)</f>
        <v>43499.25</v>
      </c>
      <c r="P820" t="b">
        <v>0</v>
      </c>
      <c r="Q820" t="b">
        <v>1</v>
      </c>
      <c r="R820" t="s">
        <v>33</v>
      </c>
      <c r="S820" t="str">
        <f>IF(ISNUMBER(SEARCH("food", R820)), "Food", IF(ISNUMBER(SEARCH("music",R820)),"Music",IF(ISNUMBER(SEARCH("film", R820)), "Film &amp; Video", IF(ISNUMBER(SEARCH("games", R820)), "Games", IF(ISNUMBER(SEARCH("theater", R820)), "Theater",IF(ISNUMBER(SEARCH("technology", R820)), "Technology", IF(ISNUMBER(SEARCH("journalism", R820)), "Journalism", IF(ISNUMBER(SEARCH("photography", R820)), "Photography", IF(ISNUMBER(SEARCH("publishing", R820)), "Publishing")))))))))</f>
        <v>Theater</v>
      </c>
      <c r="T820" t="str">
        <f>IF(ISNUMBER(SEARCH("food", R820)), "Food Trucks",
IF(ISNUMBER(SEARCH("electric",R820)),"Electric Music",
IF(ISNUMBER(SEARCH("indie",R820)),"Indie Rock",
IF(ISNUMBER(SEARCH("jazz",R820)),"Jazz",
IF(ISNUMBER(SEARCH("metal",R820)),"Metal",
IF(ISNUMBER(SEARCH("rock",R820)),"Rock",
IF(ISNUMBER(SEARCH("world",R820)),"World Music",
IF(ISNUMBER(SEARCH("animation", R820)), "Animation",
IF(ISNUMBER(SEARCH("documentary", R820)), "Documentary",
IF(ISNUMBER(SEARCH("drama", R820)), "Drama",
IF(ISNUMBER(SEARCH("science", R820)), "Science Ficton",
IF(ISNUMBER(SEARCH("shorts", R820)), "Shorts",
IF(ISNUMBER(SEARCH("television", R820)), "Television",
IF(ISNUMBER(SEARCH("mobile", R820)), "Mobile Games",
IF(ISNUMBER(SEARCH("video games", R820)), "Video Games",
IF(ISNUMBER(SEARCH("theater", R820)), "Plays",
IF(ISNUMBER(SEARCH("wearables", R820)), "Wearables",
IF(ISNUMBER(SEARCH("web", R820)), "Web",
IF(ISNUMBER(SEARCH("journalism", R820)), "Audio",
IF(ISNUMBER(SEARCH("photography", R820)), "Photography Books",
IF(ISNUMBER(SEARCH("publishing/fiction", R820)), "Ficton",
IF(ISNUMBER(SEARCH("nonfiction", R820)), "Nonfiction",
IF(ISNUMBER(SEARCH("podcasts", R820)), "Radio &amp; Podcasts",
IF(ISNUMBER(SEARCH("translations", R820)), "translations"))))))))))))))))))))))))</f>
        <v>Plays</v>
      </c>
    </row>
    <row r="821" spans="1:20" ht="31.5" x14ac:dyDescent="0.25">
      <c r="A821">
        <v>819</v>
      </c>
      <c r="B821" t="s">
        <v>1671</v>
      </c>
      <c r="C821" s="3" t="s">
        <v>1672</v>
      </c>
      <c r="D821">
        <v>8900</v>
      </c>
      <c r="E821">
        <v>4509</v>
      </c>
      <c r="F821" s="6">
        <f>E821/D821*100</f>
        <v>50.662921348314605</v>
      </c>
      <c r="G821" t="s">
        <v>14</v>
      </c>
      <c r="H821">
        <v>47</v>
      </c>
      <c r="I821" s="8">
        <f>IFERROR(E821/H821,"0")</f>
        <v>95.936170212765958</v>
      </c>
      <c r="J821" t="s">
        <v>21</v>
      </c>
      <c r="K821" t="s">
        <v>22</v>
      </c>
      <c r="L821">
        <v>1353736800</v>
      </c>
      <c r="M821" s="12">
        <f>(((L821/60)/60)/24)+DATE(1970,1,1)</f>
        <v>41237.25</v>
      </c>
      <c r="N821">
        <v>1355032800</v>
      </c>
      <c r="O821" s="12">
        <f>(((N821/60)/60)/24)+DATE(1970,1,1)</f>
        <v>41252.25</v>
      </c>
      <c r="P821" t="b">
        <v>1</v>
      </c>
      <c r="Q821" t="b">
        <v>0</v>
      </c>
      <c r="R821" t="s">
        <v>89</v>
      </c>
      <c r="S821" t="str">
        <f>IF(ISNUMBER(SEARCH("food", R821)), "Food", IF(ISNUMBER(SEARCH("music",R821)),"Music",IF(ISNUMBER(SEARCH("film", R821)), "Film &amp; Video", IF(ISNUMBER(SEARCH("games", R821)), "Games", IF(ISNUMBER(SEARCH("theater", R821)), "Theater",IF(ISNUMBER(SEARCH("technology", R821)), "Technology", IF(ISNUMBER(SEARCH("journalism", R821)), "Journalism", IF(ISNUMBER(SEARCH("photography", R821)), "Photography", IF(ISNUMBER(SEARCH("publishing", R821)), "Publishing")))))))))</f>
        <v>Games</v>
      </c>
      <c r="T821" t="str">
        <f>IF(ISNUMBER(SEARCH("food", R821)), "Food Trucks",
IF(ISNUMBER(SEARCH("electric",R821)),"Electric Music",
IF(ISNUMBER(SEARCH("indie",R821)),"Indie Rock",
IF(ISNUMBER(SEARCH("jazz",R821)),"Jazz",
IF(ISNUMBER(SEARCH("metal",R821)),"Metal",
IF(ISNUMBER(SEARCH("rock",R821)),"Rock",
IF(ISNUMBER(SEARCH("world",R821)),"World Music",
IF(ISNUMBER(SEARCH("animation", R821)), "Animation",
IF(ISNUMBER(SEARCH("documentary", R821)), "Documentary",
IF(ISNUMBER(SEARCH("drama", R821)), "Drama",
IF(ISNUMBER(SEARCH("science", R821)), "Science Ficton",
IF(ISNUMBER(SEARCH("shorts", R821)), "Shorts",
IF(ISNUMBER(SEARCH("television", R821)), "Television",
IF(ISNUMBER(SEARCH("mobile", R821)), "Mobile Games",
IF(ISNUMBER(SEARCH("video games", R821)), "Video Games",
IF(ISNUMBER(SEARCH("theater", R821)), "Plays",
IF(ISNUMBER(SEARCH("wearables", R821)), "Wearables",
IF(ISNUMBER(SEARCH("web", R821)), "Web",
IF(ISNUMBER(SEARCH("journalism", R821)), "Audio",
IF(ISNUMBER(SEARCH("photography", R821)), "Photography Books",
IF(ISNUMBER(SEARCH("publishing/fiction", R821)), "Ficton",
IF(ISNUMBER(SEARCH("nonfiction", R821)), "Nonfiction",
IF(ISNUMBER(SEARCH("podcasts", R821)), "Radio &amp; Podcasts",
IF(ISNUMBER(SEARCH("translations", R821)), "translations"))))))))))))))))))))))))</f>
        <v>Video Games</v>
      </c>
    </row>
    <row r="822" spans="1:20" x14ac:dyDescent="0.25">
      <c r="A822">
        <v>820</v>
      </c>
      <c r="B822" t="s">
        <v>1673</v>
      </c>
      <c r="C822" s="3" t="s">
        <v>1674</v>
      </c>
      <c r="D822">
        <v>1500</v>
      </c>
      <c r="E822">
        <v>12009</v>
      </c>
      <c r="F822" s="6">
        <f>E822/D822*100</f>
        <v>800.6</v>
      </c>
      <c r="G822" t="s">
        <v>20</v>
      </c>
      <c r="H822">
        <v>279</v>
      </c>
      <c r="I822" s="8">
        <f>IFERROR(E822/H822,"0")</f>
        <v>43.043010752688176</v>
      </c>
      <c r="J822" t="s">
        <v>40</v>
      </c>
      <c r="K822" t="s">
        <v>41</v>
      </c>
      <c r="L822">
        <v>1532840400</v>
      </c>
      <c r="M822" s="12">
        <f>(((L822/60)/60)/24)+DATE(1970,1,1)</f>
        <v>43310.208333333328</v>
      </c>
      <c r="N822">
        <v>1533963600</v>
      </c>
      <c r="O822" s="12">
        <f>(((N822/60)/60)/24)+DATE(1970,1,1)</f>
        <v>43323.208333333328</v>
      </c>
      <c r="P822" t="b">
        <v>0</v>
      </c>
      <c r="Q822" t="b">
        <v>1</v>
      </c>
      <c r="R822" t="s">
        <v>23</v>
      </c>
      <c r="S822" t="str">
        <f>IF(ISNUMBER(SEARCH("food", R822)), "Food", IF(ISNUMBER(SEARCH("music",R822)),"Music",IF(ISNUMBER(SEARCH("film", R822)), "Film &amp; Video", IF(ISNUMBER(SEARCH("games", R822)), "Games", IF(ISNUMBER(SEARCH("theater", R822)), "Theater",IF(ISNUMBER(SEARCH("technology", R822)), "Technology", IF(ISNUMBER(SEARCH("journalism", R822)), "Journalism", IF(ISNUMBER(SEARCH("photography", R822)), "Photography", IF(ISNUMBER(SEARCH("publishing", R822)), "Publishing")))))))))</f>
        <v>Music</v>
      </c>
      <c r="T822" t="str">
        <f>IF(ISNUMBER(SEARCH("food", R822)), "Food Trucks",
IF(ISNUMBER(SEARCH("electric",R822)),"Electric Music",
IF(ISNUMBER(SEARCH("indie",R822)),"Indie Rock",
IF(ISNUMBER(SEARCH("jazz",R822)),"Jazz",
IF(ISNUMBER(SEARCH("metal",R822)),"Metal",
IF(ISNUMBER(SEARCH("rock",R822)),"Rock",
IF(ISNUMBER(SEARCH("world",R822)),"World Music",
IF(ISNUMBER(SEARCH("animation", R822)), "Animation",
IF(ISNUMBER(SEARCH("documentary", R822)), "Documentary",
IF(ISNUMBER(SEARCH("drama", R822)), "Drama",
IF(ISNUMBER(SEARCH("science", R822)), "Science Ficton",
IF(ISNUMBER(SEARCH("shorts", R822)), "Shorts",
IF(ISNUMBER(SEARCH("television", R822)), "Television",
IF(ISNUMBER(SEARCH("mobile", R822)), "Mobile Games",
IF(ISNUMBER(SEARCH("video games", R822)), "Video Games",
IF(ISNUMBER(SEARCH("theater", R822)), "Plays",
IF(ISNUMBER(SEARCH("wearables", R822)), "Wearables",
IF(ISNUMBER(SEARCH("web", R822)), "Web",
IF(ISNUMBER(SEARCH("journalism", R822)), "Audio",
IF(ISNUMBER(SEARCH("photography", R822)), "Photography Books",
IF(ISNUMBER(SEARCH("publishing/fiction", R822)), "Ficton",
IF(ISNUMBER(SEARCH("nonfiction", R822)), "Nonfiction",
IF(ISNUMBER(SEARCH("podcasts", R822)), "Radio &amp; Podcasts",
IF(ISNUMBER(SEARCH("translations", R822)), "translations"))))))))))))))))))))))))</f>
        <v>Rock</v>
      </c>
    </row>
    <row r="823" spans="1:20" x14ac:dyDescent="0.25">
      <c r="A823">
        <v>821</v>
      </c>
      <c r="B823" t="s">
        <v>1675</v>
      </c>
      <c r="C823" s="3" t="s">
        <v>1676</v>
      </c>
      <c r="D823">
        <v>4900</v>
      </c>
      <c r="E823">
        <v>14273</v>
      </c>
      <c r="F823" s="6">
        <f>E823/D823*100</f>
        <v>291.28571428571428</v>
      </c>
      <c r="G823" t="s">
        <v>20</v>
      </c>
      <c r="H823">
        <v>210</v>
      </c>
      <c r="I823" s="8">
        <f>IFERROR(E823/H823,"0")</f>
        <v>67.966666666666669</v>
      </c>
      <c r="J823" t="s">
        <v>21</v>
      </c>
      <c r="K823" t="s">
        <v>22</v>
      </c>
      <c r="L823">
        <v>1488261600</v>
      </c>
      <c r="M823" s="12">
        <f>(((L823/60)/60)/24)+DATE(1970,1,1)</f>
        <v>42794.25</v>
      </c>
      <c r="N823">
        <v>1489381200</v>
      </c>
      <c r="O823" s="12">
        <f>(((N823/60)/60)/24)+DATE(1970,1,1)</f>
        <v>42807.208333333328</v>
      </c>
      <c r="P823" t="b">
        <v>0</v>
      </c>
      <c r="Q823" t="b">
        <v>0</v>
      </c>
      <c r="R823" t="s">
        <v>42</v>
      </c>
      <c r="S823" t="str">
        <f>IF(ISNUMBER(SEARCH("food", R823)), "Food", IF(ISNUMBER(SEARCH("music",R823)),"Music",IF(ISNUMBER(SEARCH("film", R823)), "Film &amp; Video", IF(ISNUMBER(SEARCH("games", R823)), "Games", IF(ISNUMBER(SEARCH("theater", R823)), "Theater",IF(ISNUMBER(SEARCH("technology", R823)), "Technology", IF(ISNUMBER(SEARCH("journalism", R823)), "Journalism", IF(ISNUMBER(SEARCH("photography", R823)), "Photography", IF(ISNUMBER(SEARCH("publishing", R823)), "Publishing")))))))))</f>
        <v>Film &amp; Video</v>
      </c>
      <c r="T823" t="str">
        <f>IF(ISNUMBER(SEARCH("food", R823)), "Food Trucks",
IF(ISNUMBER(SEARCH("electric",R823)),"Electric Music",
IF(ISNUMBER(SEARCH("indie",R823)),"Indie Rock",
IF(ISNUMBER(SEARCH("jazz",R823)),"Jazz",
IF(ISNUMBER(SEARCH("metal",R823)),"Metal",
IF(ISNUMBER(SEARCH("rock",R823)),"Rock",
IF(ISNUMBER(SEARCH("world",R823)),"World Music",
IF(ISNUMBER(SEARCH("animation", R823)), "Animation",
IF(ISNUMBER(SEARCH("documentary", R823)), "Documentary",
IF(ISNUMBER(SEARCH("drama", R823)), "Drama",
IF(ISNUMBER(SEARCH("science", R823)), "Science Ficton",
IF(ISNUMBER(SEARCH("shorts", R823)), "Shorts",
IF(ISNUMBER(SEARCH("television", R823)), "Television",
IF(ISNUMBER(SEARCH("mobile", R823)), "Mobile Games",
IF(ISNUMBER(SEARCH("video games", R823)), "Video Games",
IF(ISNUMBER(SEARCH("theater", R823)), "Plays",
IF(ISNUMBER(SEARCH("wearables", R823)), "Wearables",
IF(ISNUMBER(SEARCH("web", R823)), "Web",
IF(ISNUMBER(SEARCH("journalism", R823)), "Audio",
IF(ISNUMBER(SEARCH("photography", R823)), "Photography Books",
IF(ISNUMBER(SEARCH("publishing/fiction", R823)), "Ficton",
IF(ISNUMBER(SEARCH("nonfiction", R823)), "Nonfiction",
IF(ISNUMBER(SEARCH("podcasts", R823)), "Radio &amp; Podcasts",
IF(ISNUMBER(SEARCH("translations", R823)), "translations"))))))))))))))))))))))))</f>
        <v>Documentary</v>
      </c>
    </row>
    <row r="824" spans="1:20" x14ac:dyDescent="0.25">
      <c r="A824">
        <v>822</v>
      </c>
      <c r="B824" t="s">
        <v>1677</v>
      </c>
      <c r="C824" s="3" t="s">
        <v>1678</v>
      </c>
      <c r="D824">
        <v>54000</v>
      </c>
      <c r="E824">
        <v>188982</v>
      </c>
      <c r="F824" s="6">
        <f>E824/D824*100</f>
        <v>349.9666666666667</v>
      </c>
      <c r="G824" t="s">
        <v>20</v>
      </c>
      <c r="H824">
        <v>2100</v>
      </c>
      <c r="I824" s="8">
        <f>IFERROR(E824/H824,"0")</f>
        <v>89.991428571428571</v>
      </c>
      <c r="J824" t="s">
        <v>21</v>
      </c>
      <c r="K824" t="s">
        <v>22</v>
      </c>
      <c r="L824">
        <v>1393567200</v>
      </c>
      <c r="M824" s="12">
        <f>(((L824/60)/60)/24)+DATE(1970,1,1)</f>
        <v>41698.25</v>
      </c>
      <c r="N824">
        <v>1395032400</v>
      </c>
      <c r="O824" s="12">
        <f>(((N824/60)/60)/24)+DATE(1970,1,1)</f>
        <v>41715.208333333336</v>
      </c>
      <c r="P824" t="b">
        <v>0</v>
      </c>
      <c r="Q824" t="b">
        <v>0</v>
      </c>
      <c r="R824" t="s">
        <v>23</v>
      </c>
      <c r="S824" t="str">
        <f>IF(ISNUMBER(SEARCH("food", R824)), "Food", IF(ISNUMBER(SEARCH("music",R824)),"Music",IF(ISNUMBER(SEARCH("film", R824)), "Film &amp; Video", IF(ISNUMBER(SEARCH("games", R824)), "Games", IF(ISNUMBER(SEARCH("theater", R824)), "Theater",IF(ISNUMBER(SEARCH("technology", R824)), "Technology", IF(ISNUMBER(SEARCH("journalism", R824)), "Journalism", IF(ISNUMBER(SEARCH("photography", R824)), "Photography", IF(ISNUMBER(SEARCH("publishing", R824)), "Publishing")))))))))</f>
        <v>Music</v>
      </c>
      <c r="T824" t="str">
        <f>IF(ISNUMBER(SEARCH("food", R824)), "Food Trucks",
IF(ISNUMBER(SEARCH("electric",R824)),"Electric Music",
IF(ISNUMBER(SEARCH("indie",R824)),"Indie Rock",
IF(ISNUMBER(SEARCH("jazz",R824)),"Jazz",
IF(ISNUMBER(SEARCH("metal",R824)),"Metal",
IF(ISNUMBER(SEARCH("rock",R824)),"Rock",
IF(ISNUMBER(SEARCH("world",R824)),"World Music",
IF(ISNUMBER(SEARCH("animation", R824)), "Animation",
IF(ISNUMBER(SEARCH("documentary", R824)), "Documentary",
IF(ISNUMBER(SEARCH("drama", R824)), "Drama",
IF(ISNUMBER(SEARCH("science", R824)), "Science Ficton",
IF(ISNUMBER(SEARCH("shorts", R824)), "Shorts",
IF(ISNUMBER(SEARCH("television", R824)), "Television",
IF(ISNUMBER(SEARCH("mobile", R824)), "Mobile Games",
IF(ISNUMBER(SEARCH("video games", R824)), "Video Games",
IF(ISNUMBER(SEARCH("theater", R824)), "Plays",
IF(ISNUMBER(SEARCH("wearables", R824)), "Wearables",
IF(ISNUMBER(SEARCH("web", R824)), "Web",
IF(ISNUMBER(SEARCH("journalism", R824)), "Audio",
IF(ISNUMBER(SEARCH("photography", R824)), "Photography Books",
IF(ISNUMBER(SEARCH("publishing/fiction", R824)), "Ficton",
IF(ISNUMBER(SEARCH("nonfiction", R824)), "Nonfiction",
IF(ISNUMBER(SEARCH("podcasts", R824)), "Radio &amp; Podcasts",
IF(ISNUMBER(SEARCH("translations", R824)), "translations"))))))))))))))))))))))))</f>
        <v>Rock</v>
      </c>
    </row>
    <row r="825" spans="1:20" x14ac:dyDescent="0.25">
      <c r="A825">
        <v>823</v>
      </c>
      <c r="B825" t="s">
        <v>1679</v>
      </c>
      <c r="C825" s="3" t="s">
        <v>1680</v>
      </c>
      <c r="D825">
        <v>4100</v>
      </c>
      <c r="E825">
        <v>14640</v>
      </c>
      <c r="F825" s="6">
        <f>E825/D825*100</f>
        <v>357.07317073170731</v>
      </c>
      <c r="G825" t="s">
        <v>20</v>
      </c>
      <c r="H825">
        <v>252</v>
      </c>
      <c r="I825" s="8">
        <f>IFERROR(E825/H825,"0")</f>
        <v>58.095238095238095</v>
      </c>
      <c r="J825" t="s">
        <v>21</v>
      </c>
      <c r="K825" t="s">
        <v>22</v>
      </c>
      <c r="L825">
        <v>1410325200</v>
      </c>
      <c r="M825" s="12">
        <f>(((L825/60)/60)/24)+DATE(1970,1,1)</f>
        <v>41892.208333333336</v>
      </c>
      <c r="N825">
        <v>1412485200</v>
      </c>
      <c r="O825" s="12">
        <f>(((N825/60)/60)/24)+DATE(1970,1,1)</f>
        <v>41917.208333333336</v>
      </c>
      <c r="P825" t="b">
        <v>1</v>
      </c>
      <c r="Q825" t="b">
        <v>1</v>
      </c>
      <c r="R825" t="s">
        <v>23</v>
      </c>
      <c r="S825" t="str">
        <f>IF(ISNUMBER(SEARCH("food", R825)), "Food", IF(ISNUMBER(SEARCH("music",R825)),"Music",IF(ISNUMBER(SEARCH("film", R825)), "Film &amp; Video", IF(ISNUMBER(SEARCH("games", R825)), "Games", IF(ISNUMBER(SEARCH("theater", R825)), "Theater",IF(ISNUMBER(SEARCH("technology", R825)), "Technology", IF(ISNUMBER(SEARCH("journalism", R825)), "Journalism", IF(ISNUMBER(SEARCH("photography", R825)), "Photography", IF(ISNUMBER(SEARCH("publishing", R825)), "Publishing")))))))))</f>
        <v>Music</v>
      </c>
      <c r="T825" t="str">
        <f>IF(ISNUMBER(SEARCH("food", R825)), "Food Trucks",
IF(ISNUMBER(SEARCH("electric",R825)),"Electric Music",
IF(ISNUMBER(SEARCH("indie",R825)),"Indie Rock",
IF(ISNUMBER(SEARCH("jazz",R825)),"Jazz",
IF(ISNUMBER(SEARCH("metal",R825)),"Metal",
IF(ISNUMBER(SEARCH("rock",R825)),"Rock",
IF(ISNUMBER(SEARCH("world",R825)),"World Music",
IF(ISNUMBER(SEARCH("animation", R825)), "Animation",
IF(ISNUMBER(SEARCH("documentary", R825)), "Documentary",
IF(ISNUMBER(SEARCH("drama", R825)), "Drama",
IF(ISNUMBER(SEARCH("science", R825)), "Science Ficton",
IF(ISNUMBER(SEARCH("shorts", R825)), "Shorts",
IF(ISNUMBER(SEARCH("television", R825)), "Television",
IF(ISNUMBER(SEARCH("mobile", R825)), "Mobile Games",
IF(ISNUMBER(SEARCH("video games", R825)), "Video Games",
IF(ISNUMBER(SEARCH("theater", R825)), "Plays",
IF(ISNUMBER(SEARCH("wearables", R825)), "Wearables",
IF(ISNUMBER(SEARCH("web", R825)), "Web",
IF(ISNUMBER(SEARCH("journalism", R825)), "Audio",
IF(ISNUMBER(SEARCH("photography", R825)), "Photography Books",
IF(ISNUMBER(SEARCH("publishing/fiction", R825)), "Ficton",
IF(ISNUMBER(SEARCH("nonfiction", R825)), "Nonfiction",
IF(ISNUMBER(SEARCH("podcasts", R825)), "Radio &amp; Podcasts",
IF(ISNUMBER(SEARCH("translations", R825)), "translations"))))))))))))))))))))))))</f>
        <v>Rock</v>
      </c>
    </row>
    <row r="826" spans="1:20" x14ac:dyDescent="0.25">
      <c r="A826">
        <v>824</v>
      </c>
      <c r="B826" t="s">
        <v>1681</v>
      </c>
      <c r="C826" s="3" t="s">
        <v>1682</v>
      </c>
      <c r="D826">
        <v>85000</v>
      </c>
      <c r="E826">
        <v>107516</v>
      </c>
      <c r="F826" s="6">
        <f>E826/D826*100</f>
        <v>126.48941176470588</v>
      </c>
      <c r="G826" t="s">
        <v>20</v>
      </c>
      <c r="H826">
        <v>1280</v>
      </c>
      <c r="I826" s="8">
        <f>IFERROR(E826/H826,"0")</f>
        <v>83.996875000000003</v>
      </c>
      <c r="J826" t="s">
        <v>21</v>
      </c>
      <c r="K826" t="s">
        <v>22</v>
      </c>
      <c r="L826">
        <v>1276923600</v>
      </c>
      <c r="M826" s="12">
        <f>(((L826/60)/60)/24)+DATE(1970,1,1)</f>
        <v>40348.208333333336</v>
      </c>
      <c r="N826">
        <v>1279688400</v>
      </c>
      <c r="O826" s="12">
        <f>(((N826/60)/60)/24)+DATE(1970,1,1)</f>
        <v>40380.208333333336</v>
      </c>
      <c r="P826" t="b">
        <v>0</v>
      </c>
      <c r="Q826" t="b">
        <v>1</v>
      </c>
      <c r="R826" t="s">
        <v>68</v>
      </c>
      <c r="S826" t="str">
        <f>IF(ISNUMBER(SEARCH("food", R826)), "Food", IF(ISNUMBER(SEARCH("music",R826)),"Music",IF(ISNUMBER(SEARCH("film", R826)), "Film &amp; Video", IF(ISNUMBER(SEARCH("games", R826)), "Games", IF(ISNUMBER(SEARCH("theater", R826)), "Theater",IF(ISNUMBER(SEARCH("technology", R826)), "Technology", IF(ISNUMBER(SEARCH("journalism", R826)), "Journalism", IF(ISNUMBER(SEARCH("photography", R826)), "Photography", IF(ISNUMBER(SEARCH("publishing", R826)), "Publishing")))))))))</f>
        <v>Publishing</v>
      </c>
      <c r="T826" t="str">
        <f>IF(ISNUMBER(SEARCH("food", R826)), "Food Trucks",
IF(ISNUMBER(SEARCH("electric",R826)),"Electric Music",
IF(ISNUMBER(SEARCH("indie",R826)),"Indie Rock",
IF(ISNUMBER(SEARCH("jazz",R826)),"Jazz",
IF(ISNUMBER(SEARCH("metal",R826)),"Metal",
IF(ISNUMBER(SEARCH("rock",R826)),"Rock",
IF(ISNUMBER(SEARCH("world",R826)),"World Music",
IF(ISNUMBER(SEARCH("animation", R826)), "Animation",
IF(ISNUMBER(SEARCH("documentary", R826)), "Documentary",
IF(ISNUMBER(SEARCH("drama", R826)), "Drama",
IF(ISNUMBER(SEARCH("science", R826)), "Science Ficton",
IF(ISNUMBER(SEARCH("shorts", R826)), "Shorts",
IF(ISNUMBER(SEARCH("television", R826)), "Television",
IF(ISNUMBER(SEARCH("mobile", R826)), "Mobile Games",
IF(ISNUMBER(SEARCH("video games", R826)), "Video Games",
IF(ISNUMBER(SEARCH("theater", R826)), "Plays",
IF(ISNUMBER(SEARCH("wearables", R826)), "Wearables",
IF(ISNUMBER(SEARCH("web", R826)), "Web",
IF(ISNUMBER(SEARCH("journalism", R826)), "Audio",
IF(ISNUMBER(SEARCH("photography", R826)), "Photography Books",
IF(ISNUMBER(SEARCH("publishing/fiction", R826)), "Ficton",
IF(ISNUMBER(SEARCH("nonfiction", R826)), "Nonfiction",
IF(ISNUMBER(SEARCH("podcasts", R826)), "Radio &amp; Podcasts",
IF(ISNUMBER(SEARCH("translations", R826)), "translations"))))))))))))))))))))))))</f>
        <v>Nonfiction</v>
      </c>
    </row>
    <row r="827" spans="1:20" x14ac:dyDescent="0.25">
      <c r="A827">
        <v>825</v>
      </c>
      <c r="B827" t="s">
        <v>1683</v>
      </c>
      <c r="C827" s="3" t="s">
        <v>1684</v>
      </c>
      <c r="D827">
        <v>3600</v>
      </c>
      <c r="E827">
        <v>13950</v>
      </c>
      <c r="F827" s="6">
        <f>E827/D827*100</f>
        <v>387.5</v>
      </c>
      <c r="G827" t="s">
        <v>20</v>
      </c>
      <c r="H827">
        <v>157</v>
      </c>
      <c r="I827" s="8">
        <f>IFERROR(E827/H827,"0")</f>
        <v>88.853503184713375</v>
      </c>
      <c r="J827" t="s">
        <v>40</v>
      </c>
      <c r="K827" t="s">
        <v>41</v>
      </c>
      <c r="L827">
        <v>1500958800</v>
      </c>
      <c r="M827" s="12">
        <f>(((L827/60)/60)/24)+DATE(1970,1,1)</f>
        <v>42941.208333333328</v>
      </c>
      <c r="N827">
        <v>1501995600</v>
      </c>
      <c r="O827" s="12">
        <f>(((N827/60)/60)/24)+DATE(1970,1,1)</f>
        <v>42953.208333333328</v>
      </c>
      <c r="P827" t="b">
        <v>0</v>
      </c>
      <c r="Q827" t="b">
        <v>0</v>
      </c>
      <c r="R827" t="s">
        <v>100</v>
      </c>
      <c r="S827" t="str">
        <f>IF(ISNUMBER(SEARCH("food", R827)), "Food", IF(ISNUMBER(SEARCH("music",R827)),"Music",IF(ISNUMBER(SEARCH("film", R827)), "Film &amp; Video", IF(ISNUMBER(SEARCH("games", R827)), "Games", IF(ISNUMBER(SEARCH("theater", R827)), "Theater",IF(ISNUMBER(SEARCH("technology", R827)), "Technology", IF(ISNUMBER(SEARCH("journalism", R827)), "Journalism", IF(ISNUMBER(SEARCH("photography", R827)), "Photography", IF(ISNUMBER(SEARCH("publishing", R827)), "Publishing")))))))))</f>
        <v>Film &amp; Video</v>
      </c>
      <c r="T827" t="str">
        <f>IF(ISNUMBER(SEARCH("food", R827)), "Food Trucks",
IF(ISNUMBER(SEARCH("electric",R827)),"Electric Music",
IF(ISNUMBER(SEARCH("indie",R827)),"Indie Rock",
IF(ISNUMBER(SEARCH("jazz",R827)),"Jazz",
IF(ISNUMBER(SEARCH("metal",R827)),"Metal",
IF(ISNUMBER(SEARCH("rock",R827)),"Rock",
IF(ISNUMBER(SEARCH("world",R827)),"World Music",
IF(ISNUMBER(SEARCH("animation", R827)), "Animation",
IF(ISNUMBER(SEARCH("documentary", R827)), "Documentary",
IF(ISNUMBER(SEARCH("drama", R827)), "Drama",
IF(ISNUMBER(SEARCH("science", R827)), "Science Ficton",
IF(ISNUMBER(SEARCH("shorts", R827)), "Shorts",
IF(ISNUMBER(SEARCH("television", R827)), "Television",
IF(ISNUMBER(SEARCH("mobile", R827)), "Mobile Games",
IF(ISNUMBER(SEARCH("video games", R827)), "Video Games",
IF(ISNUMBER(SEARCH("theater", R827)), "Plays",
IF(ISNUMBER(SEARCH("wearables", R827)), "Wearables",
IF(ISNUMBER(SEARCH("web", R827)), "Web",
IF(ISNUMBER(SEARCH("journalism", R827)), "Audio",
IF(ISNUMBER(SEARCH("photography", R827)), "Photography Books",
IF(ISNUMBER(SEARCH("publishing/fiction", R827)), "Ficton",
IF(ISNUMBER(SEARCH("nonfiction", R827)), "Nonfiction",
IF(ISNUMBER(SEARCH("podcasts", R827)), "Radio &amp; Podcasts",
IF(ISNUMBER(SEARCH("translations", R827)), "translations"))))))))))))))))))))))))</f>
        <v>Shorts</v>
      </c>
    </row>
    <row r="828" spans="1:20" ht="31.5" x14ac:dyDescent="0.25">
      <c r="A828">
        <v>826</v>
      </c>
      <c r="B828" t="s">
        <v>1685</v>
      </c>
      <c r="C828" s="3" t="s">
        <v>1686</v>
      </c>
      <c r="D828">
        <v>2800</v>
      </c>
      <c r="E828">
        <v>12797</v>
      </c>
      <c r="F828" s="6">
        <f>E828/D828*100</f>
        <v>457.03571428571428</v>
      </c>
      <c r="G828" t="s">
        <v>20</v>
      </c>
      <c r="H828">
        <v>194</v>
      </c>
      <c r="I828" s="8">
        <f>IFERROR(E828/H828,"0")</f>
        <v>65.963917525773198</v>
      </c>
      <c r="J828" t="s">
        <v>21</v>
      </c>
      <c r="K828" t="s">
        <v>22</v>
      </c>
      <c r="L828">
        <v>1292220000</v>
      </c>
      <c r="M828" s="12">
        <f>(((L828/60)/60)/24)+DATE(1970,1,1)</f>
        <v>40525.25</v>
      </c>
      <c r="N828">
        <v>1294639200</v>
      </c>
      <c r="O828" s="12">
        <f>(((N828/60)/60)/24)+DATE(1970,1,1)</f>
        <v>40553.25</v>
      </c>
      <c r="P828" t="b">
        <v>0</v>
      </c>
      <c r="Q828" t="b">
        <v>1</v>
      </c>
      <c r="R828" t="s">
        <v>33</v>
      </c>
      <c r="S828" t="str">
        <f>IF(ISNUMBER(SEARCH("food", R828)), "Food", IF(ISNUMBER(SEARCH("music",R828)),"Music",IF(ISNUMBER(SEARCH("film", R828)), "Film &amp; Video", IF(ISNUMBER(SEARCH("games", R828)), "Games", IF(ISNUMBER(SEARCH("theater", R828)), "Theater",IF(ISNUMBER(SEARCH("technology", R828)), "Technology", IF(ISNUMBER(SEARCH("journalism", R828)), "Journalism", IF(ISNUMBER(SEARCH("photography", R828)), "Photography", IF(ISNUMBER(SEARCH("publishing", R828)), "Publishing")))))))))</f>
        <v>Theater</v>
      </c>
      <c r="T828" t="str">
        <f>IF(ISNUMBER(SEARCH("food", R828)), "Food Trucks",
IF(ISNUMBER(SEARCH("electric",R828)),"Electric Music",
IF(ISNUMBER(SEARCH("indie",R828)),"Indie Rock",
IF(ISNUMBER(SEARCH("jazz",R828)),"Jazz",
IF(ISNUMBER(SEARCH("metal",R828)),"Metal",
IF(ISNUMBER(SEARCH("rock",R828)),"Rock",
IF(ISNUMBER(SEARCH("world",R828)),"World Music",
IF(ISNUMBER(SEARCH("animation", R828)), "Animation",
IF(ISNUMBER(SEARCH("documentary", R828)), "Documentary",
IF(ISNUMBER(SEARCH("drama", R828)), "Drama",
IF(ISNUMBER(SEARCH("science", R828)), "Science Ficton",
IF(ISNUMBER(SEARCH("shorts", R828)), "Shorts",
IF(ISNUMBER(SEARCH("television", R828)), "Television",
IF(ISNUMBER(SEARCH("mobile", R828)), "Mobile Games",
IF(ISNUMBER(SEARCH("video games", R828)), "Video Games",
IF(ISNUMBER(SEARCH("theater", R828)), "Plays",
IF(ISNUMBER(SEARCH("wearables", R828)), "Wearables",
IF(ISNUMBER(SEARCH("web", R828)), "Web",
IF(ISNUMBER(SEARCH("journalism", R828)), "Audio",
IF(ISNUMBER(SEARCH("photography", R828)), "Photography Books",
IF(ISNUMBER(SEARCH("publishing/fiction", R828)), "Ficton",
IF(ISNUMBER(SEARCH("nonfiction", R828)), "Nonfiction",
IF(ISNUMBER(SEARCH("podcasts", R828)), "Radio &amp; Podcasts",
IF(ISNUMBER(SEARCH("translations", R828)), "translations"))))))))))))))))))))))))</f>
        <v>Plays</v>
      </c>
    </row>
    <row r="829" spans="1:20" ht="31.5" x14ac:dyDescent="0.25">
      <c r="A829">
        <v>827</v>
      </c>
      <c r="B829" t="s">
        <v>1687</v>
      </c>
      <c r="C829" s="3" t="s">
        <v>1688</v>
      </c>
      <c r="D829">
        <v>2300</v>
      </c>
      <c r="E829">
        <v>6134</v>
      </c>
      <c r="F829" s="6">
        <f>E829/D829*100</f>
        <v>266.69565217391306</v>
      </c>
      <c r="G829" t="s">
        <v>20</v>
      </c>
      <c r="H829">
        <v>82</v>
      </c>
      <c r="I829" s="8">
        <f>IFERROR(E829/H829,"0")</f>
        <v>74.804878048780495</v>
      </c>
      <c r="J829" t="s">
        <v>26</v>
      </c>
      <c r="K829" t="s">
        <v>27</v>
      </c>
      <c r="L829">
        <v>1304398800</v>
      </c>
      <c r="M829" s="12">
        <f>(((L829/60)/60)/24)+DATE(1970,1,1)</f>
        <v>40666.208333333336</v>
      </c>
      <c r="N829">
        <v>1305435600</v>
      </c>
      <c r="O829" s="12">
        <f>(((N829/60)/60)/24)+DATE(1970,1,1)</f>
        <v>40678.208333333336</v>
      </c>
      <c r="P829" t="b">
        <v>0</v>
      </c>
      <c r="Q829" t="b">
        <v>1</v>
      </c>
      <c r="R829" t="s">
        <v>53</v>
      </c>
      <c r="S829" t="str">
        <f>IF(ISNUMBER(SEARCH("food", R829)), "Food", IF(ISNUMBER(SEARCH("music",R829)),"Music",IF(ISNUMBER(SEARCH("film", R829)), "Film &amp; Video", IF(ISNUMBER(SEARCH("games", R829)), "Games", IF(ISNUMBER(SEARCH("theater", R829)), "Theater",IF(ISNUMBER(SEARCH("technology", R829)), "Technology", IF(ISNUMBER(SEARCH("journalism", R829)), "Journalism", IF(ISNUMBER(SEARCH("photography", R829)), "Photography", IF(ISNUMBER(SEARCH("publishing", R829)), "Publishing")))))))))</f>
        <v>Film &amp; Video</v>
      </c>
      <c r="T829" t="str">
        <f>IF(ISNUMBER(SEARCH("food", R829)), "Food Trucks",
IF(ISNUMBER(SEARCH("electric",R829)),"Electric Music",
IF(ISNUMBER(SEARCH("indie",R829)),"Indie Rock",
IF(ISNUMBER(SEARCH("jazz",R829)),"Jazz",
IF(ISNUMBER(SEARCH("metal",R829)),"Metal",
IF(ISNUMBER(SEARCH("rock",R829)),"Rock",
IF(ISNUMBER(SEARCH("world",R829)),"World Music",
IF(ISNUMBER(SEARCH("animation", R829)), "Animation",
IF(ISNUMBER(SEARCH("documentary", R829)), "Documentary",
IF(ISNUMBER(SEARCH("drama", R829)), "Drama",
IF(ISNUMBER(SEARCH("science", R829)), "Science Ficton",
IF(ISNUMBER(SEARCH("shorts", R829)), "Shorts",
IF(ISNUMBER(SEARCH("television", R829)), "Television",
IF(ISNUMBER(SEARCH("mobile", R829)), "Mobile Games",
IF(ISNUMBER(SEARCH("video games", R829)), "Video Games",
IF(ISNUMBER(SEARCH("theater", R829)), "Plays",
IF(ISNUMBER(SEARCH("wearables", R829)), "Wearables",
IF(ISNUMBER(SEARCH("web", R829)), "Web",
IF(ISNUMBER(SEARCH("journalism", R829)), "Audio",
IF(ISNUMBER(SEARCH("photography", R829)), "Photography Books",
IF(ISNUMBER(SEARCH("publishing/fiction", R829)), "Ficton",
IF(ISNUMBER(SEARCH("nonfiction", R829)), "Nonfiction",
IF(ISNUMBER(SEARCH("podcasts", R829)), "Radio &amp; Podcasts",
IF(ISNUMBER(SEARCH("translations", R829)), "translations"))))))))))))))))))))))))</f>
        <v>Drama</v>
      </c>
    </row>
    <row r="830" spans="1:20" ht="31.5" x14ac:dyDescent="0.25">
      <c r="A830">
        <v>828</v>
      </c>
      <c r="B830" t="s">
        <v>1689</v>
      </c>
      <c r="C830" s="3" t="s">
        <v>1690</v>
      </c>
      <c r="D830">
        <v>7100</v>
      </c>
      <c r="E830">
        <v>4899</v>
      </c>
      <c r="F830" s="6">
        <f>E830/D830*100</f>
        <v>69</v>
      </c>
      <c r="G830" t="s">
        <v>14</v>
      </c>
      <c r="H830">
        <v>70</v>
      </c>
      <c r="I830" s="8">
        <f>IFERROR(E830/H830,"0")</f>
        <v>69.98571428571428</v>
      </c>
      <c r="J830" t="s">
        <v>21</v>
      </c>
      <c r="K830" t="s">
        <v>22</v>
      </c>
      <c r="L830">
        <v>1535432400</v>
      </c>
      <c r="M830" s="12">
        <f>(((L830/60)/60)/24)+DATE(1970,1,1)</f>
        <v>43340.208333333328</v>
      </c>
      <c r="N830">
        <v>1537592400</v>
      </c>
      <c r="O830" s="12">
        <f>(((N830/60)/60)/24)+DATE(1970,1,1)</f>
        <v>43365.208333333328</v>
      </c>
      <c r="P830" t="b">
        <v>0</v>
      </c>
      <c r="Q830" t="b">
        <v>0</v>
      </c>
      <c r="R830" t="s">
        <v>33</v>
      </c>
      <c r="S830" t="str">
        <f>IF(ISNUMBER(SEARCH("food", R830)), "Food", IF(ISNUMBER(SEARCH("music",R830)),"Music",IF(ISNUMBER(SEARCH("film", R830)), "Film &amp; Video", IF(ISNUMBER(SEARCH("games", R830)), "Games", IF(ISNUMBER(SEARCH("theater", R830)), "Theater",IF(ISNUMBER(SEARCH("technology", R830)), "Technology", IF(ISNUMBER(SEARCH("journalism", R830)), "Journalism", IF(ISNUMBER(SEARCH("photography", R830)), "Photography", IF(ISNUMBER(SEARCH("publishing", R830)), "Publishing")))))))))</f>
        <v>Theater</v>
      </c>
      <c r="T830" t="str">
        <f>IF(ISNUMBER(SEARCH("food", R830)), "Food Trucks",
IF(ISNUMBER(SEARCH("electric",R830)),"Electric Music",
IF(ISNUMBER(SEARCH("indie",R830)),"Indie Rock",
IF(ISNUMBER(SEARCH("jazz",R830)),"Jazz",
IF(ISNUMBER(SEARCH("metal",R830)),"Metal",
IF(ISNUMBER(SEARCH("rock",R830)),"Rock",
IF(ISNUMBER(SEARCH("world",R830)),"World Music",
IF(ISNUMBER(SEARCH("animation", R830)), "Animation",
IF(ISNUMBER(SEARCH("documentary", R830)), "Documentary",
IF(ISNUMBER(SEARCH("drama", R830)), "Drama",
IF(ISNUMBER(SEARCH("science", R830)), "Science Ficton",
IF(ISNUMBER(SEARCH("shorts", R830)), "Shorts",
IF(ISNUMBER(SEARCH("television", R830)), "Television",
IF(ISNUMBER(SEARCH("mobile", R830)), "Mobile Games",
IF(ISNUMBER(SEARCH("video games", R830)), "Video Games",
IF(ISNUMBER(SEARCH("theater", R830)), "Plays",
IF(ISNUMBER(SEARCH("wearables", R830)), "Wearables",
IF(ISNUMBER(SEARCH("web", R830)), "Web",
IF(ISNUMBER(SEARCH("journalism", R830)), "Audio",
IF(ISNUMBER(SEARCH("photography", R830)), "Photography Books",
IF(ISNUMBER(SEARCH("publishing/fiction", R830)), "Ficton",
IF(ISNUMBER(SEARCH("nonfiction", R830)), "Nonfiction",
IF(ISNUMBER(SEARCH("podcasts", R830)), "Radio &amp; Podcasts",
IF(ISNUMBER(SEARCH("translations", R830)), "translations"))))))))))))))))))))))))</f>
        <v>Plays</v>
      </c>
    </row>
    <row r="831" spans="1:20" x14ac:dyDescent="0.25">
      <c r="A831">
        <v>829</v>
      </c>
      <c r="B831" t="s">
        <v>1691</v>
      </c>
      <c r="C831" s="3" t="s">
        <v>1692</v>
      </c>
      <c r="D831">
        <v>9600</v>
      </c>
      <c r="E831">
        <v>4929</v>
      </c>
      <c r="F831" s="6">
        <f>E831/D831*100</f>
        <v>51.34375</v>
      </c>
      <c r="G831" t="s">
        <v>14</v>
      </c>
      <c r="H831">
        <v>154</v>
      </c>
      <c r="I831" s="8">
        <f>IFERROR(E831/H831,"0")</f>
        <v>32.006493506493506</v>
      </c>
      <c r="J831" t="s">
        <v>21</v>
      </c>
      <c r="K831" t="s">
        <v>22</v>
      </c>
      <c r="L831">
        <v>1433826000</v>
      </c>
      <c r="M831" s="12">
        <f>(((L831/60)/60)/24)+DATE(1970,1,1)</f>
        <v>42164.208333333328</v>
      </c>
      <c r="N831">
        <v>1435122000</v>
      </c>
      <c r="O831" s="12">
        <f>(((N831/60)/60)/24)+DATE(1970,1,1)</f>
        <v>42179.208333333328</v>
      </c>
      <c r="P831" t="b">
        <v>0</v>
      </c>
      <c r="Q831" t="b">
        <v>0</v>
      </c>
      <c r="R831" t="s">
        <v>33</v>
      </c>
      <c r="S831" t="str">
        <f>IF(ISNUMBER(SEARCH("food", R831)), "Food", IF(ISNUMBER(SEARCH("music",R831)),"Music",IF(ISNUMBER(SEARCH("film", R831)), "Film &amp; Video", IF(ISNUMBER(SEARCH("games", R831)), "Games", IF(ISNUMBER(SEARCH("theater", R831)), "Theater",IF(ISNUMBER(SEARCH("technology", R831)), "Technology", IF(ISNUMBER(SEARCH("journalism", R831)), "Journalism", IF(ISNUMBER(SEARCH("photography", R831)), "Photography", IF(ISNUMBER(SEARCH("publishing", R831)), "Publishing")))))))))</f>
        <v>Theater</v>
      </c>
      <c r="T831" t="str">
        <f>IF(ISNUMBER(SEARCH("food", R831)), "Food Trucks",
IF(ISNUMBER(SEARCH("electric",R831)),"Electric Music",
IF(ISNUMBER(SEARCH("indie",R831)),"Indie Rock",
IF(ISNUMBER(SEARCH("jazz",R831)),"Jazz",
IF(ISNUMBER(SEARCH("metal",R831)),"Metal",
IF(ISNUMBER(SEARCH("rock",R831)),"Rock",
IF(ISNUMBER(SEARCH("world",R831)),"World Music",
IF(ISNUMBER(SEARCH("animation", R831)), "Animation",
IF(ISNUMBER(SEARCH("documentary", R831)), "Documentary",
IF(ISNUMBER(SEARCH("drama", R831)), "Drama",
IF(ISNUMBER(SEARCH("science", R831)), "Science Ficton",
IF(ISNUMBER(SEARCH("shorts", R831)), "Shorts",
IF(ISNUMBER(SEARCH("television", R831)), "Television",
IF(ISNUMBER(SEARCH("mobile", R831)), "Mobile Games",
IF(ISNUMBER(SEARCH("video games", R831)), "Video Games",
IF(ISNUMBER(SEARCH("theater", R831)), "Plays",
IF(ISNUMBER(SEARCH("wearables", R831)), "Wearables",
IF(ISNUMBER(SEARCH("web", R831)), "Web",
IF(ISNUMBER(SEARCH("journalism", R831)), "Audio",
IF(ISNUMBER(SEARCH("photography", R831)), "Photography Books",
IF(ISNUMBER(SEARCH("publishing/fiction", R831)), "Ficton",
IF(ISNUMBER(SEARCH("nonfiction", R831)), "Nonfiction",
IF(ISNUMBER(SEARCH("podcasts", R831)), "Radio &amp; Podcasts",
IF(ISNUMBER(SEARCH("translations", R831)), "translations"))))))))))))))))))))))))</f>
        <v>Plays</v>
      </c>
    </row>
    <row r="832" spans="1:20" ht="31.5" x14ac:dyDescent="0.25">
      <c r="A832">
        <v>830</v>
      </c>
      <c r="B832" t="s">
        <v>1693</v>
      </c>
      <c r="C832" s="3" t="s">
        <v>1694</v>
      </c>
      <c r="D832">
        <v>121600</v>
      </c>
      <c r="E832">
        <v>1424</v>
      </c>
      <c r="F832" s="6">
        <f>E832/D832*100</f>
        <v>1.1710526315789473</v>
      </c>
      <c r="G832" t="s">
        <v>14</v>
      </c>
      <c r="H832">
        <v>22</v>
      </c>
      <c r="I832" s="8">
        <f>IFERROR(E832/H832,"0")</f>
        <v>64.727272727272734</v>
      </c>
      <c r="J832" t="s">
        <v>21</v>
      </c>
      <c r="K832" t="s">
        <v>22</v>
      </c>
      <c r="L832">
        <v>1514959200</v>
      </c>
      <c r="M832" s="12">
        <f>(((L832/60)/60)/24)+DATE(1970,1,1)</f>
        <v>43103.25</v>
      </c>
      <c r="N832">
        <v>1520056800</v>
      </c>
      <c r="O832" s="12">
        <f>(((N832/60)/60)/24)+DATE(1970,1,1)</f>
        <v>43162.25</v>
      </c>
      <c r="P832" t="b">
        <v>0</v>
      </c>
      <c r="Q832" t="b">
        <v>0</v>
      </c>
      <c r="R832" t="s">
        <v>33</v>
      </c>
      <c r="S832" t="str">
        <f>IF(ISNUMBER(SEARCH("food", R832)), "Food", IF(ISNUMBER(SEARCH("music",R832)),"Music",IF(ISNUMBER(SEARCH("film", R832)), "Film &amp; Video", IF(ISNUMBER(SEARCH("games", R832)), "Games", IF(ISNUMBER(SEARCH("theater", R832)), "Theater",IF(ISNUMBER(SEARCH("technology", R832)), "Technology", IF(ISNUMBER(SEARCH("journalism", R832)), "Journalism", IF(ISNUMBER(SEARCH("photography", R832)), "Photography", IF(ISNUMBER(SEARCH("publishing", R832)), "Publishing")))))))))</f>
        <v>Theater</v>
      </c>
      <c r="T832" t="str">
        <f>IF(ISNUMBER(SEARCH("food", R832)), "Food Trucks",
IF(ISNUMBER(SEARCH("electric",R832)),"Electric Music",
IF(ISNUMBER(SEARCH("indie",R832)),"Indie Rock",
IF(ISNUMBER(SEARCH("jazz",R832)),"Jazz",
IF(ISNUMBER(SEARCH("metal",R832)),"Metal",
IF(ISNUMBER(SEARCH("rock",R832)),"Rock",
IF(ISNUMBER(SEARCH("world",R832)),"World Music",
IF(ISNUMBER(SEARCH("animation", R832)), "Animation",
IF(ISNUMBER(SEARCH("documentary", R832)), "Documentary",
IF(ISNUMBER(SEARCH("drama", R832)), "Drama",
IF(ISNUMBER(SEARCH("science", R832)), "Science Ficton",
IF(ISNUMBER(SEARCH("shorts", R832)), "Shorts",
IF(ISNUMBER(SEARCH("television", R832)), "Television",
IF(ISNUMBER(SEARCH("mobile", R832)), "Mobile Games",
IF(ISNUMBER(SEARCH("video games", R832)), "Video Games",
IF(ISNUMBER(SEARCH("theater", R832)), "Plays",
IF(ISNUMBER(SEARCH("wearables", R832)), "Wearables",
IF(ISNUMBER(SEARCH("web", R832)), "Web",
IF(ISNUMBER(SEARCH("journalism", R832)), "Audio",
IF(ISNUMBER(SEARCH("photography", R832)), "Photography Books",
IF(ISNUMBER(SEARCH("publishing/fiction", R832)), "Ficton",
IF(ISNUMBER(SEARCH("nonfiction", R832)), "Nonfiction",
IF(ISNUMBER(SEARCH("podcasts", R832)), "Radio &amp; Podcasts",
IF(ISNUMBER(SEARCH("translations", R832)), "translations"))))))))))))))))))))))))</f>
        <v>Plays</v>
      </c>
    </row>
    <row r="833" spans="1:20" ht="31.5" x14ac:dyDescent="0.25">
      <c r="A833">
        <v>831</v>
      </c>
      <c r="B833" t="s">
        <v>1695</v>
      </c>
      <c r="C833" s="3" t="s">
        <v>1696</v>
      </c>
      <c r="D833">
        <v>97100</v>
      </c>
      <c r="E833">
        <v>105817</v>
      </c>
      <c r="F833" s="6">
        <f>E833/D833*100</f>
        <v>108.97734294541709</v>
      </c>
      <c r="G833" t="s">
        <v>20</v>
      </c>
      <c r="H833">
        <v>4233</v>
      </c>
      <c r="I833" s="8">
        <f>IFERROR(E833/H833,"0")</f>
        <v>24.998110087408456</v>
      </c>
      <c r="J833" t="s">
        <v>21</v>
      </c>
      <c r="K833" t="s">
        <v>22</v>
      </c>
      <c r="L833">
        <v>1332738000</v>
      </c>
      <c r="M833" s="12">
        <f>(((L833/60)/60)/24)+DATE(1970,1,1)</f>
        <v>40994.208333333336</v>
      </c>
      <c r="N833">
        <v>1335675600</v>
      </c>
      <c r="O833" s="12">
        <f>(((N833/60)/60)/24)+DATE(1970,1,1)</f>
        <v>41028.208333333336</v>
      </c>
      <c r="P833" t="b">
        <v>0</v>
      </c>
      <c r="Q833" t="b">
        <v>0</v>
      </c>
      <c r="R833" t="s">
        <v>122</v>
      </c>
      <c r="S833" t="str">
        <f>IF(ISNUMBER(SEARCH("food", R833)), "Food", IF(ISNUMBER(SEARCH("music",R833)),"Music",IF(ISNUMBER(SEARCH("film", R833)), "Film &amp; Video", IF(ISNUMBER(SEARCH("games", R833)), "Games", IF(ISNUMBER(SEARCH("theater", R833)), "Theater",IF(ISNUMBER(SEARCH("technology", R833)), "Technology", IF(ISNUMBER(SEARCH("journalism", R833)), "Journalism", IF(ISNUMBER(SEARCH("photography", R833)), "Photography", IF(ISNUMBER(SEARCH("publishing", R833)), "Publishing")))))))))</f>
        <v>Photography</v>
      </c>
      <c r="T833" t="str">
        <f>IF(ISNUMBER(SEARCH("food", R833)), "Food Trucks",
IF(ISNUMBER(SEARCH("electric",R833)),"Electric Music",
IF(ISNUMBER(SEARCH("indie",R833)),"Indie Rock",
IF(ISNUMBER(SEARCH("jazz",R833)),"Jazz",
IF(ISNUMBER(SEARCH("metal",R833)),"Metal",
IF(ISNUMBER(SEARCH("rock",R833)),"Rock",
IF(ISNUMBER(SEARCH("world",R833)),"World Music",
IF(ISNUMBER(SEARCH("animation", R833)), "Animation",
IF(ISNUMBER(SEARCH("documentary", R833)), "Documentary",
IF(ISNUMBER(SEARCH("drama", R833)), "Drama",
IF(ISNUMBER(SEARCH("science", R833)), "Science Ficton",
IF(ISNUMBER(SEARCH("shorts", R833)), "Shorts",
IF(ISNUMBER(SEARCH("television", R833)), "Television",
IF(ISNUMBER(SEARCH("mobile", R833)), "Mobile Games",
IF(ISNUMBER(SEARCH("video games", R833)), "Video Games",
IF(ISNUMBER(SEARCH("theater", R833)), "Plays",
IF(ISNUMBER(SEARCH("wearables", R833)), "Wearables",
IF(ISNUMBER(SEARCH("web", R833)), "Web",
IF(ISNUMBER(SEARCH("journalism", R833)), "Audio",
IF(ISNUMBER(SEARCH("photography", R833)), "Photography Books",
IF(ISNUMBER(SEARCH("publishing/fiction", R833)), "Ficton",
IF(ISNUMBER(SEARCH("nonfiction", R833)), "Nonfiction",
IF(ISNUMBER(SEARCH("podcasts", R833)), "Radio &amp; Podcasts",
IF(ISNUMBER(SEARCH("translations", R833)), "translations"))))))))))))))))))))))))</f>
        <v>Photography Books</v>
      </c>
    </row>
    <row r="834" spans="1:20" x14ac:dyDescent="0.25">
      <c r="A834">
        <v>832</v>
      </c>
      <c r="B834" t="s">
        <v>1697</v>
      </c>
      <c r="C834" s="3" t="s">
        <v>1698</v>
      </c>
      <c r="D834">
        <v>43200</v>
      </c>
      <c r="E834">
        <v>136156</v>
      </c>
      <c r="F834" s="6">
        <f>E834/D834*100</f>
        <v>315.17592592592592</v>
      </c>
      <c r="G834" t="s">
        <v>20</v>
      </c>
      <c r="H834">
        <v>1297</v>
      </c>
      <c r="I834" s="8">
        <f>IFERROR(E834/H834,"0")</f>
        <v>104.97764070932922</v>
      </c>
      <c r="J834" t="s">
        <v>36</v>
      </c>
      <c r="K834" t="s">
        <v>37</v>
      </c>
      <c r="L834">
        <v>1445490000</v>
      </c>
      <c r="M834" s="12">
        <f>(((L834/60)/60)/24)+DATE(1970,1,1)</f>
        <v>42299.208333333328</v>
      </c>
      <c r="N834">
        <v>1448431200</v>
      </c>
      <c r="O834" s="12">
        <f>(((N834/60)/60)/24)+DATE(1970,1,1)</f>
        <v>42333.25</v>
      </c>
      <c r="P834" t="b">
        <v>1</v>
      </c>
      <c r="Q834" t="b">
        <v>0</v>
      </c>
      <c r="R834" t="s">
        <v>206</v>
      </c>
      <c r="S834" t="str">
        <f>IF(ISNUMBER(SEARCH("food", R834)), "Food", IF(ISNUMBER(SEARCH("music",R834)),"Music",IF(ISNUMBER(SEARCH("film", R834)), "Film &amp; Video", IF(ISNUMBER(SEARCH("games", R834)), "Games", IF(ISNUMBER(SEARCH("theater", R834)), "Theater",IF(ISNUMBER(SEARCH("technology", R834)), "Technology", IF(ISNUMBER(SEARCH("journalism", R834)), "Journalism", IF(ISNUMBER(SEARCH("photography", R834)), "Photography", IF(ISNUMBER(SEARCH("publishing", R834)), "Publishing")))))))))</f>
        <v>Publishing</v>
      </c>
      <c r="T834" t="str">
        <f>IF(ISNUMBER(SEARCH("food", R834)), "Food Trucks",
IF(ISNUMBER(SEARCH("electric",R834)),"Electric Music",
IF(ISNUMBER(SEARCH("indie",R834)),"Indie Rock",
IF(ISNUMBER(SEARCH("jazz",R834)),"Jazz",
IF(ISNUMBER(SEARCH("metal",R834)),"Metal",
IF(ISNUMBER(SEARCH("rock",R834)),"Rock",
IF(ISNUMBER(SEARCH("world",R834)),"World Music",
IF(ISNUMBER(SEARCH("animation", R834)), "Animation",
IF(ISNUMBER(SEARCH("documentary", R834)), "Documentary",
IF(ISNUMBER(SEARCH("drama", R834)), "Drama",
IF(ISNUMBER(SEARCH("science", R834)), "Science Ficton",
IF(ISNUMBER(SEARCH("shorts", R834)), "Shorts",
IF(ISNUMBER(SEARCH("television", R834)), "Television",
IF(ISNUMBER(SEARCH("mobile", R834)), "Mobile Games",
IF(ISNUMBER(SEARCH("video games", R834)), "Video Games",
IF(ISNUMBER(SEARCH("theater", R834)), "Plays",
IF(ISNUMBER(SEARCH("wearables", R834)), "Wearables",
IF(ISNUMBER(SEARCH("web", R834)), "Web",
IF(ISNUMBER(SEARCH("journalism", R834)), "Audio",
IF(ISNUMBER(SEARCH("photography", R834)), "Photography Books",
IF(ISNUMBER(SEARCH("publishing/fiction", R834)), "Ficton",
IF(ISNUMBER(SEARCH("nonfiction", R834)), "Nonfiction",
IF(ISNUMBER(SEARCH("podcasts", R834)), "Radio &amp; Podcasts",
IF(ISNUMBER(SEARCH("translations", R834)), "translations"))))))))))))))))))))))))</f>
        <v>translations</v>
      </c>
    </row>
    <row r="835" spans="1:20" x14ac:dyDescent="0.25">
      <c r="A835">
        <v>833</v>
      </c>
      <c r="B835" t="s">
        <v>1699</v>
      </c>
      <c r="C835" s="3" t="s">
        <v>1700</v>
      </c>
      <c r="D835">
        <v>6800</v>
      </c>
      <c r="E835">
        <v>10723</v>
      </c>
      <c r="F835" s="6">
        <f>E835/D835*100</f>
        <v>157.69117647058823</v>
      </c>
      <c r="G835" t="s">
        <v>20</v>
      </c>
      <c r="H835">
        <v>165</v>
      </c>
      <c r="I835" s="8">
        <f>IFERROR(E835/H835,"0")</f>
        <v>64.987878787878785</v>
      </c>
      <c r="J835" t="s">
        <v>36</v>
      </c>
      <c r="K835" t="s">
        <v>37</v>
      </c>
      <c r="L835">
        <v>1297663200</v>
      </c>
      <c r="M835" s="12">
        <f>(((L835/60)/60)/24)+DATE(1970,1,1)</f>
        <v>40588.25</v>
      </c>
      <c r="N835">
        <v>1298613600</v>
      </c>
      <c r="O835" s="12">
        <f>(((N835/60)/60)/24)+DATE(1970,1,1)</f>
        <v>40599.25</v>
      </c>
      <c r="P835" t="b">
        <v>0</v>
      </c>
      <c r="Q835" t="b">
        <v>0</v>
      </c>
      <c r="R835" t="s">
        <v>206</v>
      </c>
      <c r="S835" t="str">
        <f>IF(ISNUMBER(SEARCH("food", R835)), "Food", IF(ISNUMBER(SEARCH("music",R835)),"Music",IF(ISNUMBER(SEARCH("film", R835)), "Film &amp; Video", IF(ISNUMBER(SEARCH("games", R835)), "Games", IF(ISNUMBER(SEARCH("theater", R835)), "Theater",IF(ISNUMBER(SEARCH("technology", R835)), "Technology", IF(ISNUMBER(SEARCH("journalism", R835)), "Journalism", IF(ISNUMBER(SEARCH("photography", R835)), "Photography", IF(ISNUMBER(SEARCH("publishing", R835)), "Publishing")))))))))</f>
        <v>Publishing</v>
      </c>
      <c r="T835" t="str">
        <f>IF(ISNUMBER(SEARCH("food", R835)), "Food Trucks",
IF(ISNUMBER(SEARCH("electric",R835)),"Electric Music",
IF(ISNUMBER(SEARCH("indie",R835)),"Indie Rock",
IF(ISNUMBER(SEARCH("jazz",R835)),"Jazz",
IF(ISNUMBER(SEARCH("metal",R835)),"Metal",
IF(ISNUMBER(SEARCH("rock",R835)),"Rock",
IF(ISNUMBER(SEARCH("world",R835)),"World Music",
IF(ISNUMBER(SEARCH("animation", R835)), "Animation",
IF(ISNUMBER(SEARCH("documentary", R835)), "Documentary",
IF(ISNUMBER(SEARCH("drama", R835)), "Drama",
IF(ISNUMBER(SEARCH("science", R835)), "Science Ficton",
IF(ISNUMBER(SEARCH("shorts", R835)), "Shorts",
IF(ISNUMBER(SEARCH("television", R835)), "Television",
IF(ISNUMBER(SEARCH("mobile", R835)), "Mobile Games",
IF(ISNUMBER(SEARCH("video games", R835)), "Video Games",
IF(ISNUMBER(SEARCH("theater", R835)), "Plays",
IF(ISNUMBER(SEARCH("wearables", R835)), "Wearables",
IF(ISNUMBER(SEARCH("web", R835)), "Web",
IF(ISNUMBER(SEARCH("journalism", R835)), "Audio",
IF(ISNUMBER(SEARCH("photography", R835)), "Photography Books",
IF(ISNUMBER(SEARCH("publishing/fiction", R835)), "Ficton",
IF(ISNUMBER(SEARCH("nonfiction", R835)), "Nonfiction",
IF(ISNUMBER(SEARCH("podcasts", R835)), "Radio &amp; Podcasts",
IF(ISNUMBER(SEARCH("translations", R835)), "translations"))))))))))))))))))))))))</f>
        <v>translations</v>
      </c>
    </row>
    <row r="836" spans="1:20" x14ac:dyDescent="0.25">
      <c r="A836">
        <v>834</v>
      </c>
      <c r="B836" t="s">
        <v>1701</v>
      </c>
      <c r="C836" s="3" t="s">
        <v>1702</v>
      </c>
      <c r="D836">
        <v>7300</v>
      </c>
      <c r="E836">
        <v>11228</v>
      </c>
      <c r="F836" s="6">
        <f>E836/D836*100</f>
        <v>153.8082191780822</v>
      </c>
      <c r="G836" t="s">
        <v>20</v>
      </c>
      <c r="H836">
        <v>119</v>
      </c>
      <c r="I836" s="8">
        <f>IFERROR(E836/H836,"0")</f>
        <v>94.352941176470594</v>
      </c>
      <c r="J836" t="s">
        <v>21</v>
      </c>
      <c r="K836" t="s">
        <v>22</v>
      </c>
      <c r="L836">
        <v>1371963600</v>
      </c>
      <c r="M836" s="12">
        <f>(((L836/60)/60)/24)+DATE(1970,1,1)</f>
        <v>41448.208333333336</v>
      </c>
      <c r="N836">
        <v>1372482000</v>
      </c>
      <c r="O836" s="12">
        <f>(((N836/60)/60)/24)+DATE(1970,1,1)</f>
        <v>41454.208333333336</v>
      </c>
      <c r="P836" t="b">
        <v>0</v>
      </c>
      <c r="Q836" t="b">
        <v>0</v>
      </c>
      <c r="R836" t="s">
        <v>33</v>
      </c>
      <c r="S836" t="str">
        <f>IF(ISNUMBER(SEARCH("food", R836)), "Food", IF(ISNUMBER(SEARCH("music",R836)),"Music",IF(ISNUMBER(SEARCH("film", R836)), "Film &amp; Video", IF(ISNUMBER(SEARCH("games", R836)), "Games", IF(ISNUMBER(SEARCH("theater", R836)), "Theater",IF(ISNUMBER(SEARCH("technology", R836)), "Technology", IF(ISNUMBER(SEARCH("journalism", R836)), "Journalism", IF(ISNUMBER(SEARCH("photography", R836)), "Photography", IF(ISNUMBER(SEARCH("publishing", R836)), "Publishing")))))))))</f>
        <v>Theater</v>
      </c>
      <c r="T836" t="str">
        <f>IF(ISNUMBER(SEARCH("food", R836)), "Food Trucks",
IF(ISNUMBER(SEARCH("electric",R836)),"Electric Music",
IF(ISNUMBER(SEARCH("indie",R836)),"Indie Rock",
IF(ISNUMBER(SEARCH("jazz",R836)),"Jazz",
IF(ISNUMBER(SEARCH("metal",R836)),"Metal",
IF(ISNUMBER(SEARCH("rock",R836)),"Rock",
IF(ISNUMBER(SEARCH("world",R836)),"World Music",
IF(ISNUMBER(SEARCH("animation", R836)), "Animation",
IF(ISNUMBER(SEARCH("documentary", R836)), "Documentary",
IF(ISNUMBER(SEARCH("drama", R836)), "Drama",
IF(ISNUMBER(SEARCH("science", R836)), "Science Ficton",
IF(ISNUMBER(SEARCH("shorts", R836)), "Shorts",
IF(ISNUMBER(SEARCH("television", R836)), "Television",
IF(ISNUMBER(SEARCH("mobile", R836)), "Mobile Games",
IF(ISNUMBER(SEARCH("video games", R836)), "Video Games",
IF(ISNUMBER(SEARCH("theater", R836)), "Plays",
IF(ISNUMBER(SEARCH("wearables", R836)), "Wearables",
IF(ISNUMBER(SEARCH("web", R836)), "Web",
IF(ISNUMBER(SEARCH("journalism", R836)), "Audio",
IF(ISNUMBER(SEARCH("photography", R836)), "Photography Books",
IF(ISNUMBER(SEARCH("publishing/fiction", R836)), "Ficton",
IF(ISNUMBER(SEARCH("nonfiction", R836)), "Nonfiction",
IF(ISNUMBER(SEARCH("podcasts", R836)), "Radio &amp; Podcasts",
IF(ISNUMBER(SEARCH("translations", R836)), "translations"))))))))))))))))))))))))</f>
        <v>Plays</v>
      </c>
    </row>
    <row r="837" spans="1:20" x14ac:dyDescent="0.25">
      <c r="A837">
        <v>835</v>
      </c>
      <c r="B837" t="s">
        <v>1703</v>
      </c>
      <c r="C837" s="3" t="s">
        <v>1704</v>
      </c>
      <c r="D837">
        <v>86200</v>
      </c>
      <c r="E837">
        <v>77355</v>
      </c>
      <c r="F837" s="6">
        <f>E837/D837*100</f>
        <v>89.738979118329468</v>
      </c>
      <c r="G837" t="s">
        <v>14</v>
      </c>
      <c r="H837">
        <v>1758</v>
      </c>
      <c r="I837" s="8">
        <f>IFERROR(E837/H837,"0")</f>
        <v>44.001706484641637</v>
      </c>
      <c r="J837" t="s">
        <v>21</v>
      </c>
      <c r="K837" t="s">
        <v>22</v>
      </c>
      <c r="L837">
        <v>1425103200</v>
      </c>
      <c r="M837" s="12">
        <f>(((L837/60)/60)/24)+DATE(1970,1,1)</f>
        <v>42063.25</v>
      </c>
      <c r="N837">
        <v>1425621600</v>
      </c>
      <c r="O837" s="12">
        <f>(((N837/60)/60)/24)+DATE(1970,1,1)</f>
        <v>42069.25</v>
      </c>
      <c r="P837" t="b">
        <v>0</v>
      </c>
      <c r="Q837" t="b">
        <v>0</v>
      </c>
      <c r="R837" t="s">
        <v>28</v>
      </c>
      <c r="S837" t="str">
        <f>IF(ISNUMBER(SEARCH("food", R837)), "Food", IF(ISNUMBER(SEARCH("music",R837)),"Music",IF(ISNUMBER(SEARCH("film", R837)), "Film &amp; Video", IF(ISNUMBER(SEARCH("games", R837)), "Games", IF(ISNUMBER(SEARCH("theater", R837)), "Theater",IF(ISNUMBER(SEARCH("technology", R837)), "Technology", IF(ISNUMBER(SEARCH("journalism", R837)), "Journalism", IF(ISNUMBER(SEARCH("photography", R837)), "Photography", IF(ISNUMBER(SEARCH("publishing", R837)), "Publishing")))))))))</f>
        <v>Technology</v>
      </c>
      <c r="T837" t="str">
        <f>IF(ISNUMBER(SEARCH("food", R837)), "Food Trucks",
IF(ISNUMBER(SEARCH("electric",R837)),"Electric Music",
IF(ISNUMBER(SEARCH("indie",R837)),"Indie Rock",
IF(ISNUMBER(SEARCH("jazz",R837)),"Jazz",
IF(ISNUMBER(SEARCH("metal",R837)),"Metal",
IF(ISNUMBER(SEARCH("rock",R837)),"Rock",
IF(ISNUMBER(SEARCH("world",R837)),"World Music",
IF(ISNUMBER(SEARCH("animation", R837)), "Animation",
IF(ISNUMBER(SEARCH("documentary", R837)), "Documentary",
IF(ISNUMBER(SEARCH("drama", R837)), "Drama",
IF(ISNUMBER(SEARCH("science", R837)), "Science Ficton",
IF(ISNUMBER(SEARCH("shorts", R837)), "Shorts",
IF(ISNUMBER(SEARCH("television", R837)), "Television",
IF(ISNUMBER(SEARCH("mobile", R837)), "Mobile Games",
IF(ISNUMBER(SEARCH("video games", R837)), "Video Games",
IF(ISNUMBER(SEARCH("theater", R837)), "Plays",
IF(ISNUMBER(SEARCH("wearables", R837)), "Wearables",
IF(ISNUMBER(SEARCH("web", R837)), "Web",
IF(ISNUMBER(SEARCH("journalism", R837)), "Audio",
IF(ISNUMBER(SEARCH("photography", R837)), "Photography Books",
IF(ISNUMBER(SEARCH("publishing/fiction", R837)), "Ficton",
IF(ISNUMBER(SEARCH("nonfiction", R837)), "Nonfiction",
IF(ISNUMBER(SEARCH("podcasts", R837)), "Radio &amp; Podcasts",
IF(ISNUMBER(SEARCH("translations", R837)), "translations"))))))))))))))))))))))))</f>
        <v>Web</v>
      </c>
    </row>
    <row r="838" spans="1:20" x14ac:dyDescent="0.25">
      <c r="A838">
        <v>836</v>
      </c>
      <c r="B838" t="s">
        <v>1705</v>
      </c>
      <c r="C838" s="3" t="s">
        <v>1706</v>
      </c>
      <c r="D838">
        <v>8100</v>
      </c>
      <c r="E838">
        <v>6086</v>
      </c>
      <c r="F838" s="6">
        <f>E838/D838*100</f>
        <v>75.135802469135797</v>
      </c>
      <c r="G838" t="s">
        <v>14</v>
      </c>
      <c r="H838">
        <v>94</v>
      </c>
      <c r="I838" s="8">
        <f>IFERROR(E838/H838,"0")</f>
        <v>64.744680851063833</v>
      </c>
      <c r="J838" t="s">
        <v>21</v>
      </c>
      <c r="K838" t="s">
        <v>22</v>
      </c>
      <c r="L838">
        <v>1265349600</v>
      </c>
      <c r="M838" s="12">
        <f>(((L838/60)/60)/24)+DATE(1970,1,1)</f>
        <v>40214.25</v>
      </c>
      <c r="N838">
        <v>1266300000</v>
      </c>
      <c r="O838" s="12">
        <f>(((N838/60)/60)/24)+DATE(1970,1,1)</f>
        <v>40225.25</v>
      </c>
      <c r="P838" t="b">
        <v>0</v>
      </c>
      <c r="Q838" t="b">
        <v>0</v>
      </c>
      <c r="R838" t="s">
        <v>60</v>
      </c>
      <c r="S838" t="str">
        <f>IF(ISNUMBER(SEARCH("food", R838)), "Food", IF(ISNUMBER(SEARCH("music",R838)),"Music",IF(ISNUMBER(SEARCH("film", R838)), "Film &amp; Video", IF(ISNUMBER(SEARCH("games", R838)), "Games", IF(ISNUMBER(SEARCH("theater", R838)), "Theater",IF(ISNUMBER(SEARCH("technology", R838)), "Technology", IF(ISNUMBER(SEARCH("journalism", R838)), "Journalism", IF(ISNUMBER(SEARCH("photography", R838)), "Photography", IF(ISNUMBER(SEARCH("publishing", R838)), "Publishing")))))))))</f>
        <v>Music</v>
      </c>
      <c r="T838" t="str">
        <f>IF(ISNUMBER(SEARCH("food", R838)), "Food Trucks",
IF(ISNUMBER(SEARCH("electric",R838)),"Electric Music",
IF(ISNUMBER(SEARCH("indie",R838)),"Indie Rock",
IF(ISNUMBER(SEARCH("jazz",R838)),"Jazz",
IF(ISNUMBER(SEARCH("metal",R838)),"Metal",
IF(ISNUMBER(SEARCH("rock",R838)),"Rock",
IF(ISNUMBER(SEARCH("world",R838)),"World Music",
IF(ISNUMBER(SEARCH("animation", R838)), "Animation",
IF(ISNUMBER(SEARCH("documentary", R838)), "Documentary",
IF(ISNUMBER(SEARCH("drama", R838)), "Drama",
IF(ISNUMBER(SEARCH("science", R838)), "Science Ficton",
IF(ISNUMBER(SEARCH("shorts", R838)), "Shorts",
IF(ISNUMBER(SEARCH("television", R838)), "Television",
IF(ISNUMBER(SEARCH("mobile", R838)), "Mobile Games",
IF(ISNUMBER(SEARCH("video games", R838)), "Video Games",
IF(ISNUMBER(SEARCH("theater", R838)), "Plays",
IF(ISNUMBER(SEARCH("wearables", R838)), "Wearables",
IF(ISNUMBER(SEARCH("web", R838)), "Web",
IF(ISNUMBER(SEARCH("journalism", R838)), "Audio",
IF(ISNUMBER(SEARCH("photography", R838)), "Photography Books",
IF(ISNUMBER(SEARCH("publishing/fiction", R838)), "Ficton",
IF(ISNUMBER(SEARCH("nonfiction", R838)), "Nonfiction",
IF(ISNUMBER(SEARCH("podcasts", R838)), "Radio &amp; Podcasts",
IF(ISNUMBER(SEARCH("translations", R838)), "translations"))))))))))))))))))))))))</f>
        <v>Indie Rock</v>
      </c>
    </row>
    <row r="839" spans="1:20" x14ac:dyDescent="0.25">
      <c r="A839">
        <v>837</v>
      </c>
      <c r="B839" t="s">
        <v>1707</v>
      </c>
      <c r="C839" s="3" t="s">
        <v>1708</v>
      </c>
      <c r="D839">
        <v>17700</v>
      </c>
      <c r="E839">
        <v>150960</v>
      </c>
      <c r="F839" s="6">
        <f>E839/D839*100</f>
        <v>852.88135593220341</v>
      </c>
      <c r="G839" t="s">
        <v>20</v>
      </c>
      <c r="H839">
        <v>1797</v>
      </c>
      <c r="I839" s="8">
        <f>IFERROR(E839/H839,"0")</f>
        <v>84.00667779632721</v>
      </c>
      <c r="J839" t="s">
        <v>21</v>
      </c>
      <c r="K839" t="s">
        <v>22</v>
      </c>
      <c r="L839">
        <v>1301202000</v>
      </c>
      <c r="M839" s="12">
        <f>(((L839/60)/60)/24)+DATE(1970,1,1)</f>
        <v>40629.208333333336</v>
      </c>
      <c r="N839">
        <v>1305867600</v>
      </c>
      <c r="O839" s="12">
        <f>(((N839/60)/60)/24)+DATE(1970,1,1)</f>
        <v>40683.208333333336</v>
      </c>
      <c r="P839" t="b">
        <v>0</v>
      </c>
      <c r="Q839" t="b">
        <v>0</v>
      </c>
      <c r="R839" t="s">
        <v>159</v>
      </c>
      <c r="S839" t="str">
        <f>IF(ISNUMBER(SEARCH("food", R839)), "Food", IF(ISNUMBER(SEARCH("music",R839)),"Music",IF(ISNUMBER(SEARCH("film", R839)), "Film &amp; Video", IF(ISNUMBER(SEARCH("games", R839)), "Games", IF(ISNUMBER(SEARCH("theater", R839)), "Theater",IF(ISNUMBER(SEARCH("technology", R839)), "Technology", IF(ISNUMBER(SEARCH("journalism", R839)), "Journalism", IF(ISNUMBER(SEARCH("photography", R839)), "Photography", IF(ISNUMBER(SEARCH("publishing", R839)), "Publishing")))))))))</f>
        <v>Music</v>
      </c>
      <c r="T839" t="str">
        <f>IF(ISNUMBER(SEARCH("food", R839)), "Food Trucks",
IF(ISNUMBER(SEARCH("electric",R839)),"Electric Music",
IF(ISNUMBER(SEARCH("indie",R839)),"Indie Rock",
IF(ISNUMBER(SEARCH("jazz",R839)),"Jazz",
IF(ISNUMBER(SEARCH("metal",R839)),"Metal",
IF(ISNUMBER(SEARCH("rock",R839)),"Rock",
IF(ISNUMBER(SEARCH("world",R839)),"World Music",
IF(ISNUMBER(SEARCH("animation", R839)), "Animation",
IF(ISNUMBER(SEARCH("documentary", R839)), "Documentary",
IF(ISNUMBER(SEARCH("drama", R839)), "Drama",
IF(ISNUMBER(SEARCH("science", R839)), "Science Ficton",
IF(ISNUMBER(SEARCH("shorts", R839)), "Shorts",
IF(ISNUMBER(SEARCH("television", R839)), "Television",
IF(ISNUMBER(SEARCH("mobile", R839)), "Mobile Games",
IF(ISNUMBER(SEARCH("video games", R839)), "Video Games",
IF(ISNUMBER(SEARCH("theater", R839)), "Plays",
IF(ISNUMBER(SEARCH("wearables", R839)), "Wearables",
IF(ISNUMBER(SEARCH("web", R839)), "Web",
IF(ISNUMBER(SEARCH("journalism", R839)), "Audio",
IF(ISNUMBER(SEARCH("photography", R839)), "Photography Books",
IF(ISNUMBER(SEARCH("publishing/fiction", R839)), "Ficton",
IF(ISNUMBER(SEARCH("nonfiction", R839)), "Nonfiction",
IF(ISNUMBER(SEARCH("podcasts", R839)), "Radio &amp; Podcasts",
IF(ISNUMBER(SEARCH("translations", R839)), "translations"))))))))))))))))))))))))</f>
        <v>Jazz</v>
      </c>
    </row>
    <row r="840" spans="1:20" x14ac:dyDescent="0.25">
      <c r="A840">
        <v>838</v>
      </c>
      <c r="B840" t="s">
        <v>1709</v>
      </c>
      <c r="C840" s="3" t="s">
        <v>1710</v>
      </c>
      <c r="D840">
        <v>6400</v>
      </c>
      <c r="E840">
        <v>8890</v>
      </c>
      <c r="F840" s="6">
        <f>E840/D840*100</f>
        <v>138.90625</v>
      </c>
      <c r="G840" t="s">
        <v>20</v>
      </c>
      <c r="H840">
        <v>261</v>
      </c>
      <c r="I840" s="8">
        <f>IFERROR(E840/H840,"0")</f>
        <v>34.061302681992338</v>
      </c>
      <c r="J840" t="s">
        <v>21</v>
      </c>
      <c r="K840" t="s">
        <v>22</v>
      </c>
      <c r="L840">
        <v>1538024400</v>
      </c>
      <c r="M840" s="12">
        <f>(((L840/60)/60)/24)+DATE(1970,1,1)</f>
        <v>43370.208333333328</v>
      </c>
      <c r="N840">
        <v>1538802000</v>
      </c>
      <c r="O840" s="12">
        <f>(((N840/60)/60)/24)+DATE(1970,1,1)</f>
        <v>43379.208333333328</v>
      </c>
      <c r="P840" t="b">
        <v>0</v>
      </c>
      <c r="Q840" t="b">
        <v>0</v>
      </c>
      <c r="R840" t="s">
        <v>33</v>
      </c>
      <c r="S840" t="str">
        <f>IF(ISNUMBER(SEARCH("food", R840)), "Food", IF(ISNUMBER(SEARCH("music",R840)),"Music",IF(ISNUMBER(SEARCH("film", R840)), "Film &amp; Video", IF(ISNUMBER(SEARCH("games", R840)), "Games", IF(ISNUMBER(SEARCH("theater", R840)), "Theater",IF(ISNUMBER(SEARCH("technology", R840)), "Technology", IF(ISNUMBER(SEARCH("journalism", R840)), "Journalism", IF(ISNUMBER(SEARCH("photography", R840)), "Photography", IF(ISNUMBER(SEARCH("publishing", R840)), "Publishing")))))))))</f>
        <v>Theater</v>
      </c>
      <c r="T840" t="str">
        <f>IF(ISNUMBER(SEARCH("food", R840)), "Food Trucks",
IF(ISNUMBER(SEARCH("electric",R840)),"Electric Music",
IF(ISNUMBER(SEARCH("indie",R840)),"Indie Rock",
IF(ISNUMBER(SEARCH("jazz",R840)),"Jazz",
IF(ISNUMBER(SEARCH("metal",R840)),"Metal",
IF(ISNUMBER(SEARCH("rock",R840)),"Rock",
IF(ISNUMBER(SEARCH("world",R840)),"World Music",
IF(ISNUMBER(SEARCH("animation", R840)), "Animation",
IF(ISNUMBER(SEARCH("documentary", R840)), "Documentary",
IF(ISNUMBER(SEARCH("drama", R840)), "Drama",
IF(ISNUMBER(SEARCH("science", R840)), "Science Ficton",
IF(ISNUMBER(SEARCH("shorts", R840)), "Shorts",
IF(ISNUMBER(SEARCH("television", R840)), "Television",
IF(ISNUMBER(SEARCH("mobile", R840)), "Mobile Games",
IF(ISNUMBER(SEARCH("video games", R840)), "Video Games",
IF(ISNUMBER(SEARCH("theater", R840)), "Plays",
IF(ISNUMBER(SEARCH("wearables", R840)), "Wearables",
IF(ISNUMBER(SEARCH("web", R840)), "Web",
IF(ISNUMBER(SEARCH("journalism", R840)), "Audio",
IF(ISNUMBER(SEARCH("photography", R840)), "Photography Books",
IF(ISNUMBER(SEARCH("publishing/fiction", R840)), "Ficton",
IF(ISNUMBER(SEARCH("nonfiction", R840)), "Nonfiction",
IF(ISNUMBER(SEARCH("podcasts", R840)), "Radio &amp; Podcasts",
IF(ISNUMBER(SEARCH("translations", R840)), "translations"))))))))))))))))))))))))</f>
        <v>Plays</v>
      </c>
    </row>
    <row r="841" spans="1:20" x14ac:dyDescent="0.25">
      <c r="A841">
        <v>839</v>
      </c>
      <c r="B841" t="s">
        <v>1711</v>
      </c>
      <c r="C841" s="3" t="s">
        <v>1712</v>
      </c>
      <c r="D841">
        <v>7700</v>
      </c>
      <c r="E841">
        <v>14644</v>
      </c>
      <c r="F841" s="6">
        <f>E841/D841*100</f>
        <v>190.18181818181819</v>
      </c>
      <c r="G841" t="s">
        <v>20</v>
      </c>
      <c r="H841">
        <v>157</v>
      </c>
      <c r="I841" s="8">
        <f>IFERROR(E841/H841,"0")</f>
        <v>93.273885350318466</v>
      </c>
      <c r="J841" t="s">
        <v>21</v>
      </c>
      <c r="K841" t="s">
        <v>22</v>
      </c>
      <c r="L841">
        <v>1395032400</v>
      </c>
      <c r="M841" s="12">
        <f>(((L841/60)/60)/24)+DATE(1970,1,1)</f>
        <v>41715.208333333336</v>
      </c>
      <c r="N841">
        <v>1398920400</v>
      </c>
      <c r="O841" s="12">
        <f>(((N841/60)/60)/24)+DATE(1970,1,1)</f>
        <v>41760.208333333336</v>
      </c>
      <c r="P841" t="b">
        <v>0</v>
      </c>
      <c r="Q841" t="b">
        <v>1</v>
      </c>
      <c r="R841" t="s">
        <v>42</v>
      </c>
      <c r="S841" t="str">
        <f>IF(ISNUMBER(SEARCH("food", R841)), "Food", IF(ISNUMBER(SEARCH("music",R841)),"Music",IF(ISNUMBER(SEARCH("film", R841)), "Film &amp; Video", IF(ISNUMBER(SEARCH("games", R841)), "Games", IF(ISNUMBER(SEARCH("theater", R841)), "Theater",IF(ISNUMBER(SEARCH("technology", R841)), "Technology", IF(ISNUMBER(SEARCH("journalism", R841)), "Journalism", IF(ISNUMBER(SEARCH("photography", R841)), "Photography", IF(ISNUMBER(SEARCH("publishing", R841)), "Publishing")))))))))</f>
        <v>Film &amp; Video</v>
      </c>
      <c r="T841" t="str">
        <f>IF(ISNUMBER(SEARCH("food", R841)), "Food Trucks",
IF(ISNUMBER(SEARCH("electric",R841)),"Electric Music",
IF(ISNUMBER(SEARCH("indie",R841)),"Indie Rock",
IF(ISNUMBER(SEARCH("jazz",R841)),"Jazz",
IF(ISNUMBER(SEARCH("metal",R841)),"Metal",
IF(ISNUMBER(SEARCH("rock",R841)),"Rock",
IF(ISNUMBER(SEARCH("world",R841)),"World Music",
IF(ISNUMBER(SEARCH("animation", R841)), "Animation",
IF(ISNUMBER(SEARCH("documentary", R841)), "Documentary",
IF(ISNUMBER(SEARCH("drama", R841)), "Drama",
IF(ISNUMBER(SEARCH("science", R841)), "Science Ficton",
IF(ISNUMBER(SEARCH("shorts", R841)), "Shorts",
IF(ISNUMBER(SEARCH("television", R841)), "Television",
IF(ISNUMBER(SEARCH("mobile", R841)), "Mobile Games",
IF(ISNUMBER(SEARCH("video games", R841)), "Video Games",
IF(ISNUMBER(SEARCH("theater", R841)), "Plays",
IF(ISNUMBER(SEARCH("wearables", R841)), "Wearables",
IF(ISNUMBER(SEARCH("web", R841)), "Web",
IF(ISNUMBER(SEARCH("journalism", R841)), "Audio",
IF(ISNUMBER(SEARCH("photography", R841)), "Photography Books",
IF(ISNUMBER(SEARCH("publishing/fiction", R841)), "Ficton",
IF(ISNUMBER(SEARCH("nonfiction", R841)), "Nonfiction",
IF(ISNUMBER(SEARCH("podcasts", R841)), "Radio &amp; Podcasts",
IF(ISNUMBER(SEARCH("translations", R841)), "translations"))))))))))))))))))))))))</f>
        <v>Documentary</v>
      </c>
    </row>
    <row r="842" spans="1:20" x14ac:dyDescent="0.25">
      <c r="A842">
        <v>840</v>
      </c>
      <c r="B842" t="s">
        <v>1713</v>
      </c>
      <c r="C842" s="3" t="s">
        <v>1714</v>
      </c>
      <c r="D842">
        <v>116300</v>
      </c>
      <c r="E842">
        <v>116583</v>
      </c>
      <c r="F842" s="6">
        <f>E842/D842*100</f>
        <v>100.24333619948409</v>
      </c>
      <c r="G842" t="s">
        <v>20</v>
      </c>
      <c r="H842">
        <v>3533</v>
      </c>
      <c r="I842" s="8">
        <f>IFERROR(E842/H842,"0")</f>
        <v>32.998301726577978</v>
      </c>
      <c r="J842" t="s">
        <v>21</v>
      </c>
      <c r="K842" t="s">
        <v>22</v>
      </c>
      <c r="L842">
        <v>1405486800</v>
      </c>
      <c r="M842" s="12">
        <f>(((L842/60)/60)/24)+DATE(1970,1,1)</f>
        <v>41836.208333333336</v>
      </c>
      <c r="N842">
        <v>1405659600</v>
      </c>
      <c r="O842" s="12">
        <f>(((N842/60)/60)/24)+DATE(1970,1,1)</f>
        <v>41838.208333333336</v>
      </c>
      <c r="P842" t="b">
        <v>0</v>
      </c>
      <c r="Q842" t="b">
        <v>1</v>
      </c>
      <c r="R842" t="s">
        <v>33</v>
      </c>
      <c r="S842" t="str">
        <f>IF(ISNUMBER(SEARCH("food", R842)), "Food", IF(ISNUMBER(SEARCH("music",R842)),"Music",IF(ISNUMBER(SEARCH("film", R842)), "Film &amp; Video", IF(ISNUMBER(SEARCH("games", R842)), "Games", IF(ISNUMBER(SEARCH("theater", R842)), "Theater",IF(ISNUMBER(SEARCH("technology", R842)), "Technology", IF(ISNUMBER(SEARCH("journalism", R842)), "Journalism", IF(ISNUMBER(SEARCH("photography", R842)), "Photography", IF(ISNUMBER(SEARCH("publishing", R842)), "Publishing")))))))))</f>
        <v>Theater</v>
      </c>
      <c r="T842" t="str">
        <f>IF(ISNUMBER(SEARCH("food", R842)), "Food Trucks",
IF(ISNUMBER(SEARCH("electric",R842)),"Electric Music",
IF(ISNUMBER(SEARCH("indie",R842)),"Indie Rock",
IF(ISNUMBER(SEARCH("jazz",R842)),"Jazz",
IF(ISNUMBER(SEARCH("metal",R842)),"Metal",
IF(ISNUMBER(SEARCH("rock",R842)),"Rock",
IF(ISNUMBER(SEARCH("world",R842)),"World Music",
IF(ISNUMBER(SEARCH("animation", R842)), "Animation",
IF(ISNUMBER(SEARCH("documentary", R842)), "Documentary",
IF(ISNUMBER(SEARCH("drama", R842)), "Drama",
IF(ISNUMBER(SEARCH("science", R842)), "Science Ficton",
IF(ISNUMBER(SEARCH("shorts", R842)), "Shorts",
IF(ISNUMBER(SEARCH("television", R842)), "Television",
IF(ISNUMBER(SEARCH("mobile", R842)), "Mobile Games",
IF(ISNUMBER(SEARCH("video games", R842)), "Video Games",
IF(ISNUMBER(SEARCH("theater", R842)), "Plays",
IF(ISNUMBER(SEARCH("wearables", R842)), "Wearables",
IF(ISNUMBER(SEARCH("web", R842)), "Web",
IF(ISNUMBER(SEARCH("journalism", R842)), "Audio",
IF(ISNUMBER(SEARCH("photography", R842)), "Photography Books",
IF(ISNUMBER(SEARCH("publishing/fiction", R842)), "Ficton",
IF(ISNUMBER(SEARCH("nonfiction", R842)), "Nonfiction",
IF(ISNUMBER(SEARCH("podcasts", R842)), "Radio &amp; Podcasts",
IF(ISNUMBER(SEARCH("translations", R842)), "translations"))))))))))))))))))))))))</f>
        <v>Plays</v>
      </c>
    </row>
    <row r="843" spans="1:20" x14ac:dyDescent="0.25">
      <c r="A843">
        <v>841</v>
      </c>
      <c r="B843" t="s">
        <v>1715</v>
      </c>
      <c r="C843" s="3" t="s">
        <v>1716</v>
      </c>
      <c r="D843">
        <v>9100</v>
      </c>
      <c r="E843">
        <v>12991</v>
      </c>
      <c r="F843" s="6">
        <f>E843/D843*100</f>
        <v>142.75824175824175</v>
      </c>
      <c r="G843" t="s">
        <v>20</v>
      </c>
      <c r="H843">
        <v>155</v>
      </c>
      <c r="I843" s="8">
        <f>IFERROR(E843/H843,"0")</f>
        <v>83.812903225806451</v>
      </c>
      <c r="J843" t="s">
        <v>21</v>
      </c>
      <c r="K843" t="s">
        <v>22</v>
      </c>
      <c r="L843">
        <v>1455861600</v>
      </c>
      <c r="M843" s="12">
        <f>(((L843/60)/60)/24)+DATE(1970,1,1)</f>
        <v>42419.25</v>
      </c>
      <c r="N843">
        <v>1457244000</v>
      </c>
      <c r="O843" s="12">
        <f>(((N843/60)/60)/24)+DATE(1970,1,1)</f>
        <v>42435.25</v>
      </c>
      <c r="P843" t="b">
        <v>0</v>
      </c>
      <c r="Q843" t="b">
        <v>0</v>
      </c>
      <c r="R843" t="s">
        <v>28</v>
      </c>
      <c r="S843" t="str">
        <f>IF(ISNUMBER(SEARCH("food", R843)), "Food", IF(ISNUMBER(SEARCH("music",R843)),"Music",IF(ISNUMBER(SEARCH("film", R843)), "Film &amp; Video", IF(ISNUMBER(SEARCH("games", R843)), "Games", IF(ISNUMBER(SEARCH("theater", R843)), "Theater",IF(ISNUMBER(SEARCH("technology", R843)), "Technology", IF(ISNUMBER(SEARCH("journalism", R843)), "Journalism", IF(ISNUMBER(SEARCH("photography", R843)), "Photography", IF(ISNUMBER(SEARCH("publishing", R843)), "Publishing")))))))))</f>
        <v>Technology</v>
      </c>
      <c r="T843" t="str">
        <f>IF(ISNUMBER(SEARCH("food", R843)), "Food Trucks",
IF(ISNUMBER(SEARCH("electric",R843)),"Electric Music",
IF(ISNUMBER(SEARCH("indie",R843)),"Indie Rock",
IF(ISNUMBER(SEARCH("jazz",R843)),"Jazz",
IF(ISNUMBER(SEARCH("metal",R843)),"Metal",
IF(ISNUMBER(SEARCH("rock",R843)),"Rock",
IF(ISNUMBER(SEARCH("world",R843)),"World Music",
IF(ISNUMBER(SEARCH("animation", R843)), "Animation",
IF(ISNUMBER(SEARCH("documentary", R843)), "Documentary",
IF(ISNUMBER(SEARCH("drama", R843)), "Drama",
IF(ISNUMBER(SEARCH("science", R843)), "Science Ficton",
IF(ISNUMBER(SEARCH("shorts", R843)), "Shorts",
IF(ISNUMBER(SEARCH("television", R843)), "Television",
IF(ISNUMBER(SEARCH("mobile", R843)), "Mobile Games",
IF(ISNUMBER(SEARCH("video games", R843)), "Video Games",
IF(ISNUMBER(SEARCH("theater", R843)), "Plays",
IF(ISNUMBER(SEARCH("wearables", R843)), "Wearables",
IF(ISNUMBER(SEARCH("web", R843)), "Web",
IF(ISNUMBER(SEARCH("journalism", R843)), "Audio",
IF(ISNUMBER(SEARCH("photography", R843)), "Photography Books",
IF(ISNUMBER(SEARCH("publishing/fiction", R843)), "Ficton",
IF(ISNUMBER(SEARCH("nonfiction", R843)), "Nonfiction",
IF(ISNUMBER(SEARCH("podcasts", R843)), "Radio &amp; Podcasts",
IF(ISNUMBER(SEARCH("translations", R843)), "translations"))))))))))))))))))))))))</f>
        <v>Web</v>
      </c>
    </row>
    <row r="844" spans="1:20" ht="31.5" x14ac:dyDescent="0.25">
      <c r="A844">
        <v>842</v>
      </c>
      <c r="B844" t="s">
        <v>1717</v>
      </c>
      <c r="C844" s="3" t="s">
        <v>1718</v>
      </c>
      <c r="D844">
        <v>1500</v>
      </c>
      <c r="E844">
        <v>8447</v>
      </c>
      <c r="F844" s="6">
        <f>E844/D844*100</f>
        <v>563.13333333333333</v>
      </c>
      <c r="G844" t="s">
        <v>20</v>
      </c>
      <c r="H844">
        <v>132</v>
      </c>
      <c r="I844" s="8">
        <f>IFERROR(E844/H844,"0")</f>
        <v>63.992424242424242</v>
      </c>
      <c r="J844" t="s">
        <v>107</v>
      </c>
      <c r="K844" t="s">
        <v>108</v>
      </c>
      <c r="L844">
        <v>1529038800</v>
      </c>
      <c r="M844" s="12">
        <f>(((L844/60)/60)/24)+DATE(1970,1,1)</f>
        <v>43266.208333333328</v>
      </c>
      <c r="N844">
        <v>1529298000</v>
      </c>
      <c r="O844" s="12">
        <f>(((N844/60)/60)/24)+DATE(1970,1,1)</f>
        <v>43269.208333333328</v>
      </c>
      <c r="P844" t="b">
        <v>0</v>
      </c>
      <c r="Q844" t="b">
        <v>0</v>
      </c>
      <c r="R844" t="s">
        <v>65</v>
      </c>
      <c r="S844" t="str">
        <f>IF(ISNUMBER(SEARCH("food", R844)), "Food", IF(ISNUMBER(SEARCH("music",R844)),"Music",IF(ISNUMBER(SEARCH("film", R844)), "Film &amp; Video", IF(ISNUMBER(SEARCH("games", R844)), "Games", IF(ISNUMBER(SEARCH("theater", R844)), "Theater",IF(ISNUMBER(SEARCH("technology", R844)), "Technology", IF(ISNUMBER(SEARCH("journalism", R844)), "Journalism", IF(ISNUMBER(SEARCH("photography", R844)), "Photography", IF(ISNUMBER(SEARCH("publishing", R844)), "Publishing")))))))))</f>
        <v>Technology</v>
      </c>
      <c r="T844" t="str">
        <f>IF(ISNUMBER(SEARCH("food", R844)), "Food Trucks",
IF(ISNUMBER(SEARCH("electric",R844)),"Electric Music",
IF(ISNUMBER(SEARCH("indie",R844)),"Indie Rock",
IF(ISNUMBER(SEARCH("jazz",R844)),"Jazz",
IF(ISNUMBER(SEARCH("metal",R844)),"Metal",
IF(ISNUMBER(SEARCH("rock",R844)),"Rock",
IF(ISNUMBER(SEARCH("world",R844)),"World Music",
IF(ISNUMBER(SEARCH("animation", R844)), "Animation",
IF(ISNUMBER(SEARCH("documentary", R844)), "Documentary",
IF(ISNUMBER(SEARCH("drama", R844)), "Drama",
IF(ISNUMBER(SEARCH("science", R844)), "Science Ficton",
IF(ISNUMBER(SEARCH("shorts", R844)), "Shorts",
IF(ISNUMBER(SEARCH("television", R844)), "Television",
IF(ISNUMBER(SEARCH("mobile", R844)), "Mobile Games",
IF(ISNUMBER(SEARCH("video games", R844)), "Video Games",
IF(ISNUMBER(SEARCH("theater", R844)), "Plays",
IF(ISNUMBER(SEARCH("wearables", R844)), "Wearables",
IF(ISNUMBER(SEARCH("web", R844)), "Web",
IF(ISNUMBER(SEARCH("journalism", R844)), "Audio",
IF(ISNUMBER(SEARCH("photography", R844)), "Photography Books",
IF(ISNUMBER(SEARCH("publishing/fiction", R844)), "Ficton",
IF(ISNUMBER(SEARCH("nonfiction", R844)), "Nonfiction",
IF(ISNUMBER(SEARCH("podcasts", R844)), "Radio &amp; Podcasts",
IF(ISNUMBER(SEARCH("translations", R844)), "translations"))))))))))))))))))))))))</f>
        <v>Wearables</v>
      </c>
    </row>
    <row r="845" spans="1:20" ht="31.5" x14ac:dyDescent="0.25">
      <c r="A845">
        <v>843</v>
      </c>
      <c r="B845" t="s">
        <v>1719</v>
      </c>
      <c r="C845" s="3" t="s">
        <v>1720</v>
      </c>
      <c r="D845">
        <v>8800</v>
      </c>
      <c r="E845">
        <v>2703</v>
      </c>
      <c r="F845" s="6">
        <f>E845/D845*100</f>
        <v>30.715909090909086</v>
      </c>
      <c r="G845" t="s">
        <v>14</v>
      </c>
      <c r="H845">
        <v>33</v>
      </c>
      <c r="I845" s="8">
        <f>IFERROR(E845/H845,"0")</f>
        <v>81.909090909090907</v>
      </c>
      <c r="J845" t="s">
        <v>21</v>
      </c>
      <c r="K845" t="s">
        <v>22</v>
      </c>
      <c r="L845">
        <v>1535259600</v>
      </c>
      <c r="M845" s="12">
        <f>(((L845/60)/60)/24)+DATE(1970,1,1)</f>
        <v>43338.208333333328</v>
      </c>
      <c r="N845">
        <v>1535778000</v>
      </c>
      <c r="O845" s="12">
        <f>(((N845/60)/60)/24)+DATE(1970,1,1)</f>
        <v>43344.208333333328</v>
      </c>
      <c r="P845" t="b">
        <v>0</v>
      </c>
      <c r="Q845" t="b">
        <v>0</v>
      </c>
      <c r="R845" t="s">
        <v>122</v>
      </c>
      <c r="S845" t="str">
        <f>IF(ISNUMBER(SEARCH("food", R845)), "Food", IF(ISNUMBER(SEARCH("music",R845)),"Music",IF(ISNUMBER(SEARCH("film", R845)), "Film &amp; Video", IF(ISNUMBER(SEARCH("games", R845)), "Games", IF(ISNUMBER(SEARCH("theater", R845)), "Theater",IF(ISNUMBER(SEARCH("technology", R845)), "Technology", IF(ISNUMBER(SEARCH("journalism", R845)), "Journalism", IF(ISNUMBER(SEARCH("photography", R845)), "Photography", IF(ISNUMBER(SEARCH("publishing", R845)), "Publishing")))))))))</f>
        <v>Photography</v>
      </c>
      <c r="T845" t="str">
        <f>IF(ISNUMBER(SEARCH("food", R845)), "Food Trucks",
IF(ISNUMBER(SEARCH("electric",R845)),"Electric Music",
IF(ISNUMBER(SEARCH("indie",R845)),"Indie Rock",
IF(ISNUMBER(SEARCH("jazz",R845)),"Jazz",
IF(ISNUMBER(SEARCH("metal",R845)),"Metal",
IF(ISNUMBER(SEARCH("rock",R845)),"Rock",
IF(ISNUMBER(SEARCH("world",R845)),"World Music",
IF(ISNUMBER(SEARCH("animation", R845)), "Animation",
IF(ISNUMBER(SEARCH("documentary", R845)), "Documentary",
IF(ISNUMBER(SEARCH("drama", R845)), "Drama",
IF(ISNUMBER(SEARCH("science", R845)), "Science Ficton",
IF(ISNUMBER(SEARCH("shorts", R845)), "Shorts",
IF(ISNUMBER(SEARCH("television", R845)), "Television",
IF(ISNUMBER(SEARCH("mobile", R845)), "Mobile Games",
IF(ISNUMBER(SEARCH("video games", R845)), "Video Games",
IF(ISNUMBER(SEARCH("theater", R845)), "Plays",
IF(ISNUMBER(SEARCH("wearables", R845)), "Wearables",
IF(ISNUMBER(SEARCH("web", R845)), "Web",
IF(ISNUMBER(SEARCH("journalism", R845)), "Audio",
IF(ISNUMBER(SEARCH("photography", R845)), "Photography Books",
IF(ISNUMBER(SEARCH("publishing/fiction", R845)), "Ficton",
IF(ISNUMBER(SEARCH("nonfiction", R845)), "Nonfiction",
IF(ISNUMBER(SEARCH("podcasts", R845)), "Radio &amp; Podcasts",
IF(ISNUMBER(SEARCH("translations", R845)), "translations"))))))))))))))))))))))))</f>
        <v>Photography Books</v>
      </c>
    </row>
    <row r="846" spans="1:20" x14ac:dyDescent="0.25">
      <c r="A846">
        <v>844</v>
      </c>
      <c r="B846" t="s">
        <v>1721</v>
      </c>
      <c r="C846" s="3" t="s">
        <v>1722</v>
      </c>
      <c r="D846">
        <v>8800</v>
      </c>
      <c r="E846">
        <v>8747</v>
      </c>
      <c r="F846" s="6">
        <f>E846/D846*100</f>
        <v>99.39772727272728</v>
      </c>
      <c r="G846" t="s">
        <v>74</v>
      </c>
      <c r="H846">
        <v>94</v>
      </c>
      <c r="I846" s="8">
        <f>IFERROR(E846/H846,"0")</f>
        <v>93.053191489361708</v>
      </c>
      <c r="J846" t="s">
        <v>21</v>
      </c>
      <c r="K846" t="s">
        <v>22</v>
      </c>
      <c r="L846">
        <v>1327212000</v>
      </c>
      <c r="M846" s="12">
        <f>(((L846/60)/60)/24)+DATE(1970,1,1)</f>
        <v>40930.25</v>
      </c>
      <c r="N846">
        <v>1327471200</v>
      </c>
      <c r="O846" s="12">
        <f>(((N846/60)/60)/24)+DATE(1970,1,1)</f>
        <v>40933.25</v>
      </c>
      <c r="P846" t="b">
        <v>0</v>
      </c>
      <c r="Q846" t="b">
        <v>0</v>
      </c>
      <c r="R846" t="s">
        <v>42</v>
      </c>
      <c r="S846" t="str">
        <f>IF(ISNUMBER(SEARCH("food", R846)), "Food", IF(ISNUMBER(SEARCH("music",R846)),"Music",IF(ISNUMBER(SEARCH("film", R846)), "Film &amp; Video", IF(ISNUMBER(SEARCH("games", R846)), "Games", IF(ISNUMBER(SEARCH("theater", R846)), "Theater",IF(ISNUMBER(SEARCH("technology", R846)), "Technology", IF(ISNUMBER(SEARCH("journalism", R846)), "Journalism", IF(ISNUMBER(SEARCH("photography", R846)), "Photography", IF(ISNUMBER(SEARCH("publishing", R846)), "Publishing")))))))))</f>
        <v>Film &amp; Video</v>
      </c>
      <c r="T846" t="str">
        <f>IF(ISNUMBER(SEARCH("food", R846)), "Food Trucks",
IF(ISNUMBER(SEARCH("electric",R846)),"Electric Music",
IF(ISNUMBER(SEARCH("indie",R846)),"Indie Rock",
IF(ISNUMBER(SEARCH("jazz",R846)),"Jazz",
IF(ISNUMBER(SEARCH("metal",R846)),"Metal",
IF(ISNUMBER(SEARCH("rock",R846)),"Rock",
IF(ISNUMBER(SEARCH("world",R846)),"World Music",
IF(ISNUMBER(SEARCH("animation", R846)), "Animation",
IF(ISNUMBER(SEARCH("documentary", R846)), "Documentary",
IF(ISNUMBER(SEARCH("drama", R846)), "Drama",
IF(ISNUMBER(SEARCH("science", R846)), "Science Ficton",
IF(ISNUMBER(SEARCH("shorts", R846)), "Shorts",
IF(ISNUMBER(SEARCH("television", R846)), "Television",
IF(ISNUMBER(SEARCH("mobile", R846)), "Mobile Games",
IF(ISNUMBER(SEARCH("video games", R846)), "Video Games",
IF(ISNUMBER(SEARCH("theater", R846)), "Plays",
IF(ISNUMBER(SEARCH("wearables", R846)), "Wearables",
IF(ISNUMBER(SEARCH("web", R846)), "Web",
IF(ISNUMBER(SEARCH("journalism", R846)), "Audio",
IF(ISNUMBER(SEARCH("photography", R846)), "Photography Books",
IF(ISNUMBER(SEARCH("publishing/fiction", R846)), "Ficton",
IF(ISNUMBER(SEARCH("nonfiction", R846)), "Nonfiction",
IF(ISNUMBER(SEARCH("podcasts", R846)), "Radio &amp; Podcasts",
IF(ISNUMBER(SEARCH("translations", R846)), "translations"))))))))))))))))))))))))</f>
        <v>Documentary</v>
      </c>
    </row>
    <row r="847" spans="1:20" x14ac:dyDescent="0.25">
      <c r="A847">
        <v>845</v>
      </c>
      <c r="B847" t="s">
        <v>1723</v>
      </c>
      <c r="C847" s="3" t="s">
        <v>1724</v>
      </c>
      <c r="D847">
        <v>69900</v>
      </c>
      <c r="E847">
        <v>138087</v>
      </c>
      <c r="F847" s="6">
        <f>E847/D847*100</f>
        <v>197.54935622317598</v>
      </c>
      <c r="G847" t="s">
        <v>20</v>
      </c>
      <c r="H847">
        <v>1354</v>
      </c>
      <c r="I847" s="8">
        <f>IFERROR(E847/H847,"0")</f>
        <v>101.98449039881831</v>
      </c>
      <c r="J847" t="s">
        <v>40</v>
      </c>
      <c r="K847" t="s">
        <v>41</v>
      </c>
      <c r="L847">
        <v>1526360400</v>
      </c>
      <c r="M847" s="12">
        <f>(((L847/60)/60)/24)+DATE(1970,1,1)</f>
        <v>43235.208333333328</v>
      </c>
      <c r="N847">
        <v>1529557200</v>
      </c>
      <c r="O847" s="12">
        <f>(((N847/60)/60)/24)+DATE(1970,1,1)</f>
        <v>43272.208333333328</v>
      </c>
      <c r="P847" t="b">
        <v>0</v>
      </c>
      <c r="Q847" t="b">
        <v>0</v>
      </c>
      <c r="R847" t="s">
        <v>28</v>
      </c>
      <c r="S847" t="str">
        <f>IF(ISNUMBER(SEARCH("food", R847)), "Food", IF(ISNUMBER(SEARCH("music",R847)),"Music",IF(ISNUMBER(SEARCH("film", R847)), "Film &amp; Video", IF(ISNUMBER(SEARCH("games", R847)), "Games", IF(ISNUMBER(SEARCH("theater", R847)), "Theater",IF(ISNUMBER(SEARCH("technology", R847)), "Technology", IF(ISNUMBER(SEARCH("journalism", R847)), "Journalism", IF(ISNUMBER(SEARCH("photography", R847)), "Photography", IF(ISNUMBER(SEARCH("publishing", R847)), "Publishing")))))))))</f>
        <v>Technology</v>
      </c>
      <c r="T847" t="str">
        <f>IF(ISNUMBER(SEARCH("food", R847)), "Food Trucks",
IF(ISNUMBER(SEARCH("electric",R847)),"Electric Music",
IF(ISNUMBER(SEARCH("indie",R847)),"Indie Rock",
IF(ISNUMBER(SEARCH("jazz",R847)),"Jazz",
IF(ISNUMBER(SEARCH("metal",R847)),"Metal",
IF(ISNUMBER(SEARCH("rock",R847)),"Rock",
IF(ISNUMBER(SEARCH("world",R847)),"World Music",
IF(ISNUMBER(SEARCH("animation", R847)), "Animation",
IF(ISNUMBER(SEARCH("documentary", R847)), "Documentary",
IF(ISNUMBER(SEARCH("drama", R847)), "Drama",
IF(ISNUMBER(SEARCH("science", R847)), "Science Ficton",
IF(ISNUMBER(SEARCH("shorts", R847)), "Shorts",
IF(ISNUMBER(SEARCH("television", R847)), "Television",
IF(ISNUMBER(SEARCH("mobile", R847)), "Mobile Games",
IF(ISNUMBER(SEARCH("video games", R847)), "Video Games",
IF(ISNUMBER(SEARCH("theater", R847)), "Plays",
IF(ISNUMBER(SEARCH("wearables", R847)), "Wearables",
IF(ISNUMBER(SEARCH("web", R847)), "Web",
IF(ISNUMBER(SEARCH("journalism", R847)), "Audio",
IF(ISNUMBER(SEARCH("photography", R847)), "Photography Books",
IF(ISNUMBER(SEARCH("publishing/fiction", R847)), "Ficton",
IF(ISNUMBER(SEARCH("nonfiction", R847)), "Nonfiction",
IF(ISNUMBER(SEARCH("podcasts", R847)), "Radio &amp; Podcasts",
IF(ISNUMBER(SEARCH("translations", R847)), "translations"))))))))))))))))))))))))</f>
        <v>Web</v>
      </c>
    </row>
    <row r="848" spans="1:20" x14ac:dyDescent="0.25">
      <c r="A848">
        <v>846</v>
      </c>
      <c r="B848" t="s">
        <v>1725</v>
      </c>
      <c r="C848" s="3" t="s">
        <v>1726</v>
      </c>
      <c r="D848">
        <v>1000</v>
      </c>
      <c r="E848">
        <v>5085</v>
      </c>
      <c r="F848" s="6">
        <f>E848/D848*100</f>
        <v>508.5</v>
      </c>
      <c r="G848" t="s">
        <v>20</v>
      </c>
      <c r="H848">
        <v>48</v>
      </c>
      <c r="I848" s="8">
        <f>IFERROR(E848/H848,"0")</f>
        <v>105.9375</v>
      </c>
      <c r="J848" t="s">
        <v>21</v>
      </c>
      <c r="K848" t="s">
        <v>22</v>
      </c>
      <c r="L848">
        <v>1532149200</v>
      </c>
      <c r="M848" s="12">
        <f>(((L848/60)/60)/24)+DATE(1970,1,1)</f>
        <v>43302.208333333328</v>
      </c>
      <c r="N848">
        <v>1535259600</v>
      </c>
      <c r="O848" s="12">
        <f>(((N848/60)/60)/24)+DATE(1970,1,1)</f>
        <v>43338.208333333328</v>
      </c>
      <c r="P848" t="b">
        <v>1</v>
      </c>
      <c r="Q848" t="b">
        <v>1</v>
      </c>
      <c r="R848" t="s">
        <v>28</v>
      </c>
      <c r="S848" t="str">
        <f>IF(ISNUMBER(SEARCH("food", R848)), "Food", IF(ISNUMBER(SEARCH("music",R848)),"Music",IF(ISNUMBER(SEARCH("film", R848)), "Film &amp; Video", IF(ISNUMBER(SEARCH("games", R848)), "Games", IF(ISNUMBER(SEARCH("theater", R848)), "Theater",IF(ISNUMBER(SEARCH("technology", R848)), "Technology", IF(ISNUMBER(SEARCH("journalism", R848)), "Journalism", IF(ISNUMBER(SEARCH("photography", R848)), "Photography", IF(ISNUMBER(SEARCH("publishing", R848)), "Publishing")))))))))</f>
        <v>Technology</v>
      </c>
      <c r="T848" t="str">
        <f>IF(ISNUMBER(SEARCH("food", R848)), "Food Trucks",
IF(ISNUMBER(SEARCH("electric",R848)),"Electric Music",
IF(ISNUMBER(SEARCH("indie",R848)),"Indie Rock",
IF(ISNUMBER(SEARCH("jazz",R848)),"Jazz",
IF(ISNUMBER(SEARCH("metal",R848)),"Metal",
IF(ISNUMBER(SEARCH("rock",R848)),"Rock",
IF(ISNUMBER(SEARCH("world",R848)),"World Music",
IF(ISNUMBER(SEARCH("animation", R848)), "Animation",
IF(ISNUMBER(SEARCH("documentary", R848)), "Documentary",
IF(ISNUMBER(SEARCH("drama", R848)), "Drama",
IF(ISNUMBER(SEARCH("science", R848)), "Science Ficton",
IF(ISNUMBER(SEARCH("shorts", R848)), "Shorts",
IF(ISNUMBER(SEARCH("television", R848)), "Television",
IF(ISNUMBER(SEARCH("mobile", R848)), "Mobile Games",
IF(ISNUMBER(SEARCH("video games", R848)), "Video Games",
IF(ISNUMBER(SEARCH("theater", R848)), "Plays",
IF(ISNUMBER(SEARCH("wearables", R848)), "Wearables",
IF(ISNUMBER(SEARCH("web", R848)), "Web",
IF(ISNUMBER(SEARCH("journalism", R848)), "Audio",
IF(ISNUMBER(SEARCH("photography", R848)), "Photography Books",
IF(ISNUMBER(SEARCH("publishing/fiction", R848)), "Ficton",
IF(ISNUMBER(SEARCH("nonfiction", R848)), "Nonfiction",
IF(ISNUMBER(SEARCH("podcasts", R848)), "Radio &amp; Podcasts",
IF(ISNUMBER(SEARCH("translations", R848)), "translations"))))))))))))))))))))))))</f>
        <v>Web</v>
      </c>
    </row>
    <row r="849" spans="1:20" x14ac:dyDescent="0.25">
      <c r="A849">
        <v>847</v>
      </c>
      <c r="B849" t="s">
        <v>1727</v>
      </c>
      <c r="C849" s="3" t="s">
        <v>1728</v>
      </c>
      <c r="D849">
        <v>4700</v>
      </c>
      <c r="E849">
        <v>11174</v>
      </c>
      <c r="F849" s="6">
        <f>E849/D849*100</f>
        <v>237.74468085106383</v>
      </c>
      <c r="G849" t="s">
        <v>20</v>
      </c>
      <c r="H849">
        <v>110</v>
      </c>
      <c r="I849" s="8">
        <f>IFERROR(E849/H849,"0")</f>
        <v>101.58181818181818</v>
      </c>
      <c r="J849" t="s">
        <v>21</v>
      </c>
      <c r="K849" t="s">
        <v>22</v>
      </c>
      <c r="L849">
        <v>1515304800</v>
      </c>
      <c r="M849" s="12">
        <f>(((L849/60)/60)/24)+DATE(1970,1,1)</f>
        <v>43107.25</v>
      </c>
      <c r="N849">
        <v>1515564000</v>
      </c>
      <c r="O849" s="12">
        <f>(((N849/60)/60)/24)+DATE(1970,1,1)</f>
        <v>43110.25</v>
      </c>
      <c r="P849" t="b">
        <v>0</v>
      </c>
      <c r="Q849" t="b">
        <v>0</v>
      </c>
      <c r="R849" t="s">
        <v>17</v>
      </c>
      <c r="S849" t="str">
        <f>IF(ISNUMBER(SEARCH("food", R849)), "Food", IF(ISNUMBER(SEARCH("music",R849)),"Music",IF(ISNUMBER(SEARCH("film", R849)), "Film &amp; Video", IF(ISNUMBER(SEARCH("games", R849)), "Games", IF(ISNUMBER(SEARCH("theater", R849)), "Theater",IF(ISNUMBER(SEARCH("technology", R849)), "Technology", IF(ISNUMBER(SEARCH("journalism", R849)), "Journalism", IF(ISNUMBER(SEARCH("photography", R849)), "Photography", IF(ISNUMBER(SEARCH("publishing", R849)), "Publishing")))))))))</f>
        <v>Food</v>
      </c>
      <c r="T849" t="str">
        <f>IF(ISNUMBER(SEARCH("food", R849)), "Food Trucks",
IF(ISNUMBER(SEARCH("electric",R849)),"Electric Music",
IF(ISNUMBER(SEARCH("indie",R849)),"Indie Rock",
IF(ISNUMBER(SEARCH("jazz",R849)),"Jazz",
IF(ISNUMBER(SEARCH("metal",R849)),"Metal",
IF(ISNUMBER(SEARCH("rock",R849)),"Rock",
IF(ISNUMBER(SEARCH("world",R849)),"World Music",
IF(ISNUMBER(SEARCH("animation", R849)), "Animation",
IF(ISNUMBER(SEARCH("documentary", R849)), "Documentary",
IF(ISNUMBER(SEARCH("drama", R849)), "Drama",
IF(ISNUMBER(SEARCH("science", R849)), "Science Ficton",
IF(ISNUMBER(SEARCH("shorts", R849)), "Shorts",
IF(ISNUMBER(SEARCH("television", R849)), "Television",
IF(ISNUMBER(SEARCH("mobile", R849)), "Mobile Games",
IF(ISNUMBER(SEARCH("video games", R849)), "Video Games",
IF(ISNUMBER(SEARCH("theater", R849)), "Plays",
IF(ISNUMBER(SEARCH("wearables", R849)), "Wearables",
IF(ISNUMBER(SEARCH("web", R849)), "Web",
IF(ISNUMBER(SEARCH("journalism", R849)), "Audio",
IF(ISNUMBER(SEARCH("photography", R849)), "Photography Books",
IF(ISNUMBER(SEARCH("publishing/fiction", R849)), "Ficton",
IF(ISNUMBER(SEARCH("nonfiction", R849)), "Nonfiction",
IF(ISNUMBER(SEARCH("podcasts", R849)), "Radio &amp; Podcasts",
IF(ISNUMBER(SEARCH("translations", R849)), "translations"))))))))))))))))))))))))</f>
        <v>Food Trucks</v>
      </c>
    </row>
    <row r="850" spans="1:20" x14ac:dyDescent="0.25">
      <c r="A850">
        <v>848</v>
      </c>
      <c r="B850" t="s">
        <v>1729</v>
      </c>
      <c r="C850" s="3" t="s">
        <v>1730</v>
      </c>
      <c r="D850">
        <v>3200</v>
      </c>
      <c r="E850">
        <v>10831</v>
      </c>
      <c r="F850" s="6">
        <f>E850/D850*100</f>
        <v>338.46875</v>
      </c>
      <c r="G850" t="s">
        <v>20</v>
      </c>
      <c r="H850">
        <v>172</v>
      </c>
      <c r="I850" s="8">
        <f>IFERROR(E850/H850,"0")</f>
        <v>62.970930232558139</v>
      </c>
      <c r="J850" t="s">
        <v>21</v>
      </c>
      <c r="K850" t="s">
        <v>22</v>
      </c>
      <c r="L850">
        <v>1276318800</v>
      </c>
      <c r="M850" s="12">
        <f>(((L850/60)/60)/24)+DATE(1970,1,1)</f>
        <v>40341.208333333336</v>
      </c>
      <c r="N850">
        <v>1277096400</v>
      </c>
      <c r="O850" s="12">
        <f>(((N850/60)/60)/24)+DATE(1970,1,1)</f>
        <v>40350.208333333336</v>
      </c>
      <c r="P850" t="b">
        <v>0</v>
      </c>
      <c r="Q850" t="b">
        <v>0</v>
      </c>
      <c r="R850" t="s">
        <v>53</v>
      </c>
      <c r="S850" t="str">
        <f>IF(ISNUMBER(SEARCH("food", R850)), "Food", IF(ISNUMBER(SEARCH("music",R850)),"Music",IF(ISNUMBER(SEARCH("film", R850)), "Film &amp; Video", IF(ISNUMBER(SEARCH("games", R850)), "Games", IF(ISNUMBER(SEARCH("theater", R850)), "Theater",IF(ISNUMBER(SEARCH("technology", R850)), "Technology", IF(ISNUMBER(SEARCH("journalism", R850)), "Journalism", IF(ISNUMBER(SEARCH("photography", R850)), "Photography", IF(ISNUMBER(SEARCH("publishing", R850)), "Publishing")))))))))</f>
        <v>Film &amp; Video</v>
      </c>
      <c r="T850" t="str">
        <f>IF(ISNUMBER(SEARCH("food", R850)), "Food Trucks",
IF(ISNUMBER(SEARCH("electric",R850)),"Electric Music",
IF(ISNUMBER(SEARCH("indie",R850)),"Indie Rock",
IF(ISNUMBER(SEARCH("jazz",R850)),"Jazz",
IF(ISNUMBER(SEARCH("metal",R850)),"Metal",
IF(ISNUMBER(SEARCH("rock",R850)),"Rock",
IF(ISNUMBER(SEARCH("world",R850)),"World Music",
IF(ISNUMBER(SEARCH("animation", R850)), "Animation",
IF(ISNUMBER(SEARCH("documentary", R850)), "Documentary",
IF(ISNUMBER(SEARCH("drama", R850)), "Drama",
IF(ISNUMBER(SEARCH("science", R850)), "Science Ficton",
IF(ISNUMBER(SEARCH("shorts", R850)), "Shorts",
IF(ISNUMBER(SEARCH("television", R850)), "Television",
IF(ISNUMBER(SEARCH("mobile", R850)), "Mobile Games",
IF(ISNUMBER(SEARCH("video games", R850)), "Video Games",
IF(ISNUMBER(SEARCH("theater", R850)), "Plays",
IF(ISNUMBER(SEARCH("wearables", R850)), "Wearables",
IF(ISNUMBER(SEARCH("web", R850)), "Web",
IF(ISNUMBER(SEARCH("journalism", R850)), "Audio",
IF(ISNUMBER(SEARCH("photography", R850)), "Photography Books",
IF(ISNUMBER(SEARCH("publishing/fiction", R850)), "Ficton",
IF(ISNUMBER(SEARCH("nonfiction", R850)), "Nonfiction",
IF(ISNUMBER(SEARCH("podcasts", R850)), "Radio &amp; Podcasts",
IF(ISNUMBER(SEARCH("translations", R850)), "translations"))))))))))))))))))))))))</f>
        <v>Drama</v>
      </c>
    </row>
    <row r="851" spans="1:20" x14ac:dyDescent="0.25">
      <c r="A851">
        <v>849</v>
      </c>
      <c r="B851" t="s">
        <v>1731</v>
      </c>
      <c r="C851" s="3" t="s">
        <v>1732</v>
      </c>
      <c r="D851">
        <v>6700</v>
      </c>
      <c r="E851">
        <v>8917</v>
      </c>
      <c r="F851" s="6">
        <f>E851/D851*100</f>
        <v>133.08955223880596</v>
      </c>
      <c r="G851" t="s">
        <v>20</v>
      </c>
      <c r="H851">
        <v>307</v>
      </c>
      <c r="I851" s="8">
        <f>IFERROR(E851/H851,"0")</f>
        <v>29.045602605863191</v>
      </c>
      <c r="J851" t="s">
        <v>21</v>
      </c>
      <c r="K851" t="s">
        <v>22</v>
      </c>
      <c r="L851">
        <v>1328767200</v>
      </c>
      <c r="M851" s="12">
        <f>(((L851/60)/60)/24)+DATE(1970,1,1)</f>
        <v>40948.25</v>
      </c>
      <c r="N851">
        <v>1329026400</v>
      </c>
      <c r="O851" s="12">
        <f>(((N851/60)/60)/24)+DATE(1970,1,1)</f>
        <v>40951.25</v>
      </c>
      <c r="P851" t="b">
        <v>0</v>
      </c>
      <c r="Q851" t="b">
        <v>1</v>
      </c>
      <c r="R851" t="s">
        <v>60</v>
      </c>
      <c r="S851" t="str">
        <f>IF(ISNUMBER(SEARCH("food", R851)), "Food", IF(ISNUMBER(SEARCH("music",R851)),"Music",IF(ISNUMBER(SEARCH("film", R851)), "Film &amp; Video", IF(ISNUMBER(SEARCH("games", R851)), "Games", IF(ISNUMBER(SEARCH("theater", R851)), "Theater",IF(ISNUMBER(SEARCH("technology", R851)), "Technology", IF(ISNUMBER(SEARCH("journalism", R851)), "Journalism", IF(ISNUMBER(SEARCH("photography", R851)), "Photography", IF(ISNUMBER(SEARCH("publishing", R851)), "Publishing")))))))))</f>
        <v>Music</v>
      </c>
      <c r="T851" t="str">
        <f>IF(ISNUMBER(SEARCH("food", R851)), "Food Trucks",
IF(ISNUMBER(SEARCH("electric",R851)),"Electric Music",
IF(ISNUMBER(SEARCH("indie",R851)),"Indie Rock",
IF(ISNUMBER(SEARCH("jazz",R851)),"Jazz",
IF(ISNUMBER(SEARCH("metal",R851)),"Metal",
IF(ISNUMBER(SEARCH("rock",R851)),"Rock",
IF(ISNUMBER(SEARCH("world",R851)),"World Music",
IF(ISNUMBER(SEARCH("animation", R851)), "Animation",
IF(ISNUMBER(SEARCH("documentary", R851)), "Documentary",
IF(ISNUMBER(SEARCH("drama", R851)), "Drama",
IF(ISNUMBER(SEARCH("science", R851)), "Science Ficton",
IF(ISNUMBER(SEARCH("shorts", R851)), "Shorts",
IF(ISNUMBER(SEARCH("television", R851)), "Television",
IF(ISNUMBER(SEARCH("mobile", R851)), "Mobile Games",
IF(ISNUMBER(SEARCH("video games", R851)), "Video Games",
IF(ISNUMBER(SEARCH("theater", R851)), "Plays",
IF(ISNUMBER(SEARCH("wearables", R851)), "Wearables",
IF(ISNUMBER(SEARCH("web", R851)), "Web",
IF(ISNUMBER(SEARCH("journalism", R851)), "Audio",
IF(ISNUMBER(SEARCH("photography", R851)), "Photography Books",
IF(ISNUMBER(SEARCH("publishing/fiction", R851)), "Ficton",
IF(ISNUMBER(SEARCH("nonfiction", R851)), "Nonfiction",
IF(ISNUMBER(SEARCH("podcasts", R851)), "Radio &amp; Podcasts",
IF(ISNUMBER(SEARCH("translations", R851)), "translations"))))))))))))))))))))))))</f>
        <v>Indie Rock</v>
      </c>
    </row>
    <row r="852" spans="1:20" x14ac:dyDescent="0.25">
      <c r="A852">
        <v>850</v>
      </c>
      <c r="B852" t="s">
        <v>1733</v>
      </c>
      <c r="C852" s="3" t="s">
        <v>1734</v>
      </c>
      <c r="D852">
        <v>100</v>
      </c>
      <c r="E852">
        <v>1</v>
      </c>
      <c r="F852" s="6">
        <f>E852/D852*100</f>
        <v>1</v>
      </c>
      <c r="G852" t="s">
        <v>14</v>
      </c>
      <c r="H852">
        <v>1</v>
      </c>
      <c r="I852" s="8">
        <f>IFERROR(E852/H852,"0")</f>
        <v>1</v>
      </c>
      <c r="J852" t="s">
        <v>21</v>
      </c>
      <c r="K852" t="s">
        <v>22</v>
      </c>
      <c r="L852">
        <v>1321682400</v>
      </c>
      <c r="M852" s="12">
        <f>(((L852/60)/60)/24)+DATE(1970,1,1)</f>
        <v>40866.25</v>
      </c>
      <c r="N852">
        <v>1322978400</v>
      </c>
      <c r="O852" s="12">
        <f>(((N852/60)/60)/24)+DATE(1970,1,1)</f>
        <v>40881.25</v>
      </c>
      <c r="P852" t="b">
        <v>1</v>
      </c>
      <c r="Q852" t="b">
        <v>0</v>
      </c>
      <c r="R852" t="s">
        <v>23</v>
      </c>
      <c r="S852" t="str">
        <f>IF(ISNUMBER(SEARCH("food", R852)), "Food", IF(ISNUMBER(SEARCH("music",R852)),"Music",IF(ISNUMBER(SEARCH("film", R852)), "Film &amp; Video", IF(ISNUMBER(SEARCH("games", R852)), "Games", IF(ISNUMBER(SEARCH("theater", R852)), "Theater",IF(ISNUMBER(SEARCH("technology", R852)), "Technology", IF(ISNUMBER(SEARCH("journalism", R852)), "Journalism", IF(ISNUMBER(SEARCH("photography", R852)), "Photography", IF(ISNUMBER(SEARCH("publishing", R852)), "Publishing")))))))))</f>
        <v>Music</v>
      </c>
      <c r="T852" t="str">
        <f>IF(ISNUMBER(SEARCH("food", R852)), "Food Trucks",
IF(ISNUMBER(SEARCH("electric",R852)),"Electric Music",
IF(ISNUMBER(SEARCH("indie",R852)),"Indie Rock",
IF(ISNUMBER(SEARCH("jazz",R852)),"Jazz",
IF(ISNUMBER(SEARCH("metal",R852)),"Metal",
IF(ISNUMBER(SEARCH("rock",R852)),"Rock",
IF(ISNUMBER(SEARCH("world",R852)),"World Music",
IF(ISNUMBER(SEARCH("animation", R852)), "Animation",
IF(ISNUMBER(SEARCH("documentary", R852)), "Documentary",
IF(ISNUMBER(SEARCH("drama", R852)), "Drama",
IF(ISNUMBER(SEARCH("science", R852)), "Science Ficton",
IF(ISNUMBER(SEARCH("shorts", R852)), "Shorts",
IF(ISNUMBER(SEARCH("television", R852)), "Television",
IF(ISNUMBER(SEARCH("mobile", R852)), "Mobile Games",
IF(ISNUMBER(SEARCH("video games", R852)), "Video Games",
IF(ISNUMBER(SEARCH("theater", R852)), "Plays",
IF(ISNUMBER(SEARCH("wearables", R852)), "Wearables",
IF(ISNUMBER(SEARCH("web", R852)), "Web",
IF(ISNUMBER(SEARCH("journalism", R852)), "Audio",
IF(ISNUMBER(SEARCH("photography", R852)), "Photography Books",
IF(ISNUMBER(SEARCH("publishing/fiction", R852)), "Ficton",
IF(ISNUMBER(SEARCH("nonfiction", R852)), "Nonfiction",
IF(ISNUMBER(SEARCH("podcasts", R852)), "Radio &amp; Podcasts",
IF(ISNUMBER(SEARCH("translations", R852)), "translations"))))))))))))))))))))))))</f>
        <v>Rock</v>
      </c>
    </row>
    <row r="853" spans="1:20" ht="31.5" x14ac:dyDescent="0.25">
      <c r="A853">
        <v>851</v>
      </c>
      <c r="B853" t="s">
        <v>1735</v>
      </c>
      <c r="C853" s="3" t="s">
        <v>1736</v>
      </c>
      <c r="D853">
        <v>6000</v>
      </c>
      <c r="E853">
        <v>12468</v>
      </c>
      <c r="F853" s="6">
        <f>E853/D853*100</f>
        <v>207.79999999999998</v>
      </c>
      <c r="G853" t="s">
        <v>20</v>
      </c>
      <c r="H853">
        <v>160</v>
      </c>
      <c r="I853" s="8">
        <f>IFERROR(E853/H853,"0")</f>
        <v>77.924999999999997</v>
      </c>
      <c r="J853" t="s">
        <v>21</v>
      </c>
      <c r="K853" t="s">
        <v>22</v>
      </c>
      <c r="L853">
        <v>1335934800</v>
      </c>
      <c r="M853" s="12">
        <f>(((L853/60)/60)/24)+DATE(1970,1,1)</f>
        <v>41031.208333333336</v>
      </c>
      <c r="N853">
        <v>1338786000</v>
      </c>
      <c r="O853" s="12">
        <f>(((N853/60)/60)/24)+DATE(1970,1,1)</f>
        <v>41064.208333333336</v>
      </c>
      <c r="P853" t="b">
        <v>0</v>
      </c>
      <c r="Q853" t="b">
        <v>0</v>
      </c>
      <c r="R853" t="s">
        <v>50</v>
      </c>
      <c r="S853" t="str">
        <f>IF(ISNUMBER(SEARCH("food", R853)), "Food", IF(ISNUMBER(SEARCH("music",R853)),"Music",IF(ISNUMBER(SEARCH("film", R853)), "Film &amp; Video", IF(ISNUMBER(SEARCH("games", R853)), "Games", IF(ISNUMBER(SEARCH("theater", R853)), "Theater",IF(ISNUMBER(SEARCH("technology", R853)), "Technology", IF(ISNUMBER(SEARCH("journalism", R853)), "Journalism", IF(ISNUMBER(SEARCH("photography", R853)), "Photography", IF(ISNUMBER(SEARCH("publishing", R853)), "Publishing")))))))))</f>
        <v>Music</v>
      </c>
      <c r="T853" t="str">
        <f>IF(ISNUMBER(SEARCH("food", R853)), "Food Trucks",
IF(ISNUMBER(SEARCH("electric",R853)),"Electric Music",
IF(ISNUMBER(SEARCH("indie",R853)),"Indie Rock",
IF(ISNUMBER(SEARCH("jazz",R853)),"Jazz",
IF(ISNUMBER(SEARCH("metal",R853)),"Metal",
IF(ISNUMBER(SEARCH("rock",R853)),"Rock",
IF(ISNUMBER(SEARCH("world",R853)),"World Music",
IF(ISNUMBER(SEARCH("animation", R853)), "Animation",
IF(ISNUMBER(SEARCH("documentary", R853)), "Documentary",
IF(ISNUMBER(SEARCH("drama", R853)), "Drama",
IF(ISNUMBER(SEARCH("science", R853)), "Science Ficton",
IF(ISNUMBER(SEARCH("shorts", R853)), "Shorts",
IF(ISNUMBER(SEARCH("television", R853)), "Television",
IF(ISNUMBER(SEARCH("mobile", R853)), "Mobile Games",
IF(ISNUMBER(SEARCH("video games", R853)), "Video Games",
IF(ISNUMBER(SEARCH("theater", R853)), "Plays",
IF(ISNUMBER(SEARCH("wearables", R853)), "Wearables",
IF(ISNUMBER(SEARCH("web", R853)), "Web",
IF(ISNUMBER(SEARCH("journalism", R853)), "Audio",
IF(ISNUMBER(SEARCH("photography", R853)), "Photography Books",
IF(ISNUMBER(SEARCH("publishing/fiction", R853)), "Ficton",
IF(ISNUMBER(SEARCH("nonfiction", R853)), "Nonfiction",
IF(ISNUMBER(SEARCH("podcasts", R853)), "Radio &amp; Podcasts",
IF(ISNUMBER(SEARCH("translations", R853)), "translations"))))))))))))))))))))))))</f>
        <v>Electric Music</v>
      </c>
    </row>
    <row r="854" spans="1:20" x14ac:dyDescent="0.25">
      <c r="A854">
        <v>852</v>
      </c>
      <c r="B854" t="s">
        <v>1737</v>
      </c>
      <c r="C854" s="3" t="s">
        <v>1738</v>
      </c>
      <c r="D854">
        <v>4900</v>
      </c>
      <c r="E854">
        <v>2505</v>
      </c>
      <c r="F854" s="6">
        <f>E854/D854*100</f>
        <v>51.122448979591837</v>
      </c>
      <c r="G854" t="s">
        <v>14</v>
      </c>
      <c r="H854">
        <v>31</v>
      </c>
      <c r="I854" s="8">
        <f>IFERROR(E854/H854,"0")</f>
        <v>80.806451612903231</v>
      </c>
      <c r="J854" t="s">
        <v>21</v>
      </c>
      <c r="K854" t="s">
        <v>22</v>
      </c>
      <c r="L854">
        <v>1310792400</v>
      </c>
      <c r="M854" s="12">
        <f>(((L854/60)/60)/24)+DATE(1970,1,1)</f>
        <v>40740.208333333336</v>
      </c>
      <c r="N854">
        <v>1311656400</v>
      </c>
      <c r="O854" s="12">
        <f>(((N854/60)/60)/24)+DATE(1970,1,1)</f>
        <v>40750.208333333336</v>
      </c>
      <c r="P854" t="b">
        <v>0</v>
      </c>
      <c r="Q854" t="b">
        <v>1</v>
      </c>
      <c r="R854" t="s">
        <v>89</v>
      </c>
      <c r="S854" t="str">
        <f>IF(ISNUMBER(SEARCH("food", R854)), "Food", IF(ISNUMBER(SEARCH("music",R854)),"Music",IF(ISNUMBER(SEARCH("film", R854)), "Film &amp; Video", IF(ISNUMBER(SEARCH("games", R854)), "Games", IF(ISNUMBER(SEARCH("theater", R854)), "Theater",IF(ISNUMBER(SEARCH("technology", R854)), "Technology", IF(ISNUMBER(SEARCH("journalism", R854)), "Journalism", IF(ISNUMBER(SEARCH("photography", R854)), "Photography", IF(ISNUMBER(SEARCH("publishing", R854)), "Publishing")))))))))</f>
        <v>Games</v>
      </c>
      <c r="T854" t="str">
        <f>IF(ISNUMBER(SEARCH("food", R854)), "Food Trucks",
IF(ISNUMBER(SEARCH("electric",R854)),"Electric Music",
IF(ISNUMBER(SEARCH("indie",R854)),"Indie Rock",
IF(ISNUMBER(SEARCH("jazz",R854)),"Jazz",
IF(ISNUMBER(SEARCH("metal",R854)),"Metal",
IF(ISNUMBER(SEARCH("rock",R854)),"Rock",
IF(ISNUMBER(SEARCH("world",R854)),"World Music",
IF(ISNUMBER(SEARCH("animation", R854)), "Animation",
IF(ISNUMBER(SEARCH("documentary", R854)), "Documentary",
IF(ISNUMBER(SEARCH("drama", R854)), "Drama",
IF(ISNUMBER(SEARCH("science", R854)), "Science Ficton",
IF(ISNUMBER(SEARCH("shorts", R854)), "Shorts",
IF(ISNUMBER(SEARCH("television", R854)), "Television",
IF(ISNUMBER(SEARCH("mobile", R854)), "Mobile Games",
IF(ISNUMBER(SEARCH("video games", R854)), "Video Games",
IF(ISNUMBER(SEARCH("theater", R854)), "Plays",
IF(ISNUMBER(SEARCH("wearables", R854)), "Wearables",
IF(ISNUMBER(SEARCH("web", R854)), "Web",
IF(ISNUMBER(SEARCH("journalism", R854)), "Audio",
IF(ISNUMBER(SEARCH("photography", R854)), "Photography Books",
IF(ISNUMBER(SEARCH("publishing/fiction", R854)), "Ficton",
IF(ISNUMBER(SEARCH("nonfiction", R854)), "Nonfiction",
IF(ISNUMBER(SEARCH("podcasts", R854)), "Radio &amp; Podcasts",
IF(ISNUMBER(SEARCH("translations", R854)), "translations"))))))))))))))))))))))))</f>
        <v>Video Games</v>
      </c>
    </row>
    <row r="855" spans="1:20" x14ac:dyDescent="0.25">
      <c r="A855">
        <v>853</v>
      </c>
      <c r="B855" t="s">
        <v>1739</v>
      </c>
      <c r="C855" s="3" t="s">
        <v>1740</v>
      </c>
      <c r="D855">
        <v>17100</v>
      </c>
      <c r="E855">
        <v>111502</v>
      </c>
      <c r="F855" s="6">
        <f>E855/D855*100</f>
        <v>652.05847953216369</v>
      </c>
      <c r="G855" t="s">
        <v>20</v>
      </c>
      <c r="H855">
        <v>1467</v>
      </c>
      <c r="I855" s="8">
        <f>IFERROR(E855/H855,"0")</f>
        <v>76.006816632583508</v>
      </c>
      <c r="J855" t="s">
        <v>15</v>
      </c>
      <c r="K855" t="s">
        <v>16</v>
      </c>
      <c r="L855">
        <v>1308546000</v>
      </c>
      <c r="M855" s="12">
        <f>(((L855/60)/60)/24)+DATE(1970,1,1)</f>
        <v>40714.208333333336</v>
      </c>
      <c r="N855">
        <v>1308978000</v>
      </c>
      <c r="O855" s="12">
        <f>(((N855/60)/60)/24)+DATE(1970,1,1)</f>
        <v>40719.208333333336</v>
      </c>
      <c r="P855" t="b">
        <v>0</v>
      </c>
      <c r="Q855" t="b">
        <v>1</v>
      </c>
      <c r="R855" t="s">
        <v>60</v>
      </c>
      <c r="S855" t="str">
        <f>IF(ISNUMBER(SEARCH("food", R855)), "Food", IF(ISNUMBER(SEARCH("music",R855)),"Music",IF(ISNUMBER(SEARCH("film", R855)), "Film &amp; Video", IF(ISNUMBER(SEARCH("games", R855)), "Games", IF(ISNUMBER(SEARCH("theater", R855)), "Theater",IF(ISNUMBER(SEARCH("technology", R855)), "Technology", IF(ISNUMBER(SEARCH("journalism", R855)), "Journalism", IF(ISNUMBER(SEARCH("photography", R855)), "Photography", IF(ISNUMBER(SEARCH("publishing", R855)), "Publishing")))))))))</f>
        <v>Music</v>
      </c>
      <c r="T855" t="str">
        <f>IF(ISNUMBER(SEARCH("food", R855)), "Food Trucks",
IF(ISNUMBER(SEARCH("electric",R855)),"Electric Music",
IF(ISNUMBER(SEARCH("indie",R855)),"Indie Rock",
IF(ISNUMBER(SEARCH("jazz",R855)),"Jazz",
IF(ISNUMBER(SEARCH("metal",R855)),"Metal",
IF(ISNUMBER(SEARCH("rock",R855)),"Rock",
IF(ISNUMBER(SEARCH("world",R855)),"World Music",
IF(ISNUMBER(SEARCH("animation", R855)), "Animation",
IF(ISNUMBER(SEARCH("documentary", R855)), "Documentary",
IF(ISNUMBER(SEARCH("drama", R855)), "Drama",
IF(ISNUMBER(SEARCH("science", R855)), "Science Ficton",
IF(ISNUMBER(SEARCH("shorts", R855)), "Shorts",
IF(ISNUMBER(SEARCH("television", R855)), "Television",
IF(ISNUMBER(SEARCH("mobile", R855)), "Mobile Games",
IF(ISNUMBER(SEARCH("video games", R855)), "Video Games",
IF(ISNUMBER(SEARCH("theater", R855)), "Plays",
IF(ISNUMBER(SEARCH("wearables", R855)), "Wearables",
IF(ISNUMBER(SEARCH("web", R855)), "Web",
IF(ISNUMBER(SEARCH("journalism", R855)), "Audio",
IF(ISNUMBER(SEARCH("photography", R855)), "Photography Books",
IF(ISNUMBER(SEARCH("publishing/fiction", R855)), "Ficton",
IF(ISNUMBER(SEARCH("nonfiction", R855)), "Nonfiction",
IF(ISNUMBER(SEARCH("podcasts", R855)), "Radio &amp; Podcasts",
IF(ISNUMBER(SEARCH("translations", R855)), "translations"))))))))))))))))))))))))</f>
        <v>Indie Rock</v>
      </c>
    </row>
    <row r="856" spans="1:20" x14ac:dyDescent="0.25">
      <c r="A856">
        <v>854</v>
      </c>
      <c r="B856" t="s">
        <v>1741</v>
      </c>
      <c r="C856" s="3" t="s">
        <v>1742</v>
      </c>
      <c r="D856">
        <v>171000</v>
      </c>
      <c r="E856">
        <v>194309</v>
      </c>
      <c r="F856" s="6">
        <f>E856/D856*100</f>
        <v>113.63099415204678</v>
      </c>
      <c r="G856" t="s">
        <v>20</v>
      </c>
      <c r="H856">
        <v>2662</v>
      </c>
      <c r="I856" s="8">
        <f>IFERROR(E856/H856,"0")</f>
        <v>72.993613824192337</v>
      </c>
      <c r="J856" t="s">
        <v>15</v>
      </c>
      <c r="K856" t="s">
        <v>16</v>
      </c>
      <c r="L856">
        <v>1574056800</v>
      </c>
      <c r="M856" s="12">
        <f>(((L856/60)/60)/24)+DATE(1970,1,1)</f>
        <v>43787.25</v>
      </c>
      <c r="N856">
        <v>1576389600</v>
      </c>
      <c r="O856" s="12">
        <f>(((N856/60)/60)/24)+DATE(1970,1,1)</f>
        <v>43814.25</v>
      </c>
      <c r="P856" t="b">
        <v>0</v>
      </c>
      <c r="Q856" t="b">
        <v>0</v>
      </c>
      <c r="R856" t="s">
        <v>119</v>
      </c>
      <c r="S856" t="str">
        <f>IF(ISNUMBER(SEARCH("food", R856)), "Food", IF(ISNUMBER(SEARCH("music",R856)),"Music",IF(ISNUMBER(SEARCH("film", R856)), "Film &amp; Video", IF(ISNUMBER(SEARCH("games", R856)), "Games", IF(ISNUMBER(SEARCH("theater", R856)), "Theater",IF(ISNUMBER(SEARCH("technology", R856)), "Technology", IF(ISNUMBER(SEARCH("journalism", R856)), "Journalism", IF(ISNUMBER(SEARCH("photography", R856)), "Photography", IF(ISNUMBER(SEARCH("publishing", R856)), "Publishing")))))))))</f>
        <v>Publishing</v>
      </c>
      <c r="T856" t="str">
        <f>IF(ISNUMBER(SEARCH("food", R856)), "Food Trucks",
IF(ISNUMBER(SEARCH("electric",R856)),"Electric Music",
IF(ISNUMBER(SEARCH("indie",R856)),"Indie Rock",
IF(ISNUMBER(SEARCH("jazz",R856)),"Jazz",
IF(ISNUMBER(SEARCH("metal",R856)),"Metal",
IF(ISNUMBER(SEARCH("rock",R856)),"Rock",
IF(ISNUMBER(SEARCH("world",R856)),"World Music",
IF(ISNUMBER(SEARCH("animation", R856)), "Animation",
IF(ISNUMBER(SEARCH("documentary", R856)), "Documentary",
IF(ISNUMBER(SEARCH("drama", R856)), "Drama",
IF(ISNUMBER(SEARCH("science", R856)), "Science Ficton",
IF(ISNUMBER(SEARCH("shorts", R856)), "Shorts",
IF(ISNUMBER(SEARCH("television", R856)), "Television",
IF(ISNUMBER(SEARCH("mobile", R856)), "Mobile Games",
IF(ISNUMBER(SEARCH("video games", R856)), "Video Games",
IF(ISNUMBER(SEARCH("theater", R856)), "Plays",
IF(ISNUMBER(SEARCH("wearables", R856)), "Wearables",
IF(ISNUMBER(SEARCH("web", R856)), "Web",
IF(ISNUMBER(SEARCH("journalism", R856)), "Audio",
IF(ISNUMBER(SEARCH("photography", R856)), "Photography Books",
IF(ISNUMBER(SEARCH("publishing/fiction", R856)), "Ficton",
IF(ISNUMBER(SEARCH("nonfiction", R856)), "Nonfiction",
IF(ISNUMBER(SEARCH("podcasts", R856)), "Radio &amp; Podcasts",
IF(ISNUMBER(SEARCH("translations", R856)), "translations"))))))))))))))))))))))))</f>
        <v>Ficton</v>
      </c>
    </row>
    <row r="857" spans="1:20" x14ac:dyDescent="0.25">
      <c r="A857">
        <v>855</v>
      </c>
      <c r="B857" t="s">
        <v>1743</v>
      </c>
      <c r="C857" s="3" t="s">
        <v>1744</v>
      </c>
      <c r="D857">
        <v>23400</v>
      </c>
      <c r="E857">
        <v>23956</v>
      </c>
      <c r="F857" s="6">
        <f>E857/D857*100</f>
        <v>102.37606837606839</v>
      </c>
      <c r="G857" t="s">
        <v>20</v>
      </c>
      <c r="H857">
        <v>452</v>
      </c>
      <c r="I857" s="8">
        <f>IFERROR(E857/H857,"0")</f>
        <v>53</v>
      </c>
      <c r="J857" t="s">
        <v>26</v>
      </c>
      <c r="K857" t="s">
        <v>27</v>
      </c>
      <c r="L857">
        <v>1308373200</v>
      </c>
      <c r="M857" s="12">
        <f>(((L857/60)/60)/24)+DATE(1970,1,1)</f>
        <v>40712.208333333336</v>
      </c>
      <c r="N857">
        <v>1311051600</v>
      </c>
      <c r="O857" s="12">
        <f>(((N857/60)/60)/24)+DATE(1970,1,1)</f>
        <v>40743.208333333336</v>
      </c>
      <c r="P857" t="b">
        <v>0</v>
      </c>
      <c r="Q857" t="b">
        <v>0</v>
      </c>
      <c r="R857" t="s">
        <v>33</v>
      </c>
      <c r="S857" t="str">
        <f>IF(ISNUMBER(SEARCH("food", R857)), "Food", IF(ISNUMBER(SEARCH("music",R857)),"Music",IF(ISNUMBER(SEARCH("film", R857)), "Film &amp; Video", IF(ISNUMBER(SEARCH("games", R857)), "Games", IF(ISNUMBER(SEARCH("theater", R857)), "Theater",IF(ISNUMBER(SEARCH("technology", R857)), "Technology", IF(ISNUMBER(SEARCH("journalism", R857)), "Journalism", IF(ISNUMBER(SEARCH("photography", R857)), "Photography", IF(ISNUMBER(SEARCH("publishing", R857)), "Publishing")))))))))</f>
        <v>Theater</v>
      </c>
      <c r="T857" t="str">
        <f>IF(ISNUMBER(SEARCH("food", R857)), "Food Trucks",
IF(ISNUMBER(SEARCH("electric",R857)),"Electric Music",
IF(ISNUMBER(SEARCH("indie",R857)),"Indie Rock",
IF(ISNUMBER(SEARCH("jazz",R857)),"Jazz",
IF(ISNUMBER(SEARCH("metal",R857)),"Metal",
IF(ISNUMBER(SEARCH("rock",R857)),"Rock",
IF(ISNUMBER(SEARCH("world",R857)),"World Music",
IF(ISNUMBER(SEARCH("animation", R857)), "Animation",
IF(ISNUMBER(SEARCH("documentary", R857)), "Documentary",
IF(ISNUMBER(SEARCH("drama", R857)), "Drama",
IF(ISNUMBER(SEARCH("science", R857)), "Science Ficton",
IF(ISNUMBER(SEARCH("shorts", R857)), "Shorts",
IF(ISNUMBER(SEARCH("television", R857)), "Television",
IF(ISNUMBER(SEARCH("mobile", R857)), "Mobile Games",
IF(ISNUMBER(SEARCH("video games", R857)), "Video Games",
IF(ISNUMBER(SEARCH("theater", R857)), "Plays",
IF(ISNUMBER(SEARCH("wearables", R857)), "Wearables",
IF(ISNUMBER(SEARCH("web", R857)), "Web",
IF(ISNUMBER(SEARCH("journalism", R857)), "Audio",
IF(ISNUMBER(SEARCH("photography", R857)), "Photography Books",
IF(ISNUMBER(SEARCH("publishing/fiction", R857)), "Ficton",
IF(ISNUMBER(SEARCH("nonfiction", R857)), "Nonfiction",
IF(ISNUMBER(SEARCH("podcasts", R857)), "Radio &amp; Podcasts",
IF(ISNUMBER(SEARCH("translations", R857)), "translations"))))))))))))))))))))))))</f>
        <v>Plays</v>
      </c>
    </row>
    <row r="858" spans="1:20" x14ac:dyDescent="0.25">
      <c r="A858">
        <v>856</v>
      </c>
      <c r="B858" t="s">
        <v>1599</v>
      </c>
      <c r="C858" s="3" t="s">
        <v>1745</v>
      </c>
      <c r="D858">
        <v>2400</v>
      </c>
      <c r="E858">
        <v>8558</v>
      </c>
      <c r="F858" s="6">
        <f>E858/D858*100</f>
        <v>356.58333333333331</v>
      </c>
      <c r="G858" t="s">
        <v>20</v>
      </c>
      <c r="H858">
        <v>158</v>
      </c>
      <c r="I858" s="8">
        <f>IFERROR(E858/H858,"0")</f>
        <v>54.164556962025316</v>
      </c>
      <c r="J858" t="s">
        <v>21</v>
      </c>
      <c r="K858" t="s">
        <v>22</v>
      </c>
      <c r="L858">
        <v>1335243600</v>
      </c>
      <c r="M858" s="12">
        <f>(((L858/60)/60)/24)+DATE(1970,1,1)</f>
        <v>41023.208333333336</v>
      </c>
      <c r="N858">
        <v>1336712400</v>
      </c>
      <c r="O858" s="12">
        <f>(((N858/60)/60)/24)+DATE(1970,1,1)</f>
        <v>41040.208333333336</v>
      </c>
      <c r="P858" t="b">
        <v>0</v>
      </c>
      <c r="Q858" t="b">
        <v>0</v>
      </c>
      <c r="R858" t="s">
        <v>17</v>
      </c>
      <c r="S858" t="str">
        <f>IF(ISNUMBER(SEARCH("food", R858)), "Food", IF(ISNUMBER(SEARCH("music",R858)),"Music",IF(ISNUMBER(SEARCH("film", R858)), "Film &amp; Video", IF(ISNUMBER(SEARCH("games", R858)), "Games", IF(ISNUMBER(SEARCH("theater", R858)), "Theater",IF(ISNUMBER(SEARCH("technology", R858)), "Technology", IF(ISNUMBER(SEARCH("journalism", R858)), "Journalism", IF(ISNUMBER(SEARCH("photography", R858)), "Photography", IF(ISNUMBER(SEARCH("publishing", R858)), "Publishing")))))))))</f>
        <v>Food</v>
      </c>
      <c r="T858" t="str">
        <f>IF(ISNUMBER(SEARCH("food", R858)), "Food Trucks",
IF(ISNUMBER(SEARCH("electric",R858)),"Electric Music",
IF(ISNUMBER(SEARCH("indie",R858)),"Indie Rock",
IF(ISNUMBER(SEARCH("jazz",R858)),"Jazz",
IF(ISNUMBER(SEARCH("metal",R858)),"Metal",
IF(ISNUMBER(SEARCH("rock",R858)),"Rock",
IF(ISNUMBER(SEARCH("world",R858)),"World Music",
IF(ISNUMBER(SEARCH("animation", R858)), "Animation",
IF(ISNUMBER(SEARCH("documentary", R858)), "Documentary",
IF(ISNUMBER(SEARCH("drama", R858)), "Drama",
IF(ISNUMBER(SEARCH("science", R858)), "Science Ficton",
IF(ISNUMBER(SEARCH("shorts", R858)), "Shorts",
IF(ISNUMBER(SEARCH("television", R858)), "Television",
IF(ISNUMBER(SEARCH("mobile", R858)), "Mobile Games",
IF(ISNUMBER(SEARCH("video games", R858)), "Video Games",
IF(ISNUMBER(SEARCH("theater", R858)), "Plays",
IF(ISNUMBER(SEARCH("wearables", R858)), "Wearables",
IF(ISNUMBER(SEARCH("web", R858)), "Web",
IF(ISNUMBER(SEARCH("journalism", R858)), "Audio",
IF(ISNUMBER(SEARCH("photography", R858)), "Photography Books",
IF(ISNUMBER(SEARCH("publishing/fiction", R858)), "Ficton",
IF(ISNUMBER(SEARCH("nonfiction", R858)), "Nonfiction",
IF(ISNUMBER(SEARCH("podcasts", R858)), "Radio &amp; Podcasts",
IF(ISNUMBER(SEARCH("translations", R858)), "translations"))))))))))))))))))))))))</f>
        <v>Food Trucks</v>
      </c>
    </row>
    <row r="859" spans="1:20" ht="31.5" x14ac:dyDescent="0.25">
      <c r="A859">
        <v>857</v>
      </c>
      <c r="B859" t="s">
        <v>1746</v>
      </c>
      <c r="C859" s="3" t="s">
        <v>1747</v>
      </c>
      <c r="D859">
        <v>5300</v>
      </c>
      <c r="E859">
        <v>7413</v>
      </c>
      <c r="F859" s="6">
        <f>E859/D859*100</f>
        <v>139.86792452830187</v>
      </c>
      <c r="G859" t="s">
        <v>20</v>
      </c>
      <c r="H859">
        <v>225</v>
      </c>
      <c r="I859" s="8">
        <f>IFERROR(E859/H859,"0")</f>
        <v>32.946666666666665</v>
      </c>
      <c r="J859" t="s">
        <v>98</v>
      </c>
      <c r="K859" t="s">
        <v>99</v>
      </c>
      <c r="L859">
        <v>1328421600</v>
      </c>
      <c r="M859" s="12">
        <f>(((L859/60)/60)/24)+DATE(1970,1,1)</f>
        <v>40944.25</v>
      </c>
      <c r="N859">
        <v>1330408800</v>
      </c>
      <c r="O859" s="12">
        <f>(((N859/60)/60)/24)+DATE(1970,1,1)</f>
        <v>40967.25</v>
      </c>
      <c r="P859" t="b">
        <v>1</v>
      </c>
      <c r="Q859" t="b">
        <v>0</v>
      </c>
      <c r="R859" t="s">
        <v>100</v>
      </c>
      <c r="S859" t="str">
        <f>IF(ISNUMBER(SEARCH("food", R859)), "Food", IF(ISNUMBER(SEARCH("music",R859)),"Music",IF(ISNUMBER(SEARCH("film", R859)), "Film &amp; Video", IF(ISNUMBER(SEARCH("games", R859)), "Games", IF(ISNUMBER(SEARCH("theater", R859)), "Theater",IF(ISNUMBER(SEARCH("technology", R859)), "Technology", IF(ISNUMBER(SEARCH("journalism", R859)), "Journalism", IF(ISNUMBER(SEARCH("photography", R859)), "Photography", IF(ISNUMBER(SEARCH("publishing", R859)), "Publishing")))))))))</f>
        <v>Film &amp; Video</v>
      </c>
      <c r="T859" t="str">
        <f>IF(ISNUMBER(SEARCH("food", R859)), "Food Trucks",
IF(ISNUMBER(SEARCH("electric",R859)),"Electric Music",
IF(ISNUMBER(SEARCH("indie",R859)),"Indie Rock",
IF(ISNUMBER(SEARCH("jazz",R859)),"Jazz",
IF(ISNUMBER(SEARCH("metal",R859)),"Metal",
IF(ISNUMBER(SEARCH("rock",R859)),"Rock",
IF(ISNUMBER(SEARCH("world",R859)),"World Music",
IF(ISNUMBER(SEARCH("animation", R859)), "Animation",
IF(ISNUMBER(SEARCH("documentary", R859)), "Documentary",
IF(ISNUMBER(SEARCH("drama", R859)), "Drama",
IF(ISNUMBER(SEARCH("science", R859)), "Science Ficton",
IF(ISNUMBER(SEARCH("shorts", R859)), "Shorts",
IF(ISNUMBER(SEARCH("television", R859)), "Television",
IF(ISNUMBER(SEARCH("mobile", R859)), "Mobile Games",
IF(ISNUMBER(SEARCH("video games", R859)), "Video Games",
IF(ISNUMBER(SEARCH("theater", R859)), "Plays",
IF(ISNUMBER(SEARCH("wearables", R859)), "Wearables",
IF(ISNUMBER(SEARCH("web", R859)), "Web",
IF(ISNUMBER(SEARCH("journalism", R859)), "Audio",
IF(ISNUMBER(SEARCH("photography", R859)), "Photography Books",
IF(ISNUMBER(SEARCH("publishing/fiction", R859)), "Ficton",
IF(ISNUMBER(SEARCH("nonfiction", R859)), "Nonfiction",
IF(ISNUMBER(SEARCH("podcasts", R859)), "Radio &amp; Podcasts",
IF(ISNUMBER(SEARCH("translations", R859)), "translations"))))))))))))))))))))))))</f>
        <v>Shorts</v>
      </c>
    </row>
    <row r="860" spans="1:20" ht="31.5" x14ac:dyDescent="0.25">
      <c r="A860">
        <v>858</v>
      </c>
      <c r="B860" t="s">
        <v>1748</v>
      </c>
      <c r="C860" s="3" t="s">
        <v>1749</v>
      </c>
      <c r="D860">
        <v>4000</v>
      </c>
      <c r="E860">
        <v>2778</v>
      </c>
      <c r="F860" s="6">
        <f>E860/D860*100</f>
        <v>69.45</v>
      </c>
      <c r="G860" t="s">
        <v>14</v>
      </c>
      <c r="H860">
        <v>35</v>
      </c>
      <c r="I860" s="8">
        <f>IFERROR(E860/H860,"0")</f>
        <v>79.371428571428567</v>
      </c>
      <c r="J860" t="s">
        <v>21</v>
      </c>
      <c r="K860" t="s">
        <v>22</v>
      </c>
      <c r="L860">
        <v>1524286800</v>
      </c>
      <c r="M860" s="12">
        <f>(((L860/60)/60)/24)+DATE(1970,1,1)</f>
        <v>43211.208333333328</v>
      </c>
      <c r="N860">
        <v>1524891600</v>
      </c>
      <c r="O860" s="12">
        <f>(((N860/60)/60)/24)+DATE(1970,1,1)</f>
        <v>43218.208333333328</v>
      </c>
      <c r="P860" t="b">
        <v>1</v>
      </c>
      <c r="Q860" t="b">
        <v>0</v>
      </c>
      <c r="R860" t="s">
        <v>17</v>
      </c>
      <c r="S860" t="str">
        <f>IF(ISNUMBER(SEARCH("food", R860)), "Food", IF(ISNUMBER(SEARCH("music",R860)),"Music",IF(ISNUMBER(SEARCH("film", R860)), "Film &amp; Video", IF(ISNUMBER(SEARCH("games", R860)), "Games", IF(ISNUMBER(SEARCH("theater", R860)), "Theater",IF(ISNUMBER(SEARCH("technology", R860)), "Technology", IF(ISNUMBER(SEARCH("journalism", R860)), "Journalism", IF(ISNUMBER(SEARCH("photography", R860)), "Photography", IF(ISNUMBER(SEARCH("publishing", R860)), "Publishing")))))))))</f>
        <v>Food</v>
      </c>
      <c r="T860" t="str">
        <f>IF(ISNUMBER(SEARCH("food", R860)), "Food Trucks",
IF(ISNUMBER(SEARCH("electric",R860)),"Electric Music",
IF(ISNUMBER(SEARCH("indie",R860)),"Indie Rock",
IF(ISNUMBER(SEARCH("jazz",R860)),"Jazz",
IF(ISNUMBER(SEARCH("metal",R860)),"Metal",
IF(ISNUMBER(SEARCH("rock",R860)),"Rock",
IF(ISNUMBER(SEARCH("world",R860)),"World Music",
IF(ISNUMBER(SEARCH("animation", R860)), "Animation",
IF(ISNUMBER(SEARCH("documentary", R860)), "Documentary",
IF(ISNUMBER(SEARCH("drama", R860)), "Drama",
IF(ISNUMBER(SEARCH("science", R860)), "Science Ficton",
IF(ISNUMBER(SEARCH("shorts", R860)), "Shorts",
IF(ISNUMBER(SEARCH("television", R860)), "Television",
IF(ISNUMBER(SEARCH("mobile", R860)), "Mobile Games",
IF(ISNUMBER(SEARCH("video games", R860)), "Video Games",
IF(ISNUMBER(SEARCH("theater", R860)), "Plays",
IF(ISNUMBER(SEARCH("wearables", R860)), "Wearables",
IF(ISNUMBER(SEARCH("web", R860)), "Web",
IF(ISNUMBER(SEARCH("journalism", R860)), "Audio",
IF(ISNUMBER(SEARCH("photography", R860)), "Photography Books",
IF(ISNUMBER(SEARCH("publishing/fiction", R860)), "Ficton",
IF(ISNUMBER(SEARCH("nonfiction", R860)), "Nonfiction",
IF(ISNUMBER(SEARCH("podcasts", R860)), "Radio &amp; Podcasts",
IF(ISNUMBER(SEARCH("translations", R860)), "translations"))))))))))))))))))))))))</f>
        <v>Food Trucks</v>
      </c>
    </row>
    <row r="861" spans="1:20" ht="31.5" x14ac:dyDescent="0.25">
      <c r="A861">
        <v>859</v>
      </c>
      <c r="B861" t="s">
        <v>1750</v>
      </c>
      <c r="C861" s="3" t="s">
        <v>1751</v>
      </c>
      <c r="D861">
        <v>7300</v>
      </c>
      <c r="E861">
        <v>2594</v>
      </c>
      <c r="F861" s="6">
        <f>E861/D861*100</f>
        <v>35.534246575342465</v>
      </c>
      <c r="G861" t="s">
        <v>14</v>
      </c>
      <c r="H861">
        <v>63</v>
      </c>
      <c r="I861" s="8">
        <f>IFERROR(E861/H861,"0")</f>
        <v>41.174603174603178</v>
      </c>
      <c r="J861" t="s">
        <v>21</v>
      </c>
      <c r="K861" t="s">
        <v>22</v>
      </c>
      <c r="L861">
        <v>1362117600</v>
      </c>
      <c r="M861" s="12">
        <f>(((L861/60)/60)/24)+DATE(1970,1,1)</f>
        <v>41334.25</v>
      </c>
      <c r="N861">
        <v>1363669200</v>
      </c>
      <c r="O861" s="12">
        <f>(((N861/60)/60)/24)+DATE(1970,1,1)</f>
        <v>41352.208333333336</v>
      </c>
      <c r="P861" t="b">
        <v>0</v>
      </c>
      <c r="Q861" t="b">
        <v>1</v>
      </c>
      <c r="R861" t="s">
        <v>33</v>
      </c>
      <c r="S861" t="str">
        <f>IF(ISNUMBER(SEARCH("food", R861)), "Food", IF(ISNUMBER(SEARCH("music",R861)),"Music",IF(ISNUMBER(SEARCH("film", R861)), "Film &amp; Video", IF(ISNUMBER(SEARCH("games", R861)), "Games", IF(ISNUMBER(SEARCH("theater", R861)), "Theater",IF(ISNUMBER(SEARCH("technology", R861)), "Technology", IF(ISNUMBER(SEARCH("journalism", R861)), "Journalism", IF(ISNUMBER(SEARCH("photography", R861)), "Photography", IF(ISNUMBER(SEARCH("publishing", R861)), "Publishing")))))))))</f>
        <v>Theater</v>
      </c>
      <c r="T861" t="str">
        <f>IF(ISNUMBER(SEARCH("food", R861)), "Food Trucks",
IF(ISNUMBER(SEARCH("electric",R861)),"Electric Music",
IF(ISNUMBER(SEARCH("indie",R861)),"Indie Rock",
IF(ISNUMBER(SEARCH("jazz",R861)),"Jazz",
IF(ISNUMBER(SEARCH("metal",R861)),"Metal",
IF(ISNUMBER(SEARCH("rock",R861)),"Rock",
IF(ISNUMBER(SEARCH("world",R861)),"World Music",
IF(ISNUMBER(SEARCH("animation", R861)), "Animation",
IF(ISNUMBER(SEARCH("documentary", R861)), "Documentary",
IF(ISNUMBER(SEARCH("drama", R861)), "Drama",
IF(ISNUMBER(SEARCH("science", R861)), "Science Ficton",
IF(ISNUMBER(SEARCH("shorts", R861)), "Shorts",
IF(ISNUMBER(SEARCH("television", R861)), "Television",
IF(ISNUMBER(SEARCH("mobile", R861)), "Mobile Games",
IF(ISNUMBER(SEARCH("video games", R861)), "Video Games",
IF(ISNUMBER(SEARCH("theater", R861)), "Plays",
IF(ISNUMBER(SEARCH("wearables", R861)), "Wearables",
IF(ISNUMBER(SEARCH("web", R861)), "Web",
IF(ISNUMBER(SEARCH("journalism", R861)), "Audio",
IF(ISNUMBER(SEARCH("photography", R861)), "Photography Books",
IF(ISNUMBER(SEARCH("publishing/fiction", R861)), "Ficton",
IF(ISNUMBER(SEARCH("nonfiction", R861)), "Nonfiction",
IF(ISNUMBER(SEARCH("podcasts", R861)), "Radio &amp; Podcasts",
IF(ISNUMBER(SEARCH("translations", R861)), "translations"))))))))))))))))))))))))</f>
        <v>Plays</v>
      </c>
    </row>
    <row r="862" spans="1:20" ht="31.5" x14ac:dyDescent="0.25">
      <c r="A862">
        <v>860</v>
      </c>
      <c r="B862" t="s">
        <v>1752</v>
      </c>
      <c r="C862" s="3" t="s">
        <v>1753</v>
      </c>
      <c r="D862">
        <v>2000</v>
      </c>
      <c r="E862">
        <v>5033</v>
      </c>
      <c r="F862" s="6">
        <f>E862/D862*100</f>
        <v>251.65</v>
      </c>
      <c r="G862" t="s">
        <v>20</v>
      </c>
      <c r="H862">
        <v>65</v>
      </c>
      <c r="I862" s="8">
        <f>IFERROR(E862/H862,"0")</f>
        <v>77.430769230769229</v>
      </c>
      <c r="J862" t="s">
        <v>21</v>
      </c>
      <c r="K862" t="s">
        <v>22</v>
      </c>
      <c r="L862">
        <v>1550556000</v>
      </c>
      <c r="M862" s="12">
        <f>(((L862/60)/60)/24)+DATE(1970,1,1)</f>
        <v>43515.25</v>
      </c>
      <c r="N862">
        <v>1551420000</v>
      </c>
      <c r="O862" s="12">
        <f>(((N862/60)/60)/24)+DATE(1970,1,1)</f>
        <v>43525.25</v>
      </c>
      <c r="P862" t="b">
        <v>0</v>
      </c>
      <c r="Q862" t="b">
        <v>1</v>
      </c>
      <c r="R862" t="s">
        <v>65</v>
      </c>
      <c r="S862" t="str">
        <f>IF(ISNUMBER(SEARCH("food", R862)), "Food", IF(ISNUMBER(SEARCH("music",R862)),"Music",IF(ISNUMBER(SEARCH("film", R862)), "Film &amp; Video", IF(ISNUMBER(SEARCH("games", R862)), "Games", IF(ISNUMBER(SEARCH("theater", R862)), "Theater",IF(ISNUMBER(SEARCH("technology", R862)), "Technology", IF(ISNUMBER(SEARCH("journalism", R862)), "Journalism", IF(ISNUMBER(SEARCH("photography", R862)), "Photography", IF(ISNUMBER(SEARCH("publishing", R862)), "Publishing")))))))))</f>
        <v>Technology</v>
      </c>
      <c r="T862" t="str">
        <f>IF(ISNUMBER(SEARCH("food", R862)), "Food Trucks",
IF(ISNUMBER(SEARCH("electric",R862)),"Electric Music",
IF(ISNUMBER(SEARCH("indie",R862)),"Indie Rock",
IF(ISNUMBER(SEARCH("jazz",R862)),"Jazz",
IF(ISNUMBER(SEARCH("metal",R862)),"Metal",
IF(ISNUMBER(SEARCH("rock",R862)),"Rock",
IF(ISNUMBER(SEARCH("world",R862)),"World Music",
IF(ISNUMBER(SEARCH("animation", R862)), "Animation",
IF(ISNUMBER(SEARCH("documentary", R862)), "Documentary",
IF(ISNUMBER(SEARCH("drama", R862)), "Drama",
IF(ISNUMBER(SEARCH("science", R862)), "Science Ficton",
IF(ISNUMBER(SEARCH("shorts", R862)), "Shorts",
IF(ISNUMBER(SEARCH("television", R862)), "Television",
IF(ISNUMBER(SEARCH("mobile", R862)), "Mobile Games",
IF(ISNUMBER(SEARCH("video games", R862)), "Video Games",
IF(ISNUMBER(SEARCH("theater", R862)), "Plays",
IF(ISNUMBER(SEARCH("wearables", R862)), "Wearables",
IF(ISNUMBER(SEARCH("web", R862)), "Web",
IF(ISNUMBER(SEARCH("journalism", R862)), "Audio",
IF(ISNUMBER(SEARCH("photography", R862)), "Photography Books",
IF(ISNUMBER(SEARCH("publishing/fiction", R862)), "Ficton",
IF(ISNUMBER(SEARCH("nonfiction", R862)), "Nonfiction",
IF(ISNUMBER(SEARCH("podcasts", R862)), "Radio &amp; Podcasts",
IF(ISNUMBER(SEARCH("translations", R862)), "translations"))))))))))))))))))))))))</f>
        <v>Wearables</v>
      </c>
    </row>
    <row r="863" spans="1:20" x14ac:dyDescent="0.25">
      <c r="A863">
        <v>861</v>
      </c>
      <c r="B863" t="s">
        <v>1754</v>
      </c>
      <c r="C863" s="3" t="s">
        <v>1755</v>
      </c>
      <c r="D863">
        <v>8800</v>
      </c>
      <c r="E863">
        <v>9317</v>
      </c>
      <c r="F863" s="6">
        <f>E863/D863*100</f>
        <v>105.87500000000001</v>
      </c>
      <c r="G863" t="s">
        <v>20</v>
      </c>
      <c r="H863">
        <v>163</v>
      </c>
      <c r="I863" s="8">
        <f>IFERROR(E863/H863,"0")</f>
        <v>57.159509202453989</v>
      </c>
      <c r="J863" t="s">
        <v>21</v>
      </c>
      <c r="K863" t="s">
        <v>22</v>
      </c>
      <c r="L863">
        <v>1269147600</v>
      </c>
      <c r="M863" s="12">
        <f>(((L863/60)/60)/24)+DATE(1970,1,1)</f>
        <v>40258.208333333336</v>
      </c>
      <c r="N863">
        <v>1269838800</v>
      </c>
      <c r="O863" s="12">
        <f>(((N863/60)/60)/24)+DATE(1970,1,1)</f>
        <v>40266.208333333336</v>
      </c>
      <c r="P863" t="b">
        <v>0</v>
      </c>
      <c r="Q863" t="b">
        <v>0</v>
      </c>
      <c r="R863" t="s">
        <v>33</v>
      </c>
      <c r="S863" t="str">
        <f>IF(ISNUMBER(SEARCH("food", R863)), "Food", IF(ISNUMBER(SEARCH("music",R863)),"Music",IF(ISNUMBER(SEARCH("film", R863)), "Film &amp; Video", IF(ISNUMBER(SEARCH("games", R863)), "Games", IF(ISNUMBER(SEARCH("theater", R863)), "Theater",IF(ISNUMBER(SEARCH("technology", R863)), "Technology", IF(ISNUMBER(SEARCH("journalism", R863)), "Journalism", IF(ISNUMBER(SEARCH("photography", R863)), "Photography", IF(ISNUMBER(SEARCH("publishing", R863)), "Publishing")))))))))</f>
        <v>Theater</v>
      </c>
      <c r="T863" t="str">
        <f>IF(ISNUMBER(SEARCH("food", R863)), "Food Trucks",
IF(ISNUMBER(SEARCH("electric",R863)),"Electric Music",
IF(ISNUMBER(SEARCH("indie",R863)),"Indie Rock",
IF(ISNUMBER(SEARCH("jazz",R863)),"Jazz",
IF(ISNUMBER(SEARCH("metal",R863)),"Metal",
IF(ISNUMBER(SEARCH("rock",R863)),"Rock",
IF(ISNUMBER(SEARCH("world",R863)),"World Music",
IF(ISNUMBER(SEARCH("animation", R863)), "Animation",
IF(ISNUMBER(SEARCH("documentary", R863)), "Documentary",
IF(ISNUMBER(SEARCH("drama", R863)), "Drama",
IF(ISNUMBER(SEARCH("science", R863)), "Science Ficton",
IF(ISNUMBER(SEARCH("shorts", R863)), "Shorts",
IF(ISNUMBER(SEARCH("television", R863)), "Television",
IF(ISNUMBER(SEARCH("mobile", R863)), "Mobile Games",
IF(ISNUMBER(SEARCH("video games", R863)), "Video Games",
IF(ISNUMBER(SEARCH("theater", R863)), "Plays",
IF(ISNUMBER(SEARCH("wearables", R863)), "Wearables",
IF(ISNUMBER(SEARCH("web", R863)), "Web",
IF(ISNUMBER(SEARCH("journalism", R863)), "Audio",
IF(ISNUMBER(SEARCH("photography", R863)), "Photography Books",
IF(ISNUMBER(SEARCH("publishing/fiction", R863)), "Ficton",
IF(ISNUMBER(SEARCH("nonfiction", R863)), "Nonfiction",
IF(ISNUMBER(SEARCH("podcasts", R863)), "Radio &amp; Podcasts",
IF(ISNUMBER(SEARCH("translations", R863)), "translations"))))))))))))))))))))))))</f>
        <v>Plays</v>
      </c>
    </row>
    <row r="864" spans="1:20" x14ac:dyDescent="0.25">
      <c r="A864">
        <v>862</v>
      </c>
      <c r="B864" t="s">
        <v>1756</v>
      </c>
      <c r="C864" s="3" t="s">
        <v>1757</v>
      </c>
      <c r="D864">
        <v>3500</v>
      </c>
      <c r="E864">
        <v>6560</v>
      </c>
      <c r="F864" s="6">
        <f>E864/D864*100</f>
        <v>187.42857142857144</v>
      </c>
      <c r="G864" t="s">
        <v>20</v>
      </c>
      <c r="H864">
        <v>85</v>
      </c>
      <c r="I864" s="8">
        <f>IFERROR(E864/H864,"0")</f>
        <v>77.17647058823529</v>
      </c>
      <c r="J864" t="s">
        <v>21</v>
      </c>
      <c r="K864" t="s">
        <v>22</v>
      </c>
      <c r="L864">
        <v>1312174800</v>
      </c>
      <c r="M864" s="12">
        <f>(((L864/60)/60)/24)+DATE(1970,1,1)</f>
        <v>40756.208333333336</v>
      </c>
      <c r="N864">
        <v>1312520400</v>
      </c>
      <c r="O864" s="12">
        <f>(((N864/60)/60)/24)+DATE(1970,1,1)</f>
        <v>40760.208333333336</v>
      </c>
      <c r="P864" t="b">
        <v>0</v>
      </c>
      <c r="Q864" t="b">
        <v>0</v>
      </c>
      <c r="R864" t="s">
        <v>33</v>
      </c>
      <c r="S864" t="str">
        <f>IF(ISNUMBER(SEARCH("food", R864)), "Food", IF(ISNUMBER(SEARCH("music",R864)),"Music",IF(ISNUMBER(SEARCH("film", R864)), "Film &amp; Video", IF(ISNUMBER(SEARCH("games", R864)), "Games", IF(ISNUMBER(SEARCH("theater", R864)), "Theater",IF(ISNUMBER(SEARCH("technology", R864)), "Technology", IF(ISNUMBER(SEARCH("journalism", R864)), "Journalism", IF(ISNUMBER(SEARCH("photography", R864)), "Photography", IF(ISNUMBER(SEARCH("publishing", R864)), "Publishing")))))))))</f>
        <v>Theater</v>
      </c>
      <c r="T864" t="str">
        <f>IF(ISNUMBER(SEARCH("food", R864)), "Food Trucks",
IF(ISNUMBER(SEARCH("electric",R864)),"Electric Music",
IF(ISNUMBER(SEARCH("indie",R864)),"Indie Rock",
IF(ISNUMBER(SEARCH("jazz",R864)),"Jazz",
IF(ISNUMBER(SEARCH("metal",R864)),"Metal",
IF(ISNUMBER(SEARCH("rock",R864)),"Rock",
IF(ISNUMBER(SEARCH("world",R864)),"World Music",
IF(ISNUMBER(SEARCH("animation", R864)), "Animation",
IF(ISNUMBER(SEARCH("documentary", R864)), "Documentary",
IF(ISNUMBER(SEARCH("drama", R864)), "Drama",
IF(ISNUMBER(SEARCH("science", R864)), "Science Ficton",
IF(ISNUMBER(SEARCH("shorts", R864)), "Shorts",
IF(ISNUMBER(SEARCH("television", R864)), "Television",
IF(ISNUMBER(SEARCH("mobile", R864)), "Mobile Games",
IF(ISNUMBER(SEARCH("video games", R864)), "Video Games",
IF(ISNUMBER(SEARCH("theater", R864)), "Plays",
IF(ISNUMBER(SEARCH("wearables", R864)), "Wearables",
IF(ISNUMBER(SEARCH("web", R864)), "Web",
IF(ISNUMBER(SEARCH("journalism", R864)), "Audio",
IF(ISNUMBER(SEARCH("photography", R864)), "Photography Books",
IF(ISNUMBER(SEARCH("publishing/fiction", R864)), "Ficton",
IF(ISNUMBER(SEARCH("nonfiction", R864)), "Nonfiction",
IF(ISNUMBER(SEARCH("podcasts", R864)), "Radio &amp; Podcasts",
IF(ISNUMBER(SEARCH("translations", R864)), "translations"))))))))))))))))))))))))</f>
        <v>Plays</v>
      </c>
    </row>
    <row r="865" spans="1:20" x14ac:dyDescent="0.25">
      <c r="A865">
        <v>863</v>
      </c>
      <c r="B865" t="s">
        <v>1758</v>
      </c>
      <c r="C865" s="3" t="s">
        <v>1759</v>
      </c>
      <c r="D865">
        <v>1400</v>
      </c>
      <c r="E865">
        <v>5415</v>
      </c>
      <c r="F865" s="6">
        <f>E865/D865*100</f>
        <v>386.78571428571428</v>
      </c>
      <c r="G865" t="s">
        <v>20</v>
      </c>
      <c r="H865">
        <v>217</v>
      </c>
      <c r="I865" s="8">
        <f>IFERROR(E865/H865,"0")</f>
        <v>24.953917050691246</v>
      </c>
      <c r="J865" t="s">
        <v>21</v>
      </c>
      <c r="K865" t="s">
        <v>22</v>
      </c>
      <c r="L865">
        <v>1434517200</v>
      </c>
      <c r="M865" s="12">
        <f>(((L865/60)/60)/24)+DATE(1970,1,1)</f>
        <v>42172.208333333328</v>
      </c>
      <c r="N865">
        <v>1436504400</v>
      </c>
      <c r="O865" s="12">
        <f>(((N865/60)/60)/24)+DATE(1970,1,1)</f>
        <v>42195.208333333328</v>
      </c>
      <c r="P865" t="b">
        <v>0</v>
      </c>
      <c r="Q865" t="b">
        <v>1</v>
      </c>
      <c r="R865" t="s">
        <v>269</v>
      </c>
      <c r="S865" t="str">
        <f>IF(ISNUMBER(SEARCH("food", R865)), "Food", IF(ISNUMBER(SEARCH("music",R865)),"Music",IF(ISNUMBER(SEARCH("film", R865)), "Film &amp; Video", IF(ISNUMBER(SEARCH("games", R865)), "Games", IF(ISNUMBER(SEARCH("theater", R865)), "Theater",IF(ISNUMBER(SEARCH("technology", R865)), "Technology", IF(ISNUMBER(SEARCH("journalism", R865)), "Journalism", IF(ISNUMBER(SEARCH("photography", R865)), "Photography", IF(ISNUMBER(SEARCH("publishing", R865)), "Publishing")))))))))</f>
        <v>Film &amp; Video</v>
      </c>
      <c r="T865" t="str">
        <f>IF(ISNUMBER(SEARCH("food", R865)), "Food Trucks",
IF(ISNUMBER(SEARCH("electric",R865)),"Electric Music",
IF(ISNUMBER(SEARCH("indie",R865)),"Indie Rock",
IF(ISNUMBER(SEARCH("jazz",R865)),"Jazz",
IF(ISNUMBER(SEARCH("metal",R865)),"Metal",
IF(ISNUMBER(SEARCH("rock",R865)),"Rock",
IF(ISNUMBER(SEARCH("world",R865)),"World Music",
IF(ISNUMBER(SEARCH("animation", R865)), "Animation",
IF(ISNUMBER(SEARCH("documentary", R865)), "Documentary",
IF(ISNUMBER(SEARCH("drama", R865)), "Drama",
IF(ISNUMBER(SEARCH("science", R865)), "Science Ficton",
IF(ISNUMBER(SEARCH("shorts", R865)), "Shorts",
IF(ISNUMBER(SEARCH("television", R865)), "Television",
IF(ISNUMBER(SEARCH("mobile", R865)), "Mobile Games",
IF(ISNUMBER(SEARCH("video games", R865)), "Video Games",
IF(ISNUMBER(SEARCH("theater", R865)), "Plays",
IF(ISNUMBER(SEARCH("wearables", R865)), "Wearables",
IF(ISNUMBER(SEARCH("web", R865)), "Web",
IF(ISNUMBER(SEARCH("journalism", R865)), "Audio",
IF(ISNUMBER(SEARCH("photography", R865)), "Photography Books",
IF(ISNUMBER(SEARCH("publishing/fiction", R865)), "Ficton",
IF(ISNUMBER(SEARCH("nonfiction", R865)), "Nonfiction",
IF(ISNUMBER(SEARCH("podcasts", R865)), "Radio &amp; Podcasts",
IF(ISNUMBER(SEARCH("translations", R865)), "translations"))))))))))))))))))))))))</f>
        <v>Television</v>
      </c>
    </row>
    <row r="866" spans="1:20" x14ac:dyDescent="0.25">
      <c r="A866">
        <v>864</v>
      </c>
      <c r="B866" t="s">
        <v>1760</v>
      </c>
      <c r="C866" s="3" t="s">
        <v>1761</v>
      </c>
      <c r="D866">
        <v>4200</v>
      </c>
      <c r="E866">
        <v>14577</v>
      </c>
      <c r="F866" s="6">
        <f>E866/D866*100</f>
        <v>347.07142857142856</v>
      </c>
      <c r="G866" t="s">
        <v>20</v>
      </c>
      <c r="H866">
        <v>150</v>
      </c>
      <c r="I866" s="8">
        <f>IFERROR(E866/H866,"0")</f>
        <v>97.18</v>
      </c>
      <c r="J866" t="s">
        <v>21</v>
      </c>
      <c r="K866" t="s">
        <v>22</v>
      </c>
      <c r="L866">
        <v>1471582800</v>
      </c>
      <c r="M866" s="12">
        <f>(((L866/60)/60)/24)+DATE(1970,1,1)</f>
        <v>42601.208333333328</v>
      </c>
      <c r="N866">
        <v>1472014800</v>
      </c>
      <c r="O866" s="12">
        <f>(((N866/60)/60)/24)+DATE(1970,1,1)</f>
        <v>42606.208333333328</v>
      </c>
      <c r="P866" t="b">
        <v>0</v>
      </c>
      <c r="Q866" t="b">
        <v>0</v>
      </c>
      <c r="R866" t="s">
        <v>100</v>
      </c>
      <c r="S866" t="str">
        <f>IF(ISNUMBER(SEARCH("food", R866)), "Food", IF(ISNUMBER(SEARCH("music",R866)),"Music",IF(ISNUMBER(SEARCH("film", R866)), "Film &amp; Video", IF(ISNUMBER(SEARCH("games", R866)), "Games", IF(ISNUMBER(SEARCH("theater", R866)), "Theater",IF(ISNUMBER(SEARCH("technology", R866)), "Technology", IF(ISNUMBER(SEARCH("journalism", R866)), "Journalism", IF(ISNUMBER(SEARCH("photography", R866)), "Photography", IF(ISNUMBER(SEARCH("publishing", R866)), "Publishing")))))))))</f>
        <v>Film &amp; Video</v>
      </c>
      <c r="T866" t="str">
        <f>IF(ISNUMBER(SEARCH("food", R866)), "Food Trucks",
IF(ISNUMBER(SEARCH("electric",R866)),"Electric Music",
IF(ISNUMBER(SEARCH("indie",R866)),"Indie Rock",
IF(ISNUMBER(SEARCH("jazz",R866)),"Jazz",
IF(ISNUMBER(SEARCH("metal",R866)),"Metal",
IF(ISNUMBER(SEARCH("rock",R866)),"Rock",
IF(ISNUMBER(SEARCH("world",R866)),"World Music",
IF(ISNUMBER(SEARCH("animation", R866)), "Animation",
IF(ISNUMBER(SEARCH("documentary", R866)), "Documentary",
IF(ISNUMBER(SEARCH("drama", R866)), "Drama",
IF(ISNUMBER(SEARCH("science", R866)), "Science Ficton",
IF(ISNUMBER(SEARCH("shorts", R866)), "Shorts",
IF(ISNUMBER(SEARCH("television", R866)), "Television",
IF(ISNUMBER(SEARCH("mobile", R866)), "Mobile Games",
IF(ISNUMBER(SEARCH("video games", R866)), "Video Games",
IF(ISNUMBER(SEARCH("theater", R866)), "Plays",
IF(ISNUMBER(SEARCH("wearables", R866)), "Wearables",
IF(ISNUMBER(SEARCH("web", R866)), "Web",
IF(ISNUMBER(SEARCH("journalism", R866)), "Audio",
IF(ISNUMBER(SEARCH("photography", R866)), "Photography Books",
IF(ISNUMBER(SEARCH("publishing/fiction", R866)), "Ficton",
IF(ISNUMBER(SEARCH("nonfiction", R866)), "Nonfiction",
IF(ISNUMBER(SEARCH("podcasts", R866)), "Radio &amp; Podcasts",
IF(ISNUMBER(SEARCH("translations", R866)), "translations"))))))))))))))))))))))))</f>
        <v>Shorts</v>
      </c>
    </row>
    <row r="867" spans="1:20" x14ac:dyDescent="0.25">
      <c r="A867">
        <v>865</v>
      </c>
      <c r="B867" t="s">
        <v>1762</v>
      </c>
      <c r="C867" s="3" t="s">
        <v>1763</v>
      </c>
      <c r="D867">
        <v>81000</v>
      </c>
      <c r="E867">
        <v>150515</v>
      </c>
      <c r="F867" s="6">
        <f>E867/D867*100</f>
        <v>185.82098765432099</v>
      </c>
      <c r="G867" t="s">
        <v>20</v>
      </c>
      <c r="H867">
        <v>3272</v>
      </c>
      <c r="I867" s="8">
        <f>IFERROR(E867/H867,"0")</f>
        <v>46.000916870415651</v>
      </c>
      <c r="J867" t="s">
        <v>21</v>
      </c>
      <c r="K867" t="s">
        <v>22</v>
      </c>
      <c r="L867">
        <v>1410757200</v>
      </c>
      <c r="M867" s="12">
        <f>(((L867/60)/60)/24)+DATE(1970,1,1)</f>
        <v>41897.208333333336</v>
      </c>
      <c r="N867">
        <v>1411534800</v>
      </c>
      <c r="O867" s="12">
        <f>(((N867/60)/60)/24)+DATE(1970,1,1)</f>
        <v>41906.208333333336</v>
      </c>
      <c r="P867" t="b">
        <v>0</v>
      </c>
      <c r="Q867" t="b">
        <v>0</v>
      </c>
      <c r="R867" t="s">
        <v>33</v>
      </c>
      <c r="S867" t="str">
        <f>IF(ISNUMBER(SEARCH("food", R867)), "Food", IF(ISNUMBER(SEARCH("music",R867)),"Music",IF(ISNUMBER(SEARCH("film", R867)), "Film &amp; Video", IF(ISNUMBER(SEARCH("games", R867)), "Games", IF(ISNUMBER(SEARCH("theater", R867)), "Theater",IF(ISNUMBER(SEARCH("technology", R867)), "Technology", IF(ISNUMBER(SEARCH("journalism", R867)), "Journalism", IF(ISNUMBER(SEARCH("photography", R867)), "Photography", IF(ISNUMBER(SEARCH("publishing", R867)), "Publishing")))))))))</f>
        <v>Theater</v>
      </c>
      <c r="T867" t="str">
        <f>IF(ISNUMBER(SEARCH("food", R867)), "Food Trucks",
IF(ISNUMBER(SEARCH("electric",R867)),"Electric Music",
IF(ISNUMBER(SEARCH("indie",R867)),"Indie Rock",
IF(ISNUMBER(SEARCH("jazz",R867)),"Jazz",
IF(ISNUMBER(SEARCH("metal",R867)),"Metal",
IF(ISNUMBER(SEARCH("rock",R867)),"Rock",
IF(ISNUMBER(SEARCH("world",R867)),"World Music",
IF(ISNUMBER(SEARCH("animation", R867)), "Animation",
IF(ISNUMBER(SEARCH("documentary", R867)), "Documentary",
IF(ISNUMBER(SEARCH("drama", R867)), "Drama",
IF(ISNUMBER(SEARCH("science", R867)), "Science Ficton",
IF(ISNUMBER(SEARCH("shorts", R867)), "Shorts",
IF(ISNUMBER(SEARCH("television", R867)), "Television",
IF(ISNUMBER(SEARCH("mobile", R867)), "Mobile Games",
IF(ISNUMBER(SEARCH("video games", R867)), "Video Games",
IF(ISNUMBER(SEARCH("theater", R867)), "Plays",
IF(ISNUMBER(SEARCH("wearables", R867)), "Wearables",
IF(ISNUMBER(SEARCH("web", R867)), "Web",
IF(ISNUMBER(SEARCH("journalism", R867)), "Audio",
IF(ISNUMBER(SEARCH("photography", R867)), "Photography Books",
IF(ISNUMBER(SEARCH("publishing/fiction", R867)), "Ficton",
IF(ISNUMBER(SEARCH("nonfiction", R867)), "Nonfiction",
IF(ISNUMBER(SEARCH("podcasts", R867)), "Radio &amp; Podcasts",
IF(ISNUMBER(SEARCH("translations", R867)), "translations"))))))))))))))))))))))))</f>
        <v>Plays</v>
      </c>
    </row>
    <row r="868" spans="1:20" x14ac:dyDescent="0.25">
      <c r="A868">
        <v>866</v>
      </c>
      <c r="B868" t="s">
        <v>1764</v>
      </c>
      <c r="C868" s="3" t="s">
        <v>1765</v>
      </c>
      <c r="D868">
        <v>182800</v>
      </c>
      <c r="E868">
        <v>79045</v>
      </c>
      <c r="F868" s="6">
        <f>E868/D868*100</f>
        <v>43.241247264770237</v>
      </c>
      <c r="G868" t="s">
        <v>74</v>
      </c>
      <c r="H868">
        <v>898</v>
      </c>
      <c r="I868" s="8">
        <f>IFERROR(E868/H868,"0")</f>
        <v>88.023385300668153</v>
      </c>
      <c r="J868" t="s">
        <v>21</v>
      </c>
      <c r="K868" t="s">
        <v>22</v>
      </c>
      <c r="L868">
        <v>1304830800</v>
      </c>
      <c r="M868" s="12">
        <f>(((L868/60)/60)/24)+DATE(1970,1,1)</f>
        <v>40671.208333333336</v>
      </c>
      <c r="N868">
        <v>1304917200</v>
      </c>
      <c r="O868" s="12">
        <f>(((N868/60)/60)/24)+DATE(1970,1,1)</f>
        <v>40672.208333333336</v>
      </c>
      <c r="P868" t="b">
        <v>0</v>
      </c>
      <c r="Q868" t="b">
        <v>0</v>
      </c>
      <c r="R868" t="s">
        <v>122</v>
      </c>
      <c r="S868" t="str">
        <f>IF(ISNUMBER(SEARCH("food", R868)), "Food", IF(ISNUMBER(SEARCH("music",R868)),"Music",IF(ISNUMBER(SEARCH("film", R868)), "Film &amp; Video", IF(ISNUMBER(SEARCH("games", R868)), "Games", IF(ISNUMBER(SEARCH("theater", R868)), "Theater",IF(ISNUMBER(SEARCH("technology", R868)), "Technology", IF(ISNUMBER(SEARCH("journalism", R868)), "Journalism", IF(ISNUMBER(SEARCH("photography", R868)), "Photography", IF(ISNUMBER(SEARCH("publishing", R868)), "Publishing")))))))))</f>
        <v>Photography</v>
      </c>
      <c r="T868" t="str">
        <f>IF(ISNUMBER(SEARCH("food", R868)), "Food Trucks",
IF(ISNUMBER(SEARCH("electric",R868)),"Electric Music",
IF(ISNUMBER(SEARCH("indie",R868)),"Indie Rock",
IF(ISNUMBER(SEARCH("jazz",R868)),"Jazz",
IF(ISNUMBER(SEARCH("metal",R868)),"Metal",
IF(ISNUMBER(SEARCH("rock",R868)),"Rock",
IF(ISNUMBER(SEARCH("world",R868)),"World Music",
IF(ISNUMBER(SEARCH("animation", R868)), "Animation",
IF(ISNUMBER(SEARCH("documentary", R868)), "Documentary",
IF(ISNUMBER(SEARCH("drama", R868)), "Drama",
IF(ISNUMBER(SEARCH("science", R868)), "Science Ficton",
IF(ISNUMBER(SEARCH("shorts", R868)), "Shorts",
IF(ISNUMBER(SEARCH("television", R868)), "Television",
IF(ISNUMBER(SEARCH("mobile", R868)), "Mobile Games",
IF(ISNUMBER(SEARCH("video games", R868)), "Video Games",
IF(ISNUMBER(SEARCH("theater", R868)), "Plays",
IF(ISNUMBER(SEARCH("wearables", R868)), "Wearables",
IF(ISNUMBER(SEARCH("web", R868)), "Web",
IF(ISNUMBER(SEARCH("journalism", R868)), "Audio",
IF(ISNUMBER(SEARCH("photography", R868)), "Photography Books",
IF(ISNUMBER(SEARCH("publishing/fiction", R868)), "Ficton",
IF(ISNUMBER(SEARCH("nonfiction", R868)), "Nonfiction",
IF(ISNUMBER(SEARCH("podcasts", R868)), "Radio &amp; Podcasts",
IF(ISNUMBER(SEARCH("translations", R868)), "translations"))))))))))))))))))))))))</f>
        <v>Photography Books</v>
      </c>
    </row>
    <row r="869" spans="1:20" ht="31.5" x14ac:dyDescent="0.25">
      <c r="A869">
        <v>867</v>
      </c>
      <c r="B869" t="s">
        <v>1766</v>
      </c>
      <c r="C869" s="3" t="s">
        <v>1767</v>
      </c>
      <c r="D869">
        <v>4800</v>
      </c>
      <c r="E869">
        <v>7797</v>
      </c>
      <c r="F869" s="6">
        <f>E869/D869*100</f>
        <v>162.4375</v>
      </c>
      <c r="G869" t="s">
        <v>20</v>
      </c>
      <c r="H869">
        <v>300</v>
      </c>
      <c r="I869" s="8">
        <f>IFERROR(E869/H869,"0")</f>
        <v>25.99</v>
      </c>
      <c r="J869" t="s">
        <v>21</v>
      </c>
      <c r="K869" t="s">
        <v>22</v>
      </c>
      <c r="L869">
        <v>1539061200</v>
      </c>
      <c r="M869" s="12">
        <f>(((L869/60)/60)/24)+DATE(1970,1,1)</f>
        <v>43382.208333333328</v>
      </c>
      <c r="N869">
        <v>1539579600</v>
      </c>
      <c r="O869" s="12">
        <f>(((N869/60)/60)/24)+DATE(1970,1,1)</f>
        <v>43388.208333333328</v>
      </c>
      <c r="P869" t="b">
        <v>0</v>
      </c>
      <c r="Q869" t="b">
        <v>0</v>
      </c>
      <c r="R869" t="s">
        <v>17</v>
      </c>
      <c r="S869" t="str">
        <f>IF(ISNUMBER(SEARCH("food", R869)), "Food", IF(ISNUMBER(SEARCH("music",R869)),"Music",IF(ISNUMBER(SEARCH("film", R869)), "Film &amp; Video", IF(ISNUMBER(SEARCH("games", R869)), "Games", IF(ISNUMBER(SEARCH("theater", R869)), "Theater",IF(ISNUMBER(SEARCH("technology", R869)), "Technology", IF(ISNUMBER(SEARCH("journalism", R869)), "Journalism", IF(ISNUMBER(SEARCH("photography", R869)), "Photography", IF(ISNUMBER(SEARCH("publishing", R869)), "Publishing")))))))))</f>
        <v>Food</v>
      </c>
      <c r="T869" t="str">
        <f>IF(ISNUMBER(SEARCH("food", R869)), "Food Trucks",
IF(ISNUMBER(SEARCH("electric",R869)),"Electric Music",
IF(ISNUMBER(SEARCH("indie",R869)),"Indie Rock",
IF(ISNUMBER(SEARCH("jazz",R869)),"Jazz",
IF(ISNUMBER(SEARCH("metal",R869)),"Metal",
IF(ISNUMBER(SEARCH("rock",R869)),"Rock",
IF(ISNUMBER(SEARCH("world",R869)),"World Music",
IF(ISNUMBER(SEARCH("animation", R869)), "Animation",
IF(ISNUMBER(SEARCH("documentary", R869)), "Documentary",
IF(ISNUMBER(SEARCH("drama", R869)), "Drama",
IF(ISNUMBER(SEARCH("science", R869)), "Science Ficton",
IF(ISNUMBER(SEARCH("shorts", R869)), "Shorts",
IF(ISNUMBER(SEARCH("television", R869)), "Television",
IF(ISNUMBER(SEARCH("mobile", R869)), "Mobile Games",
IF(ISNUMBER(SEARCH("video games", R869)), "Video Games",
IF(ISNUMBER(SEARCH("theater", R869)), "Plays",
IF(ISNUMBER(SEARCH("wearables", R869)), "Wearables",
IF(ISNUMBER(SEARCH("web", R869)), "Web",
IF(ISNUMBER(SEARCH("journalism", R869)), "Audio",
IF(ISNUMBER(SEARCH("photography", R869)), "Photography Books",
IF(ISNUMBER(SEARCH("publishing/fiction", R869)), "Ficton",
IF(ISNUMBER(SEARCH("nonfiction", R869)), "Nonfiction",
IF(ISNUMBER(SEARCH("podcasts", R869)), "Radio &amp; Podcasts",
IF(ISNUMBER(SEARCH("translations", R869)), "translations"))))))))))))))))))))))))</f>
        <v>Food Trucks</v>
      </c>
    </row>
    <row r="870" spans="1:20" x14ac:dyDescent="0.25">
      <c r="A870">
        <v>868</v>
      </c>
      <c r="B870" t="s">
        <v>1768</v>
      </c>
      <c r="C870" s="3" t="s">
        <v>1769</v>
      </c>
      <c r="D870">
        <v>7000</v>
      </c>
      <c r="E870">
        <v>12939</v>
      </c>
      <c r="F870" s="6">
        <f>E870/D870*100</f>
        <v>184.84285714285716</v>
      </c>
      <c r="G870" t="s">
        <v>20</v>
      </c>
      <c r="H870">
        <v>126</v>
      </c>
      <c r="I870" s="8">
        <f>IFERROR(E870/H870,"0")</f>
        <v>102.69047619047619</v>
      </c>
      <c r="J870" t="s">
        <v>21</v>
      </c>
      <c r="K870" t="s">
        <v>22</v>
      </c>
      <c r="L870">
        <v>1381554000</v>
      </c>
      <c r="M870" s="12">
        <f>(((L870/60)/60)/24)+DATE(1970,1,1)</f>
        <v>41559.208333333336</v>
      </c>
      <c r="N870">
        <v>1382504400</v>
      </c>
      <c r="O870" s="12">
        <f>(((N870/60)/60)/24)+DATE(1970,1,1)</f>
        <v>41570.208333333336</v>
      </c>
      <c r="P870" t="b">
        <v>0</v>
      </c>
      <c r="Q870" t="b">
        <v>0</v>
      </c>
      <c r="R870" t="s">
        <v>33</v>
      </c>
      <c r="S870" t="str">
        <f>IF(ISNUMBER(SEARCH("food", R870)), "Food", IF(ISNUMBER(SEARCH("music",R870)),"Music",IF(ISNUMBER(SEARCH("film", R870)), "Film &amp; Video", IF(ISNUMBER(SEARCH("games", R870)), "Games", IF(ISNUMBER(SEARCH("theater", R870)), "Theater",IF(ISNUMBER(SEARCH("technology", R870)), "Technology", IF(ISNUMBER(SEARCH("journalism", R870)), "Journalism", IF(ISNUMBER(SEARCH("photography", R870)), "Photography", IF(ISNUMBER(SEARCH("publishing", R870)), "Publishing")))))))))</f>
        <v>Theater</v>
      </c>
      <c r="T870" t="str">
        <f>IF(ISNUMBER(SEARCH("food", R870)), "Food Trucks",
IF(ISNUMBER(SEARCH("electric",R870)),"Electric Music",
IF(ISNUMBER(SEARCH("indie",R870)),"Indie Rock",
IF(ISNUMBER(SEARCH("jazz",R870)),"Jazz",
IF(ISNUMBER(SEARCH("metal",R870)),"Metal",
IF(ISNUMBER(SEARCH("rock",R870)),"Rock",
IF(ISNUMBER(SEARCH("world",R870)),"World Music",
IF(ISNUMBER(SEARCH("animation", R870)), "Animation",
IF(ISNUMBER(SEARCH("documentary", R870)), "Documentary",
IF(ISNUMBER(SEARCH("drama", R870)), "Drama",
IF(ISNUMBER(SEARCH("science", R870)), "Science Ficton",
IF(ISNUMBER(SEARCH("shorts", R870)), "Shorts",
IF(ISNUMBER(SEARCH("television", R870)), "Television",
IF(ISNUMBER(SEARCH("mobile", R870)), "Mobile Games",
IF(ISNUMBER(SEARCH("video games", R870)), "Video Games",
IF(ISNUMBER(SEARCH("theater", R870)), "Plays",
IF(ISNUMBER(SEARCH("wearables", R870)), "Wearables",
IF(ISNUMBER(SEARCH("web", R870)), "Web",
IF(ISNUMBER(SEARCH("journalism", R870)), "Audio",
IF(ISNUMBER(SEARCH("photography", R870)), "Photography Books",
IF(ISNUMBER(SEARCH("publishing/fiction", R870)), "Ficton",
IF(ISNUMBER(SEARCH("nonfiction", R870)), "Nonfiction",
IF(ISNUMBER(SEARCH("podcasts", R870)), "Radio &amp; Podcasts",
IF(ISNUMBER(SEARCH("translations", R870)), "translations"))))))))))))))))))))))))</f>
        <v>Plays</v>
      </c>
    </row>
    <row r="871" spans="1:20" x14ac:dyDescent="0.25">
      <c r="A871">
        <v>869</v>
      </c>
      <c r="B871" t="s">
        <v>1770</v>
      </c>
      <c r="C871" s="3" t="s">
        <v>1771</v>
      </c>
      <c r="D871">
        <v>161900</v>
      </c>
      <c r="E871">
        <v>38376</v>
      </c>
      <c r="F871" s="6">
        <f>E871/D871*100</f>
        <v>23.703520691785052</v>
      </c>
      <c r="G871" t="s">
        <v>14</v>
      </c>
      <c r="H871">
        <v>526</v>
      </c>
      <c r="I871" s="8">
        <f>IFERROR(E871/H871,"0")</f>
        <v>72.958174904942965</v>
      </c>
      <c r="J871" t="s">
        <v>21</v>
      </c>
      <c r="K871" t="s">
        <v>22</v>
      </c>
      <c r="L871">
        <v>1277096400</v>
      </c>
      <c r="M871" s="12">
        <f>(((L871/60)/60)/24)+DATE(1970,1,1)</f>
        <v>40350.208333333336</v>
      </c>
      <c r="N871">
        <v>1278306000</v>
      </c>
      <c r="O871" s="12">
        <f>(((N871/60)/60)/24)+DATE(1970,1,1)</f>
        <v>40364.208333333336</v>
      </c>
      <c r="P871" t="b">
        <v>0</v>
      </c>
      <c r="Q871" t="b">
        <v>0</v>
      </c>
      <c r="R871" t="s">
        <v>53</v>
      </c>
      <c r="S871" t="str">
        <f>IF(ISNUMBER(SEARCH("food", R871)), "Food", IF(ISNUMBER(SEARCH("music",R871)),"Music",IF(ISNUMBER(SEARCH("film", R871)), "Film &amp; Video", IF(ISNUMBER(SEARCH("games", R871)), "Games", IF(ISNUMBER(SEARCH("theater", R871)), "Theater",IF(ISNUMBER(SEARCH("technology", R871)), "Technology", IF(ISNUMBER(SEARCH("journalism", R871)), "Journalism", IF(ISNUMBER(SEARCH("photography", R871)), "Photography", IF(ISNUMBER(SEARCH("publishing", R871)), "Publishing")))))))))</f>
        <v>Film &amp; Video</v>
      </c>
      <c r="T871" t="str">
        <f>IF(ISNUMBER(SEARCH("food", R871)), "Food Trucks",
IF(ISNUMBER(SEARCH("electric",R871)),"Electric Music",
IF(ISNUMBER(SEARCH("indie",R871)),"Indie Rock",
IF(ISNUMBER(SEARCH("jazz",R871)),"Jazz",
IF(ISNUMBER(SEARCH("metal",R871)),"Metal",
IF(ISNUMBER(SEARCH("rock",R871)),"Rock",
IF(ISNUMBER(SEARCH("world",R871)),"World Music",
IF(ISNUMBER(SEARCH("animation", R871)), "Animation",
IF(ISNUMBER(SEARCH("documentary", R871)), "Documentary",
IF(ISNUMBER(SEARCH("drama", R871)), "Drama",
IF(ISNUMBER(SEARCH("science", R871)), "Science Ficton",
IF(ISNUMBER(SEARCH("shorts", R871)), "Shorts",
IF(ISNUMBER(SEARCH("television", R871)), "Television",
IF(ISNUMBER(SEARCH("mobile", R871)), "Mobile Games",
IF(ISNUMBER(SEARCH("video games", R871)), "Video Games",
IF(ISNUMBER(SEARCH("theater", R871)), "Plays",
IF(ISNUMBER(SEARCH("wearables", R871)), "Wearables",
IF(ISNUMBER(SEARCH("web", R871)), "Web",
IF(ISNUMBER(SEARCH("journalism", R871)), "Audio",
IF(ISNUMBER(SEARCH("photography", R871)), "Photography Books",
IF(ISNUMBER(SEARCH("publishing/fiction", R871)), "Ficton",
IF(ISNUMBER(SEARCH("nonfiction", R871)), "Nonfiction",
IF(ISNUMBER(SEARCH("podcasts", R871)), "Radio &amp; Podcasts",
IF(ISNUMBER(SEARCH("translations", R871)), "translations"))))))))))))))))))))))))</f>
        <v>Drama</v>
      </c>
    </row>
    <row r="872" spans="1:20" x14ac:dyDescent="0.25">
      <c r="A872">
        <v>870</v>
      </c>
      <c r="B872" t="s">
        <v>1772</v>
      </c>
      <c r="C872" s="3" t="s">
        <v>1773</v>
      </c>
      <c r="D872">
        <v>7700</v>
      </c>
      <c r="E872">
        <v>6920</v>
      </c>
      <c r="F872" s="6">
        <f>E872/D872*100</f>
        <v>89.870129870129873</v>
      </c>
      <c r="G872" t="s">
        <v>14</v>
      </c>
      <c r="H872">
        <v>121</v>
      </c>
      <c r="I872" s="8">
        <f>IFERROR(E872/H872,"0")</f>
        <v>57.190082644628099</v>
      </c>
      <c r="J872" t="s">
        <v>21</v>
      </c>
      <c r="K872" t="s">
        <v>22</v>
      </c>
      <c r="L872">
        <v>1440392400</v>
      </c>
      <c r="M872" s="12">
        <f>(((L872/60)/60)/24)+DATE(1970,1,1)</f>
        <v>42240.208333333328</v>
      </c>
      <c r="N872">
        <v>1442552400</v>
      </c>
      <c r="O872" s="12">
        <f>(((N872/60)/60)/24)+DATE(1970,1,1)</f>
        <v>42265.208333333328</v>
      </c>
      <c r="P872" t="b">
        <v>0</v>
      </c>
      <c r="Q872" t="b">
        <v>0</v>
      </c>
      <c r="R872" t="s">
        <v>33</v>
      </c>
      <c r="S872" t="str">
        <f>IF(ISNUMBER(SEARCH("food", R872)), "Food", IF(ISNUMBER(SEARCH("music",R872)),"Music",IF(ISNUMBER(SEARCH("film", R872)), "Film &amp; Video", IF(ISNUMBER(SEARCH("games", R872)), "Games", IF(ISNUMBER(SEARCH("theater", R872)), "Theater",IF(ISNUMBER(SEARCH("technology", R872)), "Technology", IF(ISNUMBER(SEARCH("journalism", R872)), "Journalism", IF(ISNUMBER(SEARCH("photography", R872)), "Photography", IF(ISNUMBER(SEARCH("publishing", R872)), "Publishing")))))))))</f>
        <v>Theater</v>
      </c>
      <c r="T872" t="str">
        <f>IF(ISNUMBER(SEARCH("food", R872)), "Food Trucks",
IF(ISNUMBER(SEARCH("electric",R872)),"Electric Music",
IF(ISNUMBER(SEARCH("indie",R872)),"Indie Rock",
IF(ISNUMBER(SEARCH("jazz",R872)),"Jazz",
IF(ISNUMBER(SEARCH("metal",R872)),"Metal",
IF(ISNUMBER(SEARCH("rock",R872)),"Rock",
IF(ISNUMBER(SEARCH("world",R872)),"World Music",
IF(ISNUMBER(SEARCH("animation", R872)), "Animation",
IF(ISNUMBER(SEARCH("documentary", R872)), "Documentary",
IF(ISNUMBER(SEARCH("drama", R872)), "Drama",
IF(ISNUMBER(SEARCH("science", R872)), "Science Ficton",
IF(ISNUMBER(SEARCH("shorts", R872)), "Shorts",
IF(ISNUMBER(SEARCH("television", R872)), "Television",
IF(ISNUMBER(SEARCH("mobile", R872)), "Mobile Games",
IF(ISNUMBER(SEARCH("video games", R872)), "Video Games",
IF(ISNUMBER(SEARCH("theater", R872)), "Plays",
IF(ISNUMBER(SEARCH("wearables", R872)), "Wearables",
IF(ISNUMBER(SEARCH("web", R872)), "Web",
IF(ISNUMBER(SEARCH("journalism", R872)), "Audio",
IF(ISNUMBER(SEARCH("photography", R872)), "Photography Books",
IF(ISNUMBER(SEARCH("publishing/fiction", R872)), "Ficton",
IF(ISNUMBER(SEARCH("nonfiction", R872)), "Nonfiction",
IF(ISNUMBER(SEARCH("podcasts", R872)), "Radio &amp; Podcasts",
IF(ISNUMBER(SEARCH("translations", R872)), "translations"))))))))))))))))))))))))</f>
        <v>Plays</v>
      </c>
    </row>
    <row r="873" spans="1:20" ht="31.5" x14ac:dyDescent="0.25">
      <c r="A873">
        <v>871</v>
      </c>
      <c r="B873" t="s">
        <v>1774</v>
      </c>
      <c r="C873" s="3" t="s">
        <v>1775</v>
      </c>
      <c r="D873">
        <v>71500</v>
      </c>
      <c r="E873">
        <v>194912</v>
      </c>
      <c r="F873" s="6">
        <f>E873/D873*100</f>
        <v>272.6041958041958</v>
      </c>
      <c r="G873" t="s">
        <v>20</v>
      </c>
      <c r="H873">
        <v>2320</v>
      </c>
      <c r="I873" s="8">
        <f>IFERROR(E873/H873,"0")</f>
        <v>84.013793103448279</v>
      </c>
      <c r="J873" t="s">
        <v>21</v>
      </c>
      <c r="K873" t="s">
        <v>22</v>
      </c>
      <c r="L873">
        <v>1509512400</v>
      </c>
      <c r="M873" s="12">
        <f>(((L873/60)/60)/24)+DATE(1970,1,1)</f>
        <v>43040.208333333328</v>
      </c>
      <c r="N873">
        <v>1511071200</v>
      </c>
      <c r="O873" s="12">
        <f>(((N873/60)/60)/24)+DATE(1970,1,1)</f>
        <v>43058.25</v>
      </c>
      <c r="P873" t="b">
        <v>0</v>
      </c>
      <c r="Q873" t="b">
        <v>1</v>
      </c>
      <c r="R873" t="s">
        <v>33</v>
      </c>
      <c r="S873" t="str">
        <f>IF(ISNUMBER(SEARCH("food", R873)), "Food", IF(ISNUMBER(SEARCH("music",R873)),"Music",IF(ISNUMBER(SEARCH("film", R873)), "Film &amp; Video", IF(ISNUMBER(SEARCH("games", R873)), "Games", IF(ISNUMBER(SEARCH("theater", R873)), "Theater",IF(ISNUMBER(SEARCH("technology", R873)), "Technology", IF(ISNUMBER(SEARCH("journalism", R873)), "Journalism", IF(ISNUMBER(SEARCH("photography", R873)), "Photography", IF(ISNUMBER(SEARCH("publishing", R873)), "Publishing")))))))))</f>
        <v>Theater</v>
      </c>
      <c r="T873" t="str">
        <f>IF(ISNUMBER(SEARCH("food", R873)), "Food Trucks",
IF(ISNUMBER(SEARCH("electric",R873)),"Electric Music",
IF(ISNUMBER(SEARCH("indie",R873)),"Indie Rock",
IF(ISNUMBER(SEARCH("jazz",R873)),"Jazz",
IF(ISNUMBER(SEARCH("metal",R873)),"Metal",
IF(ISNUMBER(SEARCH("rock",R873)),"Rock",
IF(ISNUMBER(SEARCH("world",R873)),"World Music",
IF(ISNUMBER(SEARCH("animation", R873)), "Animation",
IF(ISNUMBER(SEARCH("documentary", R873)), "Documentary",
IF(ISNUMBER(SEARCH("drama", R873)), "Drama",
IF(ISNUMBER(SEARCH("science", R873)), "Science Ficton",
IF(ISNUMBER(SEARCH("shorts", R873)), "Shorts",
IF(ISNUMBER(SEARCH("television", R873)), "Television",
IF(ISNUMBER(SEARCH("mobile", R873)), "Mobile Games",
IF(ISNUMBER(SEARCH("video games", R873)), "Video Games",
IF(ISNUMBER(SEARCH("theater", R873)), "Plays",
IF(ISNUMBER(SEARCH("wearables", R873)), "Wearables",
IF(ISNUMBER(SEARCH("web", R873)), "Web",
IF(ISNUMBER(SEARCH("journalism", R873)), "Audio",
IF(ISNUMBER(SEARCH("photography", R873)), "Photography Books",
IF(ISNUMBER(SEARCH("publishing/fiction", R873)), "Ficton",
IF(ISNUMBER(SEARCH("nonfiction", R873)), "Nonfiction",
IF(ISNUMBER(SEARCH("podcasts", R873)), "Radio &amp; Podcasts",
IF(ISNUMBER(SEARCH("translations", R873)), "translations"))))))))))))))))))))))))</f>
        <v>Plays</v>
      </c>
    </row>
    <row r="874" spans="1:20" x14ac:dyDescent="0.25">
      <c r="A874">
        <v>872</v>
      </c>
      <c r="B874" t="s">
        <v>1776</v>
      </c>
      <c r="C874" s="3" t="s">
        <v>1777</v>
      </c>
      <c r="D874">
        <v>4700</v>
      </c>
      <c r="E874">
        <v>7992</v>
      </c>
      <c r="F874" s="6">
        <f>E874/D874*100</f>
        <v>170.04255319148936</v>
      </c>
      <c r="G874" t="s">
        <v>20</v>
      </c>
      <c r="H874">
        <v>81</v>
      </c>
      <c r="I874" s="8">
        <f>IFERROR(E874/H874,"0")</f>
        <v>98.666666666666671</v>
      </c>
      <c r="J874" t="s">
        <v>26</v>
      </c>
      <c r="K874" t="s">
        <v>27</v>
      </c>
      <c r="L874">
        <v>1535950800</v>
      </c>
      <c r="M874" s="12">
        <f>(((L874/60)/60)/24)+DATE(1970,1,1)</f>
        <v>43346.208333333328</v>
      </c>
      <c r="N874">
        <v>1536382800</v>
      </c>
      <c r="O874" s="12">
        <f>(((N874/60)/60)/24)+DATE(1970,1,1)</f>
        <v>43351.208333333328</v>
      </c>
      <c r="P874" t="b">
        <v>0</v>
      </c>
      <c r="Q874" t="b">
        <v>0</v>
      </c>
      <c r="R874" t="s">
        <v>474</v>
      </c>
      <c r="S874" t="str">
        <f>IF(ISNUMBER(SEARCH("food", R874)), "Food", IF(ISNUMBER(SEARCH("music",R874)),"Music",IF(ISNUMBER(SEARCH("film", R874)), "Film &amp; Video", IF(ISNUMBER(SEARCH("games", R874)), "Games", IF(ISNUMBER(SEARCH("theater", R874)), "Theater",IF(ISNUMBER(SEARCH("technology", R874)), "Technology", IF(ISNUMBER(SEARCH("journalism", R874)), "Journalism", IF(ISNUMBER(SEARCH("photography", R874)), "Photography", IF(ISNUMBER(SEARCH("publishing", R874)), "Publishing")))))))))</f>
        <v>Film &amp; Video</v>
      </c>
      <c r="T874" t="str">
        <f>IF(ISNUMBER(SEARCH("food", R874)), "Food Trucks",
IF(ISNUMBER(SEARCH("electric",R874)),"Electric Music",
IF(ISNUMBER(SEARCH("indie",R874)),"Indie Rock",
IF(ISNUMBER(SEARCH("jazz",R874)),"Jazz",
IF(ISNUMBER(SEARCH("metal",R874)),"Metal",
IF(ISNUMBER(SEARCH("rock",R874)),"Rock",
IF(ISNUMBER(SEARCH("world",R874)),"World Music",
IF(ISNUMBER(SEARCH("animation", R874)), "Animation",
IF(ISNUMBER(SEARCH("documentary", R874)), "Documentary",
IF(ISNUMBER(SEARCH("drama", R874)), "Drama",
IF(ISNUMBER(SEARCH("science", R874)), "Science Ficton",
IF(ISNUMBER(SEARCH("shorts", R874)), "Shorts",
IF(ISNUMBER(SEARCH("television", R874)), "Television",
IF(ISNUMBER(SEARCH("mobile", R874)), "Mobile Games",
IF(ISNUMBER(SEARCH("video games", R874)), "Video Games",
IF(ISNUMBER(SEARCH("theater", R874)), "Plays",
IF(ISNUMBER(SEARCH("wearables", R874)), "Wearables",
IF(ISNUMBER(SEARCH("web", R874)), "Web",
IF(ISNUMBER(SEARCH("journalism", R874)), "Audio",
IF(ISNUMBER(SEARCH("photography", R874)), "Photography Books",
IF(ISNUMBER(SEARCH("publishing/fiction", R874)), "Ficton",
IF(ISNUMBER(SEARCH("nonfiction", R874)), "Nonfiction",
IF(ISNUMBER(SEARCH("podcasts", R874)), "Radio &amp; Podcasts",
IF(ISNUMBER(SEARCH("translations", R874)), "translations"))))))))))))))))))))))))</f>
        <v>Science Ficton</v>
      </c>
    </row>
    <row r="875" spans="1:20" x14ac:dyDescent="0.25">
      <c r="A875">
        <v>873</v>
      </c>
      <c r="B875" t="s">
        <v>1778</v>
      </c>
      <c r="C875" s="3" t="s">
        <v>1779</v>
      </c>
      <c r="D875">
        <v>42100</v>
      </c>
      <c r="E875">
        <v>79268</v>
      </c>
      <c r="F875" s="6">
        <f>E875/D875*100</f>
        <v>188.28503562945369</v>
      </c>
      <c r="G875" t="s">
        <v>20</v>
      </c>
      <c r="H875">
        <v>1887</v>
      </c>
      <c r="I875" s="8">
        <f>IFERROR(E875/H875,"0")</f>
        <v>42.007419183889773</v>
      </c>
      <c r="J875" t="s">
        <v>21</v>
      </c>
      <c r="K875" t="s">
        <v>22</v>
      </c>
      <c r="L875">
        <v>1389160800</v>
      </c>
      <c r="M875" s="12">
        <f>(((L875/60)/60)/24)+DATE(1970,1,1)</f>
        <v>41647.25</v>
      </c>
      <c r="N875">
        <v>1389592800</v>
      </c>
      <c r="O875" s="12">
        <f>(((N875/60)/60)/24)+DATE(1970,1,1)</f>
        <v>41652.25</v>
      </c>
      <c r="P875" t="b">
        <v>0</v>
      </c>
      <c r="Q875" t="b">
        <v>0</v>
      </c>
      <c r="R875" t="s">
        <v>122</v>
      </c>
      <c r="S875" t="str">
        <f>IF(ISNUMBER(SEARCH("food", R875)), "Food", IF(ISNUMBER(SEARCH("music",R875)),"Music",IF(ISNUMBER(SEARCH("film", R875)), "Film &amp; Video", IF(ISNUMBER(SEARCH("games", R875)), "Games", IF(ISNUMBER(SEARCH("theater", R875)), "Theater",IF(ISNUMBER(SEARCH("technology", R875)), "Technology", IF(ISNUMBER(SEARCH("journalism", R875)), "Journalism", IF(ISNUMBER(SEARCH("photography", R875)), "Photography", IF(ISNUMBER(SEARCH("publishing", R875)), "Publishing")))))))))</f>
        <v>Photography</v>
      </c>
      <c r="T875" t="str">
        <f>IF(ISNUMBER(SEARCH("food", R875)), "Food Trucks",
IF(ISNUMBER(SEARCH("electric",R875)),"Electric Music",
IF(ISNUMBER(SEARCH("indie",R875)),"Indie Rock",
IF(ISNUMBER(SEARCH("jazz",R875)),"Jazz",
IF(ISNUMBER(SEARCH("metal",R875)),"Metal",
IF(ISNUMBER(SEARCH("rock",R875)),"Rock",
IF(ISNUMBER(SEARCH("world",R875)),"World Music",
IF(ISNUMBER(SEARCH("animation", R875)), "Animation",
IF(ISNUMBER(SEARCH("documentary", R875)), "Documentary",
IF(ISNUMBER(SEARCH("drama", R875)), "Drama",
IF(ISNUMBER(SEARCH("science", R875)), "Science Ficton",
IF(ISNUMBER(SEARCH("shorts", R875)), "Shorts",
IF(ISNUMBER(SEARCH("television", R875)), "Television",
IF(ISNUMBER(SEARCH("mobile", R875)), "Mobile Games",
IF(ISNUMBER(SEARCH("video games", R875)), "Video Games",
IF(ISNUMBER(SEARCH("theater", R875)), "Plays",
IF(ISNUMBER(SEARCH("wearables", R875)), "Wearables",
IF(ISNUMBER(SEARCH("web", R875)), "Web",
IF(ISNUMBER(SEARCH("journalism", R875)), "Audio",
IF(ISNUMBER(SEARCH("photography", R875)), "Photography Books",
IF(ISNUMBER(SEARCH("publishing/fiction", R875)), "Ficton",
IF(ISNUMBER(SEARCH("nonfiction", R875)), "Nonfiction",
IF(ISNUMBER(SEARCH("podcasts", R875)), "Radio &amp; Podcasts",
IF(ISNUMBER(SEARCH("translations", R875)), "translations"))))))))))))))))))))))))</f>
        <v>Photography Books</v>
      </c>
    </row>
    <row r="876" spans="1:20" x14ac:dyDescent="0.25">
      <c r="A876">
        <v>874</v>
      </c>
      <c r="B876" t="s">
        <v>1780</v>
      </c>
      <c r="C876" s="3" t="s">
        <v>1781</v>
      </c>
      <c r="D876">
        <v>40200</v>
      </c>
      <c r="E876">
        <v>139468</v>
      </c>
      <c r="F876" s="6">
        <f>E876/D876*100</f>
        <v>346.93532338308455</v>
      </c>
      <c r="G876" t="s">
        <v>20</v>
      </c>
      <c r="H876">
        <v>4358</v>
      </c>
      <c r="I876" s="8">
        <f>IFERROR(E876/H876,"0")</f>
        <v>32.002753556677376</v>
      </c>
      <c r="J876" t="s">
        <v>21</v>
      </c>
      <c r="K876" t="s">
        <v>22</v>
      </c>
      <c r="L876">
        <v>1271998800</v>
      </c>
      <c r="M876" s="12">
        <f>(((L876/60)/60)/24)+DATE(1970,1,1)</f>
        <v>40291.208333333336</v>
      </c>
      <c r="N876">
        <v>1275282000</v>
      </c>
      <c r="O876" s="12">
        <f>(((N876/60)/60)/24)+DATE(1970,1,1)</f>
        <v>40329.208333333336</v>
      </c>
      <c r="P876" t="b">
        <v>0</v>
      </c>
      <c r="Q876" t="b">
        <v>1</v>
      </c>
      <c r="R876" t="s">
        <v>122</v>
      </c>
      <c r="S876" t="str">
        <f>IF(ISNUMBER(SEARCH("food", R876)), "Food", IF(ISNUMBER(SEARCH("music",R876)),"Music",IF(ISNUMBER(SEARCH("film", R876)), "Film &amp; Video", IF(ISNUMBER(SEARCH("games", R876)), "Games", IF(ISNUMBER(SEARCH("theater", R876)), "Theater",IF(ISNUMBER(SEARCH("technology", R876)), "Technology", IF(ISNUMBER(SEARCH("journalism", R876)), "Journalism", IF(ISNUMBER(SEARCH("photography", R876)), "Photography", IF(ISNUMBER(SEARCH("publishing", R876)), "Publishing")))))))))</f>
        <v>Photography</v>
      </c>
      <c r="T876" t="str">
        <f>IF(ISNUMBER(SEARCH("food", R876)), "Food Trucks",
IF(ISNUMBER(SEARCH("electric",R876)),"Electric Music",
IF(ISNUMBER(SEARCH("indie",R876)),"Indie Rock",
IF(ISNUMBER(SEARCH("jazz",R876)),"Jazz",
IF(ISNUMBER(SEARCH("metal",R876)),"Metal",
IF(ISNUMBER(SEARCH("rock",R876)),"Rock",
IF(ISNUMBER(SEARCH("world",R876)),"World Music",
IF(ISNUMBER(SEARCH("animation", R876)), "Animation",
IF(ISNUMBER(SEARCH("documentary", R876)), "Documentary",
IF(ISNUMBER(SEARCH("drama", R876)), "Drama",
IF(ISNUMBER(SEARCH("science", R876)), "Science Ficton",
IF(ISNUMBER(SEARCH("shorts", R876)), "Shorts",
IF(ISNUMBER(SEARCH("television", R876)), "Television",
IF(ISNUMBER(SEARCH("mobile", R876)), "Mobile Games",
IF(ISNUMBER(SEARCH("video games", R876)), "Video Games",
IF(ISNUMBER(SEARCH("theater", R876)), "Plays",
IF(ISNUMBER(SEARCH("wearables", R876)), "Wearables",
IF(ISNUMBER(SEARCH("web", R876)), "Web",
IF(ISNUMBER(SEARCH("journalism", R876)), "Audio",
IF(ISNUMBER(SEARCH("photography", R876)), "Photography Books",
IF(ISNUMBER(SEARCH("publishing/fiction", R876)), "Ficton",
IF(ISNUMBER(SEARCH("nonfiction", R876)), "Nonfiction",
IF(ISNUMBER(SEARCH("podcasts", R876)), "Radio &amp; Podcasts",
IF(ISNUMBER(SEARCH("translations", R876)), "translations"))))))))))))))))))))))))</f>
        <v>Photography Books</v>
      </c>
    </row>
    <row r="877" spans="1:20" x14ac:dyDescent="0.25">
      <c r="A877">
        <v>875</v>
      </c>
      <c r="B877" t="s">
        <v>1782</v>
      </c>
      <c r="C877" s="3" t="s">
        <v>1783</v>
      </c>
      <c r="D877">
        <v>7900</v>
      </c>
      <c r="E877">
        <v>5465</v>
      </c>
      <c r="F877" s="6">
        <f>E877/D877*100</f>
        <v>69.177215189873422</v>
      </c>
      <c r="G877" t="s">
        <v>14</v>
      </c>
      <c r="H877">
        <v>67</v>
      </c>
      <c r="I877" s="8">
        <f>IFERROR(E877/H877,"0")</f>
        <v>81.567164179104481</v>
      </c>
      <c r="J877" t="s">
        <v>21</v>
      </c>
      <c r="K877" t="s">
        <v>22</v>
      </c>
      <c r="L877">
        <v>1294898400</v>
      </c>
      <c r="M877" s="12">
        <f>(((L877/60)/60)/24)+DATE(1970,1,1)</f>
        <v>40556.25</v>
      </c>
      <c r="N877">
        <v>1294984800</v>
      </c>
      <c r="O877" s="12">
        <f>(((N877/60)/60)/24)+DATE(1970,1,1)</f>
        <v>40557.25</v>
      </c>
      <c r="P877" t="b">
        <v>0</v>
      </c>
      <c r="Q877" t="b">
        <v>0</v>
      </c>
      <c r="R877" t="s">
        <v>23</v>
      </c>
      <c r="S877" t="str">
        <f>IF(ISNUMBER(SEARCH("food", R877)), "Food", IF(ISNUMBER(SEARCH("music",R877)),"Music",IF(ISNUMBER(SEARCH("film", R877)), "Film &amp; Video", IF(ISNUMBER(SEARCH("games", R877)), "Games", IF(ISNUMBER(SEARCH("theater", R877)), "Theater",IF(ISNUMBER(SEARCH("technology", R877)), "Technology", IF(ISNUMBER(SEARCH("journalism", R877)), "Journalism", IF(ISNUMBER(SEARCH("photography", R877)), "Photography", IF(ISNUMBER(SEARCH("publishing", R877)), "Publishing")))))))))</f>
        <v>Music</v>
      </c>
      <c r="T877" t="str">
        <f>IF(ISNUMBER(SEARCH("food", R877)), "Food Trucks",
IF(ISNUMBER(SEARCH("electric",R877)),"Electric Music",
IF(ISNUMBER(SEARCH("indie",R877)),"Indie Rock",
IF(ISNUMBER(SEARCH("jazz",R877)),"Jazz",
IF(ISNUMBER(SEARCH("metal",R877)),"Metal",
IF(ISNUMBER(SEARCH("rock",R877)),"Rock",
IF(ISNUMBER(SEARCH("world",R877)),"World Music",
IF(ISNUMBER(SEARCH("animation", R877)), "Animation",
IF(ISNUMBER(SEARCH("documentary", R877)), "Documentary",
IF(ISNUMBER(SEARCH("drama", R877)), "Drama",
IF(ISNUMBER(SEARCH("science", R877)), "Science Ficton",
IF(ISNUMBER(SEARCH("shorts", R877)), "Shorts",
IF(ISNUMBER(SEARCH("television", R877)), "Television",
IF(ISNUMBER(SEARCH("mobile", R877)), "Mobile Games",
IF(ISNUMBER(SEARCH("video games", R877)), "Video Games",
IF(ISNUMBER(SEARCH("theater", R877)), "Plays",
IF(ISNUMBER(SEARCH("wearables", R877)), "Wearables",
IF(ISNUMBER(SEARCH("web", R877)), "Web",
IF(ISNUMBER(SEARCH("journalism", R877)), "Audio",
IF(ISNUMBER(SEARCH("photography", R877)), "Photography Books",
IF(ISNUMBER(SEARCH("publishing/fiction", R877)), "Ficton",
IF(ISNUMBER(SEARCH("nonfiction", R877)), "Nonfiction",
IF(ISNUMBER(SEARCH("podcasts", R877)), "Radio &amp; Podcasts",
IF(ISNUMBER(SEARCH("translations", R877)), "translations"))))))))))))))))))))))))</f>
        <v>Rock</v>
      </c>
    </row>
    <row r="878" spans="1:20" ht="31.5" x14ac:dyDescent="0.25">
      <c r="A878">
        <v>876</v>
      </c>
      <c r="B878" t="s">
        <v>1784</v>
      </c>
      <c r="C878" s="3" t="s">
        <v>1785</v>
      </c>
      <c r="D878">
        <v>8300</v>
      </c>
      <c r="E878">
        <v>2111</v>
      </c>
      <c r="F878" s="6">
        <f>E878/D878*100</f>
        <v>25.433734939759034</v>
      </c>
      <c r="G878" t="s">
        <v>14</v>
      </c>
      <c r="H878">
        <v>57</v>
      </c>
      <c r="I878" s="8">
        <f>IFERROR(E878/H878,"0")</f>
        <v>37.035087719298247</v>
      </c>
      <c r="J878" t="s">
        <v>15</v>
      </c>
      <c r="K878" t="s">
        <v>16</v>
      </c>
      <c r="L878">
        <v>1559970000</v>
      </c>
      <c r="M878" s="12">
        <f>(((L878/60)/60)/24)+DATE(1970,1,1)</f>
        <v>43624.208333333328</v>
      </c>
      <c r="N878">
        <v>1562043600</v>
      </c>
      <c r="O878" s="12">
        <f>(((N878/60)/60)/24)+DATE(1970,1,1)</f>
        <v>43648.208333333328</v>
      </c>
      <c r="P878" t="b">
        <v>0</v>
      </c>
      <c r="Q878" t="b">
        <v>0</v>
      </c>
      <c r="R878" t="s">
        <v>122</v>
      </c>
      <c r="S878" t="str">
        <f>IF(ISNUMBER(SEARCH("food", R878)), "Food", IF(ISNUMBER(SEARCH("music",R878)),"Music",IF(ISNUMBER(SEARCH("film", R878)), "Film &amp; Video", IF(ISNUMBER(SEARCH("games", R878)), "Games", IF(ISNUMBER(SEARCH("theater", R878)), "Theater",IF(ISNUMBER(SEARCH("technology", R878)), "Technology", IF(ISNUMBER(SEARCH("journalism", R878)), "Journalism", IF(ISNUMBER(SEARCH("photography", R878)), "Photography", IF(ISNUMBER(SEARCH("publishing", R878)), "Publishing")))))))))</f>
        <v>Photography</v>
      </c>
      <c r="T878" t="str">
        <f>IF(ISNUMBER(SEARCH("food", R878)), "Food Trucks",
IF(ISNUMBER(SEARCH("electric",R878)),"Electric Music",
IF(ISNUMBER(SEARCH("indie",R878)),"Indie Rock",
IF(ISNUMBER(SEARCH("jazz",R878)),"Jazz",
IF(ISNUMBER(SEARCH("metal",R878)),"Metal",
IF(ISNUMBER(SEARCH("rock",R878)),"Rock",
IF(ISNUMBER(SEARCH("world",R878)),"World Music",
IF(ISNUMBER(SEARCH("animation", R878)), "Animation",
IF(ISNUMBER(SEARCH("documentary", R878)), "Documentary",
IF(ISNUMBER(SEARCH("drama", R878)), "Drama",
IF(ISNUMBER(SEARCH("science", R878)), "Science Ficton",
IF(ISNUMBER(SEARCH("shorts", R878)), "Shorts",
IF(ISNUMBER(SEARCH("television", R878)), "Television",
IF(ISNUMBER(SEARCH("mobile", R878)), "Mobile Games",
IF(ISNUMBER(SEARCH("video games", R878)), "Video Games",
IF(ISNUMBER(SEARCH("theater", R878)), "Plays",
IF(ISNUMBER(SEARCH("wearables", R878)), "Wearables",
IF(ISNUMBER(SEARCH("web", R878)), "Web",
IF(ISNUMBER(SEARCH("journalism", R878)), "Audio",
IF(ISNUMBER(SEARCH("photography", R878)), "Photography Books",
IF(ISNUMBER(SEARCH("publishing/fiction", R878)), "Ficton",
IF(ISNUMBER(SEARCH("nonfiction", R878)), "Nonfiction",
IF(ISNUMBER(SEARCH("podcasts", R878)), "Radio &amp; Podcasts",
IF(ISNUMBER(SEARCH("translations", R878)), "translations"))))))))))))))))))))))))</f>
        <v>Photography Books</v>
      </c>
    </row>
    <row r="879" spans="1:20" x14ac:dyDescent="0.25">
      <c r="A879">
        <v>877</v>
      </c>
      <c r="B879" t="s">
        <v>1786</v>
      </c>
      <c r="C879" s="3" t="s">
        <v>1787</v>
      </c>
      <c r="D879">
        <v>163600</v>
      </c>
      <c r="E879">
        <v>126628</v>
      </c>
      <c r="F879" s="6">
        <f>E879/D879*100</f>
        <v>77.400977995110026</v>
      </c>
      <c r="G879" t="s">
        <v>14</v>
      </c>
      <c r="H879">
        <v>1229</v>
      </c>
      <c r="I879" s="8">
        <f>IFERROR(E879/H879,"0")</f>
        <v>103.033360455655</v>
      </c>
      <c r="J879" t="s">
        <v>21</v>
      </c>
      <c r="K879" t="s">
        <v>22</v>
      </c>
      <c r="L879">
        <v>1469509200</v>
      </c>
      <c r="M879" s="12">
        <f>(((L879/60)/60)/24)+DATE(1970,1,1)</f>
        <v>42577.208333333328</v>
      </c>
      <c r="N879">
        <v>1469595600</v>
      </c>
      <c r="O879" s="12">
        <f>(((N879/60)/60)/24)+DATE(1970,1,1)</f>
        <v>42578.208333333328</v>
      </c>
      <c r="P879" t="b">
        <v>0</v>
      </c>
      <c r="Q879" t="b">
        <v>0</v>
      </c>
      <c r="R879" t="s">
        <v>17</v>
      </c>
      <c r="S879" t="str">
        <f>IF(ISNUMBER(SEARCH("food", R879)), "Food", IF(ISNUMBER(SEARCH("music",R879)),"Music",IF(ISNUMBER(SEARCH("film", R879)), "Film &amp; Video", IF(ISNUMBER(SEARCH("games", R879)), "Games", IF(ISNUMBER(SEARCH("theater", R879)), "Theater",IF(ISNUMBER(SEARCH("technology", R879)), "Technology", IF(ISNUMBER(SEARCH("journalism", R879)), "Journalism", IF(ISNUMBER(SEARCH("photography", R879)), "Photography", IF(ISNUMBER(SEARCH("publishing", R879)), "Publishing")))))))))</f>
        <v>Food</v>
      </c>
      <c r="T879" t="str">
        <f>IF(ISNUMBER(SEARCH("food", R879)), "Food Trucks",
IF(ISNUMBER(SEARCH("electric",R879)),"Electric Music",
IF(ISNUMBER(SEARCH("indie",R879)),"Indie Rock",
IF(ISNUMBER(SEARCH("jazz",R879)),"Jazz",
IF(ISNUMBER(SEARCH("metal",R879)),"Metal",
IF(ISNUMBER(SEARCH("rock",R879)),"Rock",
IF(ISNUMBER(SEARCH("world",R879)),"World Music",
IF(ISNUMBER(SEARCH("animation", R879)), "Animation",
IF(ISNUMBER(SEARCH("documentary", R879)), "Documentary",
IF(ISNUMBER(SEARCH("drama", R879)), "Drama",
IF(ISNUMBER(SEARCH("science", R879)), "Science Ficton",
IF(ISNUMBER(SEARCH("shorts", R879)), "Shorts",
IF(ISNUMBER(SEARCH("television", R879)), "Television",
IF(ISNUMBER(SEARCH("mobile", R879)), "Mobile Games",
IF(ISNUMBER(SEARCH("video games", R879)), "Video Games",
IF(ISNUMBER(SEARCH("theater", R879)), "Plays",
IF(ISNUMBER(SEARCH("wearables", R879)), "Wearables",
IF(ISNUMBER(SEARCH("web", R879)), "Web",
IF(ISNUMBER(SEARCH("journalism", R879)), "Audio",
IF(ISNUMBER(SEARCH("photography", R879)), "Photography Books",
IF(ISNUMBER(SEARCH("publishing/fiction", R879)), "Ficton",
IF(ISNUMBER(SEARCH("nonfiction", R879)), "Nonfiction",
IF(ISNUMBER(SEARCH("podcasts", R879)), "Radio &amp; Podcasts",
IF(ISNUMBER(SEARCH("translations", R879)), "translations"))))))))))))))))))))))))</f>
        <v>Food Trucks</v>
      </c>
    </row>
    <row r="880" spans="1:20" x14ac:dyDescent="0.25">
      <c r="A880">
        <v>878</v>
      </c>
      <c r="B880" t="s">
        <v>1788</v>
      </c>
      <c r="C880" s="3" t="s">
        <v>1789</v>
      </c>
      <c r="D880">
        <v>2700</v>
      </c>
      <c r="E880">
        <v>1012</v>
      </c>
      <c r="F880" s="6">
        <f>E880/D880*100</f>
        <v>37.481481481481481</v>
      </c>
      <c r="G880" t="s">
        <v>14</v>
      </c>
      <c r="H880">
        <v>12</v>
      </c>
      <c r="I880" s="8">
        <f>IFERROR(E880/H880,"0")</f>
        <v>84.333333333333329</v>
      </c>
      <c r="J880" t="s">
        <v>107</v>
      </c>
      <c r="K880" t="s">
        <v>108</v>
      </c>
      <c r="L880">
        <v>1579068000</v>
      </c>
      <c r="M880" s="12">
        <f>(((L880/60)/60)/24)+DATE(1970,1,1)</f>
        <v>43845.25</v>
      </c>
      <c r="N880">
        <v>1581141600</v>
      </c>
      <c r="O880" s="12">
        <f>(((N880/60)/60)/24)+DATE(1970,1,1)</f>
        <v>43869.25</v>
      </c>
      <c r="P880" t="b">
        <v>0</v>
      </c>
      <c r="Q880" t="b">
        <v>0</v>
      </c>
      <c r="R880" t="s">
        <v>148</v>
      </c>
      <c r="S880" t="str">
        <f>IF(ISNUMBER(SEARCH("food", R880)), "Food", IF(ISNUMBER(SEARCH("music",R880)),"Music",IF(ISNUMBER(SEARCH("film", R880)), "Film &amp; Video", IF(ISNUMBER(SEARCH("games", R880)), "Games", IF(ISNUMBER(SEARCH("theater", R880)), "Theater",IF(ISNUMBER(SEARCH("technology", R880)), "Technology", IF(ISNUMBER(SEARCH("journalism", R880)), "Journalism", IF(ISNUMBER(SEARCH("photography", R880)), "Photography", IF(ISNUMBER(SEARCH("publishing", R880)), "Publishing")))))))))</f>
        <v>Music</v>
      </c>
      <c r="T880" t="str">
        <f>IF(ISNUMBER(SEARCH("food", R880)), "Food Trucks",
IF(ISNUMBER(SEARCH("electric",R880)),"Electric Music",
IF(ISNUMBER(SEARCH("indie",R880)),"Indie Rock",
IF(ISNUMBER(SEARCH("jazz",R880)),"Jazz",
IF(ISNUMBER(SEARCH("metal",R880)),"Metal",
IF(ISNUMBER(SEARCH("rock",R880)),"Rock",
IF(ISNUMBER(SEARCH("world",R880)),"World Music",
IF(ISNUMBER(SEARCH("animation", R880)), "Animation",
IF(ISNUMBER(SEARCH("documentary", R880)), "Documentary",
IF(ISNUMBER(SEARCH("drama", R880)), "Drama",
IF(ISNUMBER(SEARCH("science", R880)), "Science Ficton",
IF(ISNUMBER(SEARCH("shorts", R880)), "Shorts",
IF(ISNUMBER(SEARCH("television", R880)), "Television",
IF(ISNUMBER(SEARCH("mobile", R880)), "Mobile Games",
IF(ISNUMBER(SEARCH("video games", R880)), "Video Games",
IF(ISNUMBER(SEARCH("theater", R880)), "Plays",
IF(ISNUMBER(SEARCH("wearables", R880)), "Wearables",
IF(ISNUMBER(SEARCH("web", R880)), "Web",
IF(ISNUMBER(SEARCH("journalism", R880)), "Audio",
IF(ISNUMBER(SEARCH("photography", R880)), "Photography Books",
IF(ISNUMBER(SEARCH("publishing/fiction", R880)), "Ficton",
IF(ISNUMBER(SEARCH("nonfiction", R880)), "Nonfiction",
IF(ISNUMBER(SEARCH("podcasts", R880)), "Radio &amp; Podcasts",
IF(ISNUMBER(SEARCH("translations", R880)), "translations"))))))))))))))))))))))))</f>
        <v>Metal</v>
      </c>
    </row>
    <row r="881" spans="1:20" x14ac:dyDescent="0.25">
      <c r="A881">
        <v>879</v>
      </c>
      <c r="B881" t="s">
        <v>1790</v>
      </c>
      <c r="C881" s="3" t="s">
        <v>1791</v>
      </c>
      <c r="D881">
        <v>1000</v>
      </c>
      <c r="E881">
        <v>5438</v>
      </c>
      <c r="F881" s="6">
        <f>E881/D881*100</f>
        <v>543.79999999999995</v>
      </c>
      <c r="G881" t="s">
        <v>20</v>
      </c>
      <c r="H881">
        <v>53</v>
      </c>
      <c r="I881" s="8">
        <f>IFERROR(E881/H881,"0")</f>
        <v>102.60377358490567</v>
      </c>
      <c r="J881" t="s">
        <v>21</v>
      </c>
      <c r="K881" t="s">
        <v>22</v>
      </c>
      <c r="L881">
        <v>1487743200</v>
      </c>
      <c r="M881" s="12">
        <f>(((L881/60)/60)/24)+DATE(1970,1,1)</f>
        <v>42788.25</v>
      </c>
      <c r="N881">
        <v>1488520800</v>
      </c>
      <c r="O881" s="12">
        <f>(((N881/60)/60)/24)+DATE(1970,1,1)</f>
        <v>42797.25</v>
      </c>
      <c r="P881" t="b">
        <v>0</v>
      </c>
      <c r="Q881" t="b">
        <v>0</v>
      </c>
      <c r="R881" t="s">
        <v>68</v>
      </c>
      <c r="S881" t="str">
        <f>IF(ISNUMBER(SEARCH("food", R881)), "Food", IF(ISNUMBER(SEARCH("music",R881)),"Music",IF(ISNUMBER(SEARCH("film", R881)), "Film &amp; Video", IF(ISNUMBER(SEARCH("games", R881)), "Games", IF(ISNUMBER(SEARCH("theater", R881)), "Theater",IF(ISNUMBER(SEARCH("technology", R881)), "Technology", IF(ISNUMBER(SEARCH("journalism", R881)), "Journalism", IF(ISNUMBER(SEARCH("photography", R881)), "Photography", IF(ISNUMBER(SEARCH("publishing", R881)), "Publishing")))))))))</f>
        <v>Publishing</v>
      </c>
      <c r="T881" t="str">
        <f>IF(ISNUMBER(SEARCH("food", R881)), "Food Trucks",
IF(ISNUMBER(SEARCH("electric",R881)),"Electric Music",
IF(ISNUMBER(SEARCH("indie",R881)),"Indie Rock",
IF(ISNUMBER(SEARCH("jazz",R881)),"Jazz",
IF(ISNUMBER(SEARCH("metal",R881)),"Metal",
IF(ISNUMBER(SEARCH("rock",R881)),"Rock",
IF(ISNUMBER(SEARCH("world",R881)),"World Music",
IF(ISNUMBER(SEARCH("animation", R881)), "Animation",
IF(ISNUMBER(SEARCH("documentary", R881)), "Documentary",
IF(ISNUMBER(SEARCH("drama", R881)), "Drama",
IF(ISNUMBER(SEARCH("science", R881)), "Science Ficton",
IF(ISNUMBER(SEARCH("shorts", R881)), "Shorts",
IF(ISNUMBER(SEARCH("television", R881)), "Television",
IF(ISNUMBER(SEARCH("mobile", R881)), "Mobile Games",
IF(ISNUMBER(SEARCH("video games", R881)), "Video Games",
IF(ISNUMBER(SEARCH("theater", R881)), "Plays",
IF(ISNUMBER(SEARCH("wearables", R881)), "Wearables",
IF(ISNUMBER(SEARCH("web", R881)), "Web",
IF(ISNUMBER(SEARCH("journalism", R881)), "Audio",
IF(ISNUMBER(SEARCH("photography", R881)), "Photography Books",
IF(ISNUMBER(SEARCH("publishing/fiction", R881)), "Ficton",
IF(ISNUMBER(SEARCH("nonfiction", R881)), "Nonfiction",
IF(ISNUMBER(SEARCH("podcasts", R881)), "Radio &amp; Podcasts",
IF(ISNUMBER(SEARCH("translations", R881)), "translations"))))))))))))))))))))))))</f>
        <v>Nonfiction</v>
      </c>
    </row>
    <row r="882" spans="1:20" x14ac:dyDescent="0.25">
      <c r="A882">
        <v>880</v>
      </c>
      <c r="B882" t="s">
        <v>1792</v>
      </c>
      <c r="C882" s="3" t="s">
        <v>1793</v>
      </c>
      <c r="D882">
        <v>84500</v>
      </c>
      <c r="E882">
        <v>193101</v>
      </c>
      <c r="F882" s="6">
        <f>E882/D882*100</f>
        <v>228.52189349112427</v>
      </c>
      <c r="G882" t="s">
        <v>20</v>
      </c>
      <c r="H882">
        <v>2414</v>
      </c>
      <c r="I882" s="8">
        <f>IFERROR(E882/H882,"0")</f>
        <v>79.992129246064621</v>
      </c>
      <c r="J882" t="s">
        <v>21</v>
      </c>
      <c r="K882" t="s">
        <v>22</v>
      </c>
      <c r="L882">
        <v>1563685200</v>
      </c>
      <c r="M882" s="12">
        <f>(((L882/60)/60)/24)+DATE(1970,1,1)</f>
        <v>43667.208333333328</v>
      </c>
      <c r="N882">
        <v>1563858000</v>
      </c>
      <c r="O882" s="12">
        <f>(((N882/60)/60)/24)+DATE(1970,1,1)</f>
        <v>43669.208333333328</v>
      </c>
      <c r="P882" t="b">
        <v>0</v>
      </c>
      <c r="Q882" t="b">
        <v>0</v>
      </c>
      <c r="R882" t="s">
        <v>50</v>
      </c>
      <c r="S882" t="str">
        <f>IF(ISNUMBER(SEARCH("food", R882)), "Food", IF(ISNUMBER(SEARCH("music",R882)),"Music",IF(ISNUMBER(SEARCH("film", R882)), "Film &amp; Video", IF(ISNUMBER(SEARCH("games", R882)), "Games", IF(ISNUMBER(SEARCH("theater", R882)), "Theater",IF(ISNUMBER(SEARCH("technology", R882)), "Technology", IF(ISNUMBER(SEARCH("journalism", R882)), "Journalism", IF(ISNUMBER(SEARCH("photography", R882)), "Photography", IF(ISNUMBER(SEARCH("publishing", R882)), "Publishing")))))))))</f>
        <v>Music</v>
      </c>
      <c r="T882" t="str">
        <f>IF(ISNUMBER(SEARCH("food", R882)), "Food Trucks",
IF(ISNUMBER(SEARCH("electric",R882)),"Electric Music",
IF(ISNUMBER(SEARCH("indie",R882)),"Indie Rock",
IF(ISNUMBER(SEARCH("jazz",R882)),"Jazz",
IF(ISNUMBER(SEARCH("metal",R882)),"Metal",
IF(ISNUMBER(SEARCH("rock",R882)),"Rock",
IF(ISNUMBER(SEARCH("world",R882)),"World Music",
IF(ISNUMBER(SEARCH("animation", R882)), "Animation",
IF(ISNUMBER(SEARCH("documentary", R882)), "Documentary",
IF(ISNUMBER(SEARCH("drama", R882)), "Drama",
IF(ISNUMBER(SEARCH("science", R882)), "Science Ficton",
IF(ISNUMBER(SEARCH("shorts", R882)), "Shorts",
IF(ISNUMBER(SEARCH("television", R882)), "Television",
IF(ISNUMBER(SEARCH("mobile", R882)), "Mobile Games",
IF(ISNUMBER(SEARCH("video games", R882)), "Video Games",
IF(ISNUMBER(SEARCH("theater", R882)), "Plays",
IF(ISNUMBER(SEARCH("wearables", R882)), "Wearables",
IF(ISNUMBER(SEARCH("web", R882)), "Web",
IF(ISNUMBER(SEARCH("journalism", R882)), "Audio",
IF(ISNUMBER(SEARCH("photography", R882)), "Photography Books",
IF(ISNUMBER(SEARCH("publishing/fiction", R882)), "Ficton",
IF(ISNUMBER(SEARCH("nonfiction", R882)), "Nonfiction",
IF(ISNUMBER(SEARCH("podcasts", R882)), "Radio &amp; Podcasts",
IF(ISNUMBER(SEARCH("translations", R882)), "translations"))))))))))))))))))))))))</f>
        <v>Electric Music</v>
      </c>
    </row>
    <row r="883" spans="1:20" x14ac:dyDescent="0.25">
      <c r="A883">
        <v>881</v>
      </c>
      <c r="B883" t="s">
        <v>1794</v>
      </c>
      <c r="C883" s="3" t="s">
        <v>1795</v>
      </c>
      <c r="D883">
        <v>81300</v>
      </c>
      <c r="E883">
        <v>31665</v>
      </c>
      <c r="F883" s="6">
        <f>E883/D883*100</f>
        <v>38.948339483394832</v>
      </c>
      <c r="G883" t="s">
        <v>14</v>
      </c>
      <c r="H883">
        <v>452</v>
      </c>
      <c r="I883" s="8">
        <f>IFERROR(E883/H883,"0")</f>
        <v>70.055309734513273</v>
      </c>
      <c r="J883" t="s">
        <v>21</v>
      </c>
      <c r="K883" t="s">
        <v>22</v>
      </c>
      <c r="L883">
        <v>1436418000</v>
      </c>
      <c r="M883" s="12">
        <f>(((L883/60)/60)/24)+DATE(1970,1,1)</f>
        <v>42194.208333333328</v>
      </c>
      <c r="N883">
        <v>1438923600</v>
      </c>
      <c r="O883" s="12">
        <f>(((N883/60)/60)/24)+DATE(1970,1,1)</f>
        <v>42223.208333333328</v>
      </c>
      <c r="P883" t="b">
        <v>0</v>
      </c>
      <c r="Q883" t="b">
        <v>1</v>
      </c>
      <c r="R883" t="s">
        <v>33</v>
      </c>
      <c r="S883" t="str">
        <f>IF(ISNUMBER(SEARCH("food", R883)), "Food", IF(ISNUMBER(SEARCH("music",R883)),"Music",IF(ISNUMBER(SEARCH("film", R883)), "Film &amp; Video", IF(ISNUMBER(SEARCH("games", R883)), "Games", IF(ISNUMBER(SEARCH("theater", R883)), "Theater",IF(ISNUMBER(SEARCH("technology", R883)), "Technology", IF(ISNUMBER(SEARCH("journalism", R883)), "Journalism", IF(ISNUMBER(SEARCH("photography", R883)), "Photography", IF(ISNUMBER(SEARCH("publishing", R883)), "Publishing")))))))))</f>
        <v>Theater</v>
      </c>
      <c r="T883" t="str">
        <f>IF(ISNUMBER(SEARCH("food", R883)), "Food Trucks",
IF(ISNUMBER(SEARCH("electric",R883)),"Electric Music",
IF(ISNUMBER(SEARCH("indie",R883)),"Indie Rock",
IF(ISNUMBER(SEARCH("jazz",R883)),"Jazz",
IF(ISNUMBER(SEARCH("metal",R883)),"Metal",
IF(ISNUMBER(SEARCH("rock",R883)),"Rock",
IF(ISNUMBER(SEARCH("world",R883)),"World Music",
IF(ISNUMBER(SEARCH("animation", R883)), "Animation",
IF(ISNUMBER(SEARCH("documentary", R883)), "Documentary",
IF(ISNUMBER(SEARCH("drama", R883)), "Drama",
IF(ISNUMBER(SEARCH("science", R883)), "Science Ficton",
IF(ISNUMBER(SEARCH("shorts", R883)), "Shorts",
IF(ISNUMBER(SEARCH("television", R883)), "Television",
IF(ISNUMBER(SEARCH("mobile", R883)), "Mobile Games",
IF(ISNUMBER(SEARCH("video games", R883)), "Video Games",
IF(ISNUMBER(SEARCH("theater", R883)), "Plays",
IF(ISNUMBER(SEARCH("wearables", R883)), "Wearables",
IF(ISNUMBER(SEARCH("web", R883)), "Web",
IF(ISNUMBER(SEARCH("journalism", R883)), "Audio",
IF(ISNUMBER(SEARCH("photography", R883)), "Photography Books",
IF(ISNUMBER(SEARCH("publishing/fiction", R883)), "Ficton",
IF(ISNUMBER(SEARCH("nonfiction", R883)), "Nonfiction",
IF(ISNUMBER(SEARCH("podcasts", R883)), "Radio &amp; Podcasts",
IF(ISNUMBER(SEARCH("translations", R883)), "translations"))))))))))))))))))))))))</f>
        <v>Plays</v>
      </c>
    </row>
    <row r="884" spans="1:20" x14ac:dyDescent="0.25">
      <c r="A884">
        <v>882</v>
      </c>
      <c r="B884" t="s">
        <v>1796</v>
      </c>
      <c r="C884" s="3" t="s">
        <v>1797</v>
      </c>
      <c r="D884">
        <v>800</v>
      </c>
      <c r="E884">
        <v>2960</v>
      </c>
      <c r="F884" s="6">
        <f>E884/D884*100</f>
        <v>370</v>
      </c>
      <c r="G884" t="s">
        <v>20</v>
      </c>
      <c r="H884">
        <v>80</v>
      </c>
      <c r="I884" s="8">
        <f>IFERROR(E884/H884,"0")</f>
        <v>37</v>
      </c>
      <c r="J884" t="s">
        <v>21</v>
      </c>
      <c r="K884" t="s">
        <v>22</v>
      </c>
      <c r="L884">
        <v>1421820000</v>
      </c>
      <c r="M884" s="12">
        <f>(((L884/60)/60)/24)+DATE(1970,1,1)</f>
        <v>42025.25</v>
      </c>
      <c r="N884">
        <v>1422165600</v>
      </c>
      <c r="O884" s="12">
        <f>(((N884/60)/60)/24)+DATE(1970,1,1)</f>
        <v>42029.25</v>
      </c>
      <c r="P884" t="b">
        <v>0</v>
      </c>
      <c r="Q884" t="b">
        <v>0</v>
      </c>
      <c r="R884" t="s">
        <v>33</v>
      </c>
      <c r="S884" t="str">
        <f>IF(ISNUMBER(SEARCH("food", R884)), "Food", IF(ISNUMBER(SEARCH("music",R884)),"Music",IF(ISNUMBER(SEARCH("film", R884)), "Film &amp; Video", IF(ISNUMBER(SEARCH("games", R884)), "Games", IF(ISNUMBER(SEARCH("theater", R884)), "Theater",IF(ISNUMBER(SEARCH("technology", R884)), "Technology", IF(ISNUMBER(SEARCH("journalism", R884)), "Journalism", IF(ISNUMBER(SEARCH("photography", R884)), "Photography", IF(ISNUMBER(SEARCH("publishing", R884)), "Publishing")))))))))</f>
        <v>Theater</v>
      </c>
      <c r="T884" t="str">
        <f>IF(ISNUMBER(SEARCH("food", R884)), "Food Trucks",
IF(ISNUMBER(SEARCH("electric",R884)),"Electric Music",
IF(ISNUMBER(SEARCH("indie",R884)),"Indie Rock",
IF(ISNUMBER(SEARCH("jazz",R884)),"Jazz",
IF(ISNUMBER(SEARCH("metal",R884)),"Metal",
IF(ISNUMBER(SEARCH("rock",R884)),"Rock",
IF(ISNUMBER(SEARCH("world",R884)),"World Music",
IF(ISNUMBER(SEARCH("animation", R884)), "Animation",
IF(ISNUMBER(SEARCH("documentary", R884)), "Documentary",
IF(ISNUMBER(SEARCH("drama", R884)), "Drama",
IF(ISNUMBER(SEARCH("science", R884)), "Science Ficton",
IF(ISNUMBER(SEARCH("shorts", R884)), "Shorts",
IF(ISNUMBER(SEARCH("television", R884)), "Television",
IF(ISNUMBER(SEARCH("mobile", R884)), "Mobile Games",
IF(ISNUMBER(SEARCH("video games", R884)), "Video Games",
IF(ISNUMBER(SEARCH("theater", R884)), "Plays",
IF(ISNUMBER(SEARCH("wearables", R884)), "Wearables",
IF(ISNUMBER(SEARCH("web", R884)), "Web",
IF(ISNUMBER(SEARCH("journalism", R884)), "Audio",
IF(ISNUMBER(SEARCH("photography", R884)), "Photography Books",
IF(ISNUMBER(SEARCH("publishing/fiction", R884)), "Ficton",
IF(ISNUMBER(SEARCH("nonfiction", R884)), "Nonfiction",
IF(ISNUMBER(SEARCH("podcasts", R884)), "Radio &amp; Podcasts",
IF(ISNUMBER(SEARCH("translations", R884)), "translations"))))))))))))))))))))))))</f>
        <v>Plays</v>
      </c>
    </row>
    <row r="885" spans="1:20" ht="31.5" x14ac:dyDescent="0.25">
      <c r="A885">
        <v>883</v>
      </c>
      <c r="B885" t="s">
        <v>1798</v>
      </c>
      <c r="C885" s="3" t="s">
        <v>1799</v>
      </c>
      <c r="D885">
        <v>3400</v>
      </c>
      <c r="E885">
        <v>8089</v>
      </c>
      <c r="F885" s="6">
        <f>E885/D885*100</f>
        <v>237.91176470588232</v>
      </c>
      <c r="G885" t="s">
        <v>20</v>
      </c>
      <c r="H885">
        <v>193</v>
      </c>
      <c r="I885" s="8">
        <f>IFERROR(E885/H885,"0")</f>
        <v>41.911917098445599</v>
      </c>
      <c r="J885" t="s">
        <v>21</v>
      </c>
      <c r="K885" t="s">
        <v>22</v>
      </c>
      <c r="L885">
        <v>1274763600</v>
      </c>
      <c r="M885" s="12">
        <f>(((L885/60)/60)/24)+DATE(1970,1,1)</f>
        <v>40323.208333333336</v>
      </c>
      <c r="N885">
        <v>1277874000</v>
      </c>
      <c r="O885" s="12">
        <f>(((N885/60)/60)/24)+DATE(1970,1,1)</f>
        <v>40359.208333333336</v>
      </c>
      <c r="P885" t="b">
        <v>0</v>
      </c>
      <c r="Q885" t="b">
        <v>0</v>
      </c>
      <c r="R885" t="s">
        <v>100</v>
      </c>
      <c r="S885" t="str">
        <f>IF(ISNUMBER(SEARCH("food", R885)), "Food", IF(ISNUMBER(SEARCH("music",R885)),"Music",IF(ISNUMBER(SEARCH("film", R885)), "Film &amp; Video", IF(ISNUMBER(SEARCH("games", R885)), "Games", IF(ISNUMBER(SEARCH("theater", R885)), "Theater",IF(ISNUMBER(SEARCH("technology", R885)), "Technology", IF(ISNUMBER(SEARCH("journalism", R885)), "Journalism", IF(ISNUMBER(SEARCH("photography", R885)), "Photography", IF(ISNUMBER(SEARCH("publishing", R885)), "Publishing")))))))))</f>
        <v>Film &amp; Video</v>
      </c>
      <c r="T885" t="str">
        <f>IF(ISNUMBER(SEARCH("food", R885)), "Food Trucks",
IF(ISNUMBER(SEARCH("electric",R885)),"Electric Music",
IF(ISNUMBER(SEARCH("indie",R885)),"Indie Rock",
IF(ISNUMBER(SEARCH("jazz",R885)),"Jazz",
IF(ISNUMBER(SEARCH("metal",R885)),"Metal",
IF(ISNUMBER(SEARCH("rock",R885)),"Rock",
IF(ISNUMBER(SEARCH("world",R885)),"World Music",
IF(ISNUMBER(SEARCH("animation", R885)), "Animation",
IF(ISNUMBER(SEARCH("documentary", R885)), "Documentary",
IF(ISNUMBER(SEARCH("drama", R885)), "Drama",
IF(ISNUMBER(SEARCH("science", R885)), "Science Ficton",
IF(ISNUMBER(SEARCH("shorts", R885)), "Shorts",
IF(ISNUMBER(SEARCH("television", R885)), "Television",
IF(ISNUMBER(SEARCH("mobile", R885)), "Mobile Games",
IF(ISNUMBER(SEARCH("video games", R885)), "Video Games",
IF(ISNUMBER(SEARCH("theater", R885)), "Plays",
IF(ISNUMBER(SEARCH("wearables", R885)), "Wearables",
IF(ISNUMBER(SEARCH("web", R885)), "Web",
IF(ISNUMBER(SEARCH("journalism", R885)), "Audio",
IF(ISNUMBER(SEARCH("photography", R885)), "Photography Books",
IF(ISNUMBER(SEARCH("publishing/fiction", R885)), "Ficton",
IF(ISNUMBER(SEARCH("nonfiction", R885)), "Nonfiction",
IF(ISNUMBER(SEARCH("podcasts", R885)), "Radio &amp; Podcasts",
IF(ISNUMBER(SEARCH("translations", R885)), "translations"))))))))))))))))))))))))</f>
        <v>Shorts</v>
      </c>
    </row>
    <row r="886" spans="1:20" x14ac:dyDescent="0.25">
      <c r="A886">
        <v>884</v>
      </c>
      <c r="B886" t="s">
        <v>1800</v>
      </c>
      <c r="C886" s="3" t="s">
        <v>1801</v>
      </c>
      <c r="D886">
        <v>170800</v>
      </c>
      <c r="E886">
        <v>109374</v>
      </c>
      <c r="F886" s="6">
        <f>E886/D886*100</f>
        <v>64.036299765807954</v>
      </c>
      <c r="G886" t="s">
        <v>14</v>
      </c>
      <c r="H886">
        <v>1886</v>
      </c>
      <c r="I886" s="8">
        <f>IFERROR(E886/H886,"0")</f>
        <v>57.992576882290564</v>
      </c>
      <c r="J886" t="s">
        <v>21</v>
      </c>
      <c r="K886" t="s">
        <v>22</v>
      </c>
      <c r="L886">
        <v>1399179600</v>
      </c>
      <c r="M886" s="12">
        <f>(((L886/60)/60)/24)+DATE(1970,1,1)</f>
        <v>41763.208333333336</v>
      </c>
      <c r="N886">
        <v>1399352400</v>
      </c>
      <c r="O886" s="12">
        <f>(((N886/60)/60)/24)+DATE(1970,1,1)</f>
        <v>41765.208333333336</v>
      </c>
      <c r="P886" t="b">
        <v>0</v>
      </c>
      <c r="Q886" t="b">
        <v>1</v>
      </c>
      <c r="R886" t="s">
        <v>33</v>
      </c>
      <c r="S886" t="str">
        <f>IF(ISNUMBER(SEARCH("food", R886)), "Food", IF(ISNUMBER(SEARCH("music",R886)),"Music",IF(ISNUMBER(SEARCH("film", R886)), "Film &amp; Video", IF(ISNUMBER(SEARCH("games", R886)), "Games", IF(ISNUMBER(SEARCH("theater", R886)), "Theater",IF(ISNUMBER(SEARCH("technology", R886)), "Technology", IF(ISNUMBER(SEARCH("journalism", R886)), "Journalism", IF(ISNUMBER(SEARCH("photography", R886)), "Photography", IF(ISNUMBER(SEARCH("publishing", R886)), "Publishing")))))))))</f>
        <v>Theater</v>
      </c>
      <c r="T886" t="str">
        <f>IF(ISNUMBER(SEARCH("food", R886)), "Food Trucks",
IF(ISNUMBER(SEARCH("electric",R886)),"Electric Music",
IF(ISNUMBER(SEARCH("indie",R886)),"Indie Rock",
IF(ISNUMBER(SEARCH("jazz",R886)),"Jazz",
IF(ISNUMBER(SEARCH("metal",R886)),"Metal",
IF(ISNUMBER(SEARCH("rock",R886)),"Rock",
IF(ISNUMBER(SEARCH("world",R886)),"World Music",
IF(ISNUMBER(SEARCH("animation", R886)), "Animation",
IF(ISNUMBER(SEARCH("documentary", R886)), "Documentary",
IF(ISNUMBER(SEARCH("drama", R886)), "Drama",
IF(ISNUMBER(SEARCH("science", R886)), "Science Ficton",
IF(ISNUMBER(SEARCH("shorts", R886)), "Shorts",
IF(ISNUMBER(SEARCH("television", R886)), "Television",
IF(ISNUMBER(SEARCH("mobile", R886)), "Mobile Games",
IF(ISNUMBER(SEARCH("video games", R886)), "Video Games",
IF(ISNUMBER(SEARCH("theater", R886)), "Plays",
IF(ISNUMBER(SEARCH("wearables", R886)), "Wearables",
IF(ISNUMBER(SEARCH("web", R886)), "Web",
IF(ISNUMBER(SEARCH("journalism", R886)), "Audio",
IF(ISNUMBER(SEARCH("photography", R886)), "Photography Books",
IF(ISNUMBER(SEARCH("publishing/fiction", R886)), "Ficton",
IF(ISNUMBER(SEARCH("nonfiction", R886)), "Nonfiction",
IF(ISNUMBER(SEARCH("podcasts", R886)), "Radio &amp; Podcasts",
IF(ISNUMBER(SEARCH("translations", R886)), "translations"))))))))))))))))))))))))</f>
        <v>Plays</v>
      </c>
    </row>
    <row r="887" spans="1:20" x14ac:dyDescent="0.25">
      <c r="A887">
        <v>885</v>
      </c>
      <c r="B887" t="s">
        <v>1802</v>
      </c>
      <c r="C887" s="3" t="s">
        <v>1803</v>
      </c>
      <c r="D887">
        <v>1800</v>
      </c>
      <c r="E887">
        <v>2129</v>
      </c>
      <c r="F887" s="6">
        <f>E887/D887*100</f>
        <v>118.27777777777777</v>
      </c>
      <c r="G887" t="s">
        <v>20</v>
      </c>
      <c r="H887">
        <v>52</v>
      </c>
      <c r="I887" s="8">
        <f>IFERROR(E887/H887,"0")</f>
        <v>40.942307692307693</v>
      </c>
      <c r="J887" t="s">
        <v>21</v>
      </c>
      <c r="K887" t="s">
        <v>22</v>
      </c>
      <c r="L887">
        <v>1275800400</v>
      </c>
      <c r="M887" s="12">
        <f>(((L887/60)/60)/24)+DATE(1970,1,1)</f>
        <v>40335.208333333336</v>
      </c>
      <c r="N887">
        <v>1279083600</v>
      </c>
      <c r="O887" s="12">
        <f>(((N887/60)/60)/24)+DATE(1970,1,1)</f>
        <v>40373.208333333336</v>
      </c>
      <c r="P887" t="b">
        <v>0</v>
      </c>
      <c r="Q887" t="b">
        <v>0</v>
      </c>
      <c r="R887" t="s">
        <v>33</v>
      </c>
      <c r="S887" t="str">
        <f>IF(ISNUMBER(SEARCH("food", R887)), "Food", IF(ISNUMBER(SEARCH("music",R887)),"Music",IF(ISNUMBER(SEARCH("film", R887)), "Film &amp; Video", IF(ISNUMBER(SEARCH("games", R887)), "Games", IF(ISNUMBER(SEARCH("theater", R887)), "Theater",IF(ISNUMBER(SEARCH("technology", R887)), "Technology", IF(ISNUMBER(SEARCH("journalism", R887)), "Journalism", IF(ISNUMBER(SEARCH("photography", R887)), "Photography", IF(ISNUMBER(SEARCH("publishing", R887)), "Publishing")))))))))</f>
        <v>Theater</v>
      </c>
      <c r="T887" t="str">
        <f>IF(ISNUMBER(SEARCH("food", R887)), "Food Trucks",
IF(ISNUMBER(SEARCH("electric",R887)),"Electric Music",
IF(ISNUMBER(SEARCH("indie",R887)),"Indie Rock",
IF(ISNUMBER(SEARCH("jazz",R887)),"Jazz",
IF(ISNUMBER(SEARCH("metal",R887)),"Metal",
IF(ISNUMBER(SEARCH("rock",R887)),"Rock",
IF(ISNUMBER(SEARCH("world",R887)),"World Music",
IF(ISNUMBER(SEARCH("animation", R887)), "Animation",
IF(ISNUMBER(SEARCH("documentary", R887)), "Documentary",
IF(ISNUMBER(SEARCH("drama", R887)), "Drama",
IF(ISNUMBER(SEARCH("science", R887)), "Science Ficton",
IF(ISNUMBER(SEARCH("shorts", R887)), "Shorts",
IF(ISNUMBER(SEARCH("television", R887)), "Television",
IF(ISNUMBER(SEARCH("mobile", R887)), "Mobile Games",
IF(ISNUMBER(SEARCH("video games", R887)), "Video Games",
IF(ISNUMBER(SEARCH("theater", R887)), "Plays",
IF(ISNUMBER(SEARCH("wearables", R887)), "Wearables",
IF(ISNUMBER(SEARCH("web", R887)), "Web",
IF(ISNUMBER(SEARCH("journalism", R887)), "Audio",
IF(ISNUMBER(SEARCH("photography", R887)), "Photography Books",
IF(ISNUMBER(SEARCH("publishing/fiction", R887)), "Ficton",
IF(ISNUMBER(SEARCH("nonfiction", R887)), "Nonfiction",
IF(ISNUMBER(SEARCH("podcasts", R887)), "Radio &amp; Podcasts",
IF(ISNUMBER(SEARCH("translations", R887)), "translations"))))))))))))))))))))))))</f>
        <v>Plays</v>
      </c>
    </row>
    <row r="888" spans="1:20" x14ac:dyDescent="0.25">
      <c r="A888">
        <v>886</v>
      </c>
      <c r="B888" t="s">
        <v>1804</v>
      </c>
      <c r="C888" s="3" t="s">
        <v>1805</v>
      </c>
      <c r="D888">
        <v>150600</v>
      </c>
      <c r="E888">
        <v>127745</v>
      </c>
      <c r="F888" s="6">
        <f>E888/D888*100</f>
        <v>84.824037184594957</v>
      </c>
      <c r="G888" t="s">
        <v>14</v>
      </c>
      <c r="H888">
        <v>1825</v>
      </c>
      <c r="I888" s="8">
        <f>IFERROR(E888/H888,"0")</f>
        <v>69.9972602739726</v>
      </c>
      <c r="J888" t="s">
        <v>21</v>
      </c>
      <c r="K888" t="s">
        <v>22</v>
      </c>
      <c r="L888">
        <v>1282798800</v>
      </c>
      <c r="M888" s="12">
        <f>(((L888/60)/60)/24)+DATE(1970,1,1)</f>
        <v>40416.208333333336</v>
      </c>
      <c r="N888">
        <v>1284354000</v>
      </c>
      <c r="O888" s="12">
        <f>(((N888/60)/60)/24)+DATE(1970,1,1)</f>
        <v>40434.208333333336</v>
      </c>
      <c r="P888" t="b">
        <v>0</v>
      </c>
      <c r="Q888" t="b">
        <v>0</v>
      </c>
      <c r="R888" t="s">
        <v>60</v>
      </c>
      <c r="S888" t="str">
        <f>IF(ISNUMBER(SEARCH("food", R888)), "Food", IF(ISNUMBER(SEARCH("music",R888)),"Music",IF(ISNUMBER(SEARCH("film", R888)), "Film &amp; Video", IF(ISNUMBER(SEARCH("games", R888)), "Games", IF(ISNUMBER(SEARCH("theater", R888)), "Theater",IF(ISNUMBER(SEARCH("technology", R888)), "Technology", IF(ISNUMBER(SEARCH("journalism", R888)), "Journalism", IF(ISNUMBER(SEARCH("photography", R888)), "Photography", IF(ISNUMBER(SEARCH("publishing", R888)), "Publishing")))))))))</f>
        <v>Music</v>
      </c>
      <c r="T888" t="str">
        <f>IF(ISNUMBER(SEARCH("food", R888)), "Food Trucks",
IF(ISNUMBER(SEARCH("electric",R888)),"Electric Music",
IF(ISNUMBER(SEARCH("indie",R888)),"Indie Rock",
IF(ISNUMBER(SEARCH("jazz",R888)),"Jazz",
IF(ISNUMBER(SEARCH("metal",R888)),"Metal",
IF(ISNUMBER(SEARCH("rock",R888)),"Rock",
IF(ISNUMBER(SEARCH("world",R888)),"World Music",
IF(ISNUMBER(SEARCH("animation", R888)), "Animation",
IF(ISNUMBER(SEARCH("documentary", R888)), "Documentary",
IF(ISNUMBER(SEARCH("drama", R888)), "Drama",
IF(ISNUMBER(SEARCH("science", R888)), "Science Ficton",
IF(ISNUMBER(SEARCH("shorts", R888)), "Shorts",
IF(ISNUMBER(SEARCH("television", R888)), "Television",
IF(ISNUMBER(SEARCH("mobile", R888)), "Mobile Games",
IF(ISNUMBER(SEARCH("video games", R888)), "Video Games",
IF(ISNUMBER(SEARCH("theater", R888)), "Plays",
IF(ISNUMBER(SEARCH("wearables", R888)), "Wearables",
IF(ISNUMBER(SEARCH("web", R888)), "Web",
IF(ISNUMBER(SEARCH("journalism", R888)), "Audio",
IF(ISNUMBER(SEARCH("photography", R888)), "Photography Books",
IF(ISNUMBER(SEARCH("publishing/fiction", R888)), "Ficton",
IF(ISNUMBER(SEARCH("nonfiction", R888)), "Nonfiction",
IF(ISNUMBER(SEARCH("podcasts", R888)), "Radio &amp; Podcasts",
IF(ISNUMBER(SEARCH("translations", R888)), "translations"))))))))))))))))))))))))</f>
        <v>Indie Rock</v>
      </c>
    </row>
    <row r="889" spans="1:20" ht="31.5" x14ac:dyDescent="0.25">
      <c r="A889">
        <v>887</v>
      </c>
      <c r="B889" t="s">
        <v>1806</v>
      </c>
      <c r="C889" s="3" t="s">
        <v>1807</v>
      </c>
      <c r="D889">
        <v>7800</v>
      </c>
      <c r="E889">
        <v>2289</v>
      </c>
      <c r="F889" s="6">
        <f>E889/D889*100</f>
        <v>29.346153846153843</v>
      </c>
      <c r="G889" t="s">
        <v>14</v>
      </c>
      <c r="H889">
        <v>31</v>
      </c>
      <c r="I889" s="8">
        <f>IFERROR(E889/H889,"0")</f>
        <v>73.838709677419359</v>
      </c>
      <c r="J889" t="s">
        <v>21</v>
      </c>
      <c r="K889" t="s">
        <v>22</v>
      </c>
      <c r="L889">
        <v>1437109200</v>
      </c>
      <c r="M889" s="12">
        <f>(((L889/60)/60)/24)+DATE(1970,1,1)</f>
        <v>42202.208333333328</v>
      </c>
      <c r="N889">
        <v>1441170000</v>
      </c>
      <c r="O889" s="12">
        <f>(((N889/60)/60)/24)+DATE(1970,1,1)</f>
        <v>42249.208333333328</v>
      </c>
      <c r="P889" t="b">
        <v>0</v>
      </c>
      <c r="Q889" t="b">
        <v>1</v>
      </c>
      <c r="R889" t="s">
        <v>33</v>
      </c>
      <c r="S889" t="str">
        <f>IF(ISNUMBER(SEARCH("food", R889)), "Food", IF(ISNUMBER(SEARCH("music",R889)),"Music",IF(ISNUMBER(SEARCH("film", R889)), "Film &amp; Video", IF(ISNUMBER(SEARCH("games", R889)), "Games", IF(ISNUMBER(SEARCH("theater", R889)), "Theater",IF(ISNUMBER(SEARCH("technology", R889)), "Technology", IF(ISNUMBER(SEARCH("journalism", R889)), "Journalism", IF(ISNUMBER(SEARCH("photography", R889)), "Photography", IF(ISNUMBER(SEARCH("publishing", R889)), "Publishing")))))))))</f>
        <v>Theater</v>
      </c>
      <c r="T889" t="str">
        <f>IF(ISNUMBER(SEARCH("food", R889)), "Food Trucks",
IF(ISNUMBER(SEARCH("electric",R889)),"Electric Music",
IF(ISNUMBER(SEARCH("indie",R889)),"Indie Rock",
IF(ISNUMBER(SEARCH("jazz",R889)),"Jazz",
IF(ISNUMBER(SEARCH("metal",R889)),"Metal",
IF(ISNUMBER(SEARCH("rock",R889)),"Rock",
IF(ISNUMBER(SEARCH("world",R889)),"World Music",
IF(ISNUMBER(SEARCH("animation", R889)), "Animation",
IF(ISNUMBER(SEARCH("documentary", R889)), "Documentary",
IF(ISNUMBER(SEARCH("drama", R889)), "Drama",
IF(ISNUMBER(SEARCH("science", R889)), "Science Ficton",
IF(ISNUMBER(SEARCH("shorts", R889)), "Shorts",
IF(ISNUMBER(SEARCH("television", R889)), "Television",
IF(ISNUMBER(SEARCH("mobile", R889)), "Mobile Games",
IF(ISNUMBER(SEARCH("video games", R889)), "Video Games",
IF(ISNUMBER(SEARCH("theater", R889)), "Plays",
IF(ISNUMBER(SEARCH("wearables", R889)), "Wearables",
IF(ISNUMBER(SEARCH("web", R889)), "Web",
IF(ISNUMBER(SEARCH("journalism", R889)), "Audio",
IF(ISNUMBER(SEARCH("photography", R889)), "Photography Books",
IF(ISNUMBER(SEARCH("publishing/fiction", R889)), "Ficton",
IF(ISNUMBER(SEARCH("nonfiction", R889)), "Nonfiction",
IF(ISNUMBER(SEARCH("podcasts", R889)), "Radio &amp; Podcasts",
IF(ISNUMBER(SEARCH("translations", R889)), "translations"))))))))))))))))))))))))</f>
        <v>Plays</v>
      </c>
    </row>
    <row r="890" spans="1:20" ht="31.5" x14ac:dyDescent="0.25">
      <c r="A890">
        <v>888</v>
      </c>
      <c r="B890" t="s">
        <v>1808</v>
      </c>
      <c r="C890" s="3" t="s">
        <v>1809</v>
      </c>
      <c r="D890">
        <v>5800</v>
      </c>
      <c r="E890">
        <v>12174</v>
      </c>
      <c r="F890" s="6">
        <f>E890/D890*100</f>
        <v>209.89655172413794</v>
      </c>
      <c r="G890" t="s">
        <v>20</v>
      </c>
      <c r="H890">
        <v>290</v>
      </c>
      <c r="I890" s="8">
        <f>IFERROR(E890/H890,"0")</f>
        <v>41.979310344827589</v>
      </c>
      <c r="J890" t="s">
        <v>21</v>
      </c>
      <c r="K890" t="s">
        <v>22</v>
      </c>
      <c r="L890">
        <v>1491886800</v>
      </c>
      <c r="M890" s="12">
        <f>(((L890/60)/60)/24)+DATE(1970,1,1)</f>
        <v>42836.208333333328</v>
      </c>
      <c r="N890">
        <v>1493528400</v>
      </c>
      <c r="O890" s="12">
        <f>(((N890/60)/60)/24)+DATE(1970,1,1)</f>
        <v>42855.208333333328</v>
      </c>
      <c r="P890" t="b">
        <v>0</v>
      </c>
      <c r="Q890" t="b">
        <v>0</v>
      </c>
      <c r="R890" t="s">
        <v>33</v>
      </c>
      <c r="S890" t="str">
        <f>IF(ISNUMBER(SEARCH("food", R890)), "Food", IF(ISNUMBER(SEARCH("music",R890)),"Music",IF(ISNUMBER(SEARCH("film", R890)), "Film &amp; Video", IF(ISNUMBER(SEARCH("games", R890)), "Games", IF(ISNUMBER(SEARCH("theater", R890)), "Theater",IF(ISNUMBER(SEARCH("technology", R890)), "Technology", IF(ISNUMBER(SEARCH("journalism", R890)), "Journalism", IF(ISNUMBER(SEARCH("photography", R890)), "Photography", IF(ISNUMBER(SEARCH("publishing", R890)), "Publishing")))))))))</f>
        <v>Theater</v>
      </c>
      <c r="T890" t="str">
        <f>IF(ISNUMBER(SEARCH("food", R890)), "Food Trucks",
IF(ISNUMBER(SEARCH("electric",R890)),"Electric Music",
IF(ISNUMBER(SEARCH("indie",R890)),"Indie Rock",
IF(ISNUMBER(SEARCH("jazz",R890)),"Jazz",
IF(ISNUMBER(SEARCH("metal",R890)),"Metal",
IF(ISNUMBER(SEARCH("rock",R890)),"Rock",
IF(ISNUMBER(SEARCH("world",R890)),"World Music",
IF(ISNUMBER(SEARCH("animation", R890)), "Animation",
IF(ISNUMBER(SEARCH("documentary", R890)), "Documentary",
IF(ISNUMBER(SEARCH("drama", R890)), "Drama",
IF(ISNUMBER(SEARCH("science", R890)), "Science Ficton",
IF(ISNUMBER(SEARCH("shorts", R890)), "Shorts",
IF(ISNUMBER(SEARCH("television", R890)), "Television",
IF(ISNUMBER(SEARCH("mobile", R890)), "Mobile Games",
IF(ISNUMBER(SEARCH("video games", R890)), "Video Games",
IF(ISNUMBER(SEARCH("theater", R890)), "Plays",
IF(ISNUMBER(SEARCH("wearables", R890)), "Wearables",
IF(ISNUMBER(SEARCH("web", R890)), "Web",
IF(ISNUMBER(SEARCH("journalism", R890)), "Audio",
IF(ISNUMBER(SEARCH("photography", R890)), "Photography Books",
IF(ISNUMBER(SEARCH("publishing/fiction", R890)), "Ficton",
IF(ISNUMBER(SEARCH("nonfiction", R890)), "Nonfiction",
IF(ISNUMBER(SEARCH("podcasts", R890)), "Radio &amp; Podcasts",
IF(ISNUMBER(SEARCH("translations", R890)), "translations"))))))))))))))))))))))))</f>
        <v>Plays</v>
      </c>
    </row>
    <row r="891" spans="1:20" x14ac:dyDescent="0.25">
      <c r="A891">
        <v>889</v>
      </c>
      <c r="B891" t="s">
        <v>1810</v>
      </c>
      <c r="C891" s="3" t="s">
        <v>1811</v>
      </c>
      <c r="D891">
        <v>5600</v>
      </c>
      <c r="E891">
        <v>9508</v>
      </c>
      <c r="F891" s="6">
        <f>E891/D891*100</f>
        <v>169.78571428571431</v>
      </c>
      <c r="G891" t="s">
        <v>20</v>
      </c>
      <c r="H891">
        <v>122</v>
      </c>
      <c r="I891" s="8">
        <f>IFERROR(E891/H891,"0")</f>
        <v>77.93442622950819</v>
      </c>
      <c r="J891" t="s">
        <v>21</v>
      </c>
      <c r="K891" t="s">
        <v>22</v>
      </c>
      <c r="L891">
        <v>1394600400</v>
      </c>
      <c r="M891" s="12">
        <f>(((L891/60)/60)/24)+DATE(1970,1,1)</f>
        <v>41710.208333333336</v>
      </c>
      <c r="N891">
        <v>1395205200</v>
      </c>
      <c r="O891" s="12">
        <f>(((N891/60)/60)/24)+DATE(1970,1,1)</f>
        <v>41717.208333333336</v>
      </c>
      <c r="P891" t="b">
        <v>0</v>
      </c>
      <c r="Q891" t="b">
        <v>1</v>
      </c>
      <c r="R891" t="s">
        <v>50</v>
      </c>
      <c r="S891" t="str">
        <f>IF(ISNUMBER(SEARCH("food", R891)), "Food", IF(ISNUMBER(SEARCH("music",R891)),"Music",IF(ISNUMBER(SEARCH("film", R891)), "Film &amp; Video", IF(ISNUMBER(SEARCH("games", R891)), "Games", IF(ISNUMBER(SEARCH("theater", R891)), "Theater",IF(ISNUMBER(SEARCH("technology", R891)), "Technology", IF(ISNUMBER(SEARCH("journalism", R891)), "Journalism", IF(ISNUMBER(SEARCH("photography", R891)), "Photography", IF(ISNUMBER(SEARCH("publishing", R891)), "Publishing")))))))))</f>
        <v>Music</v>
      </c>
      <c r="T891" t="str">
        <f>IF(ISNUMBER(SEARCH("food", R891)), "Food Trucks",
IF(ISNUMBER(SEARCH("electric",R891)),"Electric Music",
IF(ISNUMBER(SEARCH("indie",R891)),"Indie Rock",
IF(ISNUMBER(SEARCH("jazz",R891)),"Jazz",
IF(ISNUMBER(SEARCH("metal",R891)),"Metal",
IF(ISNUMBER(SEARCH("rock",R891)),"Rock",
IF(ISNUMBER(SEARCH("world",R891)),"World Music",
IF(ISNUMBER(SEARCH("animation", R891)), "Animation",
IF(ISNUMBER(SEARCH("documentary", R891)), "Documentary",
IF(ISNUMBER(SEARCH("drama", R891)), "Drama",
IF(ISNUMBER(SEARCH("science", R891)), "Science Ficton",
IF(ISNUMBER(SEARCH("shorts", R891)), "Shorts",
IF(ISNUMBER(SEARCH("television", R891)), "Television",
IF(ISNUMBER(SEARCH("mobile", R891)), "Mobile Games",
IF(ISNUMBER(SEARCH("video games", R891)), "Video Games",
IF(ISNUMBER(SEARCH("theater", R891)), "Plays",
IF(ISNUMBER(SEARCH("wearables", R891)), "Wearables",
IF(ISNUMBER(SEARCH("web", R891)), "Web",
IF(ISNUMBER(SEARCH("journalism", R891)), "Audio",
IF(ISNUMBER(SEARCH("photography", R891)), "Photography Books",
IF(ISNUMBER(SEARCH("publishing/fiction", R891)), "Ficton",
IF(ISNUMBER(SEARCH("nonfiction", R891)), "Nonfiction",
IF(ISNUMBER(SEARCH("podcasts", R891)), "Radio &amp; Podcasts",
IF(ISNUMBER(SEARCH("translations", R891)), "translations"))))))))))))))))))))))))</f>
        <v>Electric Music</v>
      </c>
    </row>
    <row r="892" spans="1:20" x14ac:dyDescent="0.25">
      <c r="A892">
        <v>890</v>
      </c>
      <c r="B892" t="s">
        <v>1812</v>
      </c>
      <c r="C892" s="3" t="s">
        <v>1813</v>
      </c>
      <c r="D892">
        <v>134400</v>
      </c>
      <c r="E892">
        <v>155849</v>
      </c>
      <c r="F892" s="6">
        <f>E892/D892*100</f>
        <v>115.95907738095239</v>
      </c>
      <c r="G892" t="s">
        <v>20</v>
      </c>
      <c r="H892">
        <v>1470</v>
      </c>
      <c r="I892" s="8">
        <f>IFERROR(E892/H892,"0")</f>
        <v>106.01972789115646</v>
      </c>
      <c r="J892" t="s">
        <v>21</v>
      </c>
      <c r="K892" t="s">
        <v>22</v>
      </c>
      <c r="L892">
        <v>1561352400</v>
      </c>
      <c r="M892" s="12">
        <f>(((L892/60)/60)/24)+DATE(1970,1,1)</f>
        <v>43640.208333333328</v>
      </c>
      <c r="N892">
        <v>1561438800</v>
      </c>
      <c r="O892" s="12">
        <f>(((N892/60)/60)/24)+DATE(1970,1,1)</f>
        <v>43641.208333333328</v>
      </c>
      <c r="P892" t="b">
        <v>0</v>
      </c>
      <c r="Q892" t="b">
        <v>0</v>
      </c>
      <c r="R892" t="s">
        <v>60</v>
      </c>
      <c r="S892" t="str">
        <f>IF(ISNUMBER(SEARCH("food", R892)), "Food", IF(ISNUMBER(SEARCH("music",R892)),"Music",IF(ISNUMBER(SEARCH("film", R892)), "Film &amp; Video", IF(ISNUMBER(SEARCH("games", R892)), "Games", IF(ISNUMBER(SEARCH("theater", R892)), "Theater",IF(ISNUMBER(SEARCH("technology", R892)), "Technology", IF(ISNUMBER(SEARCH("journalism", R892)), "Journalism", IF(ISNUMBER(SEARCH("photography", R892)), "Photography", IF(ISNUMBER(SEARCH("publishing", R892)), "Publishing")))))))))</f>
        <v>Music</v>
      </c>
      <c r="T892" t="str">
        <f>IF(ISNUMBER(SEARCH("food", R892)), "Food Trucks",
IF(ISNUMBER(SEARCH("electric",R892)),"Electric Music",
IF(ISNUMBER(SEARCH("indie",R892)),"Indie Rock",
IF(ISNUMBER(SEARCH("jazz",R892)),"Jazz",
IF(ISNUMBER(SEARCH("metal",R892)),"Metal",
IF(ISNUMBER(SEARCH("rock",R892)),"Rock",
IF(ISNUMBER(SEARCH("world",R892)),"World Music",
IF(ISNUMBER(SEARCH("animation", R892)), "Animation",
IF(ISNUMBER(SEARCH("documentary", R892)), "Documentary",
IF(ISNUMBER(SEARCH("drama", R892)), "Drama",
IF(ISNUMBER(SEARCH("science", R892)), "Science Ficton",
IF(ISNUMBER(SEARCH("shorts", R892)), "Shorts",
IF(ISNUMBER(SEARCH("television", R892)), "Television",
IF(ISNUMBER(SEARCH("mobile", R892)), "Mobile Games",
IF(ISNUMBER(SEARCH("video games", R892)), "Video Games",
IF(ISNUMBER(SEARCH("theater", R892)), "Plays",
IF(ISNUMBER(SEARCH("wearables", R892)), "Wearables",
IF(ISNUMBER(SEARCH("web", R892)), "Web",
IF(ISNUMBER(SEARCH("journalism", R892)), "Audio",
IF(ISNUMBER(SEARCH("photography", R892)), "Photography Books",
IF(ISNUMBER(SEARCH("publishing/fiction", R892)), "Ficton",
IF(ISNUMBER(SEARCH("nonfiction", R892)), "Nonfiction",
IF(ISNUMBER(SEARCH("podcasts", R892)), "Radio &amp; Podcasts",
IF(ISNUMBER(SEARCH("translations", R892)), "translations"))))))))))))))))))))))))</f>
        <v>Indie Rock</v>
      </c>
    </row>
    <row r="893" spans="1:20" ht="31.5" x14ac:dyDescent="0.25">
      <c r="A893">
        <v>891</v>
      </c>
      <c r="B893" t="s">
        <v>1814</v>
      </c>
      <c r="C893" s="3" t="s">
        <v>1815</v>
      </c>
      <c r="D893">
        <v>3000</v>
      </c>
      <c r="E893">
        <v>7758</v>
      </c>
      <c r="F893" s="6">
        <f>E893/D893*100</f>
        <v>258.59999999999997</v>
      </c>
      <c r="G893" t="s">
        <v>20</v>
      </c>
      <c r="H893">
        <v>165</v>
      </c>
      <c r="I893" s="8">
        <f>IFERROR(E893/H893,"0")</f>
        <v>47.018181818181816</v>
      </c>
      <c r="J893" t="s">
        <v>15</v>
      </c>
      <c r="K893" t="s">
        <v>16</v>
      </c>
      <c r="L893">
        <v>1322892000</v>
      </c>
      <c r="M893" s="12">
        <f>(((L893/60)/60)/24)+DATE(1970,1,1)</f>
        <v>40880.25</v>
      </c>
      <c r="N893">
        <v>1326693600</v>
      </c>
      <c r="O893" s="12">
        <f>(((N893/60)/60)/24)+DATE(1970,1,1)</f>
        <v>40924.25</v>
      </c>
      <c r="P893" t="b">
        <v>0</v>
      </c>
      <c r="Q893" t="b">
        <v>0</v>
      </c>
      <c r="R893" t="s">
        <v>42</v>
      </c>
      <c r="S893" t="str">
        <f>IF(ISNUMBER(SEARCH("food", R893)), "Food", IF(ISNUMBER(SEARCH("music",R893)),"Music",IF(ISNUMBER(SEARCH("film", R893)), "Film &amp; Video", IF(ISNUMBER(SEARCH("games", R893)), "Games", IF(ISNUMBER(SEARCH("theater", R893)), "Theater",IF(ISNUMBER(SEARCH("technology", R893)), "Technology", IF(ISNUMBER(SEARCH("journalism", R893)), "Journalism", IF(ISNUMBER(SEARCH("photography", R893)), "Photography", IF(ISNUMBER(SEARCH("publishing", R893)), "Publishing")))))))))</f>
        <v>Film &amp; Video</v>
      </c>
      <c r="T893" t="str">
        <f>IF(ISNUMBER(SEARCH("food", R893)), "Food Trucks",
IF(ISNUMBER(SEARCH("electric",R893)),"Electric Music",
IF(ISNUMBER(SEARCH("indie",R893)),"Indie Rock",
IF(ISNUMBER(SEARCH("jazz",R893)),"Jazz",
IF(ISNUMBER(SEARCH("metal",R893)),"Metal",
IF(ISNUMBER(SEARCH("rock",R893)),"Rock",
IF(ISNUMBER(SEARCH("world",R893)),"World Music",
IF(ISNUMBER(SEARCH("animation", R893)), "Animation",
IF(ISNUMBER(SEARCH("documentary", R893)), "Documentary",
IF(ISNUMBER(SEARCH("drama", R893)), "Drama",
IF(ISNUMBER(SEARCH("science", R893)), "Science Ficton",
IF(ISNUMBER(SEARCH("shorts", R893)), "Shorts",
IF(ISNUMBER(SEARCH("television", R893)), "Television",
IF(ISNUMBER(SEARCH("mobile", R893)), "Mobile Games",
IF(ISNUMBER(SEARCH("video games", R893)), "Video Games",
IF(ISNUMBER(SEARCH("theater", R893)), "Plays",
IF(ISNUMBER(SEARCH("wearables", R893)), "Wearables",
IF(ISNUMBER(SEARCH("web", R893)), "Web",
IF(ISNUMBER(SEARCH("journalism", R893)), "Audio",
IF(ISNUMBER(SEARCH("photography", R893)), "Photography Books",
IF(ISNUMBER(SEARCH("publishing/fiction", R893)), "Ficton",
IF(ISNUMBER(SEARCH("nonfiction", R893)), "Nonfiction",
IF(ISNUMBER(SEARCH("podcasts", R893)), "Radio &amp; Podcasts",
IF(ISNUMBER(SEARCH("translations", R893)), "translations"))))))))))))))))))))))))</f>
        <v>Documentary</v>
      </c>
    </row>
    <row r="894" spans="1:20" x14ac:dyDescent="0.25">
      <c r="A894">
        <v>892</v>
      </c>
      <c r="B894" t="s">
        <v>1816</v>
      </c>
      <c r="C894" s="3" t="s">
        <v>1817</v>
      </c>
      <c r="D894">
        <v>6000</v>
      </c>
      <c r="E894">
        <v>13835</v>
      </c>
      <c r="F894" s="6">
        <f>E894/D894*100</f>
        <v>230.58333333333331</v>
      </c>
      <c r="G894" t="s">
        <v>20</v>
      </c>
      <c r="H894">
        <v>182</v>
      </c>
      <c r="I894" s="8">
        <f>IFERROR(E894/H894,"0")</f>
        <v>76.016483516483518</v>
      </c>
      <c r="J894" t="s">
        <v>21</v>
      </c>
      <c r="K894" t="s">
        <v>22</v>
      </c>
      <c r="L894">
        <v>1274418000</v>
      </c>
      <c r="M894" s="12">
        <f>(((L894/60)/60)/24)+DATE(1970,1,1)</f>
        <v>40319.208333333336</v>
      </c>
      <c r="N894">
        <v>1277960400</v>
      </c>
      <c r="O894" s="12">
        <f>(((N894/60)/60)/24)+DATE(1970,1,1)</f>
        <v>40360.208333333336</v>
      </c>
      <c r="P894" t="b">
        <v>0</v>
      </c>
      <c r="Q894" t="b">
        <v>0</v>
      </c>
      <c r="R894" t="s">
        <v>206</v>
      </c>
      <c r="S894" t="str">
        <f>IF(ISNUMBER(SEARCH("food", R894)), "Food", IF(ISNUMBER(SEARCH("music",R894)),"Music",IF(ISNUMBER(SEARCH("film", R894)), "Film &amp; Video", IF(ISNUMBER(SEARCH("games", R894)), "Games", IF(ISNUMBER(SEARCH("theater", R894)), "Theater",IF(ISNUMBER(SEARCH("technology", R894)), "Technology", IF(ISNUMBER(SEARCH("journalism", R894)), "Journalism", IF(ISNUMBER(SEARCH("photography", R894)), "Photography", IF(ISNUMBER(SEARCH("publishing", R894)), "Publishing")))))))))</f>
        <v>Publishing</v>
      </c>
      <c r="T894" t="str">
        <f>IF(ISNUMBER(SEARCH("food", R894)), "Food Trucks",
IF(ISNUMBER(SEARCH("electric",R894)),"Electric Music",
IF(ISNUMBER(SEARCH("indie",R894)),"Indie Rock",
IF(ISNUMBER(SEARCH("jazz",R894)),"Jazz",
IF(ISNUMBER(SEARCH("metal",R894)),"Metal",
IF(ISNUMBER(SEARCH("rock",R894)),"Rock",
IF(ISNUMBER(SEARCH("world",R894)),"World Music",
IF(ISNUMBER(SEARCH("animation", R894)), "Animation",
IF(ISNUMBER(SEARCH("documentary", R894)), "Documentary",
IF(ISNUMBER(SEARCH("drama", R894)), "Drama",
IF(ISNUMBER(SEARCH("science", R894)), "Science Ficton",
IF(ISNUMBER(SEARCH("shorts", R894)), "Shorts",
IF(ISNUMBER(SEARCH("television", R894)), "Television",
IF(ISNUMBER(SEARCH("mobile", R894)), "Mobile Games",
IF(ISNUMBER(SEARCH("video games", R894)), "Video Games",
IF(ISNUMBER(SEARCH("theater", R894)), "Plays",
IF(ISNUMBER(SEARCH("wearables", R894)), "Wearables",
IF(ISNUMBER(SEARCH("web", R894)), "Web",
IF(ISNUMBER(SEARCH("journalism", R894)), "Audio",
IF(ISNUMBER(SEARCH("photography", R894)), "Photography Books",
IF(ISNUMBER(SEARCH("publishing/fiction", R894)), "Ficton",
IF(ISNUMBER(SEARCH("nonfiction", R894)), "Nonfiction",
IF(ISNUMBER(SEARCH("podcasts", R894)), "Radio &amp; Podcasts",
IF(ISNUMBER(SEARCH("translations", R894)), "translations"))))))))))))))))))))))))</f>
        <v>translations</v>
      </c>
    </row>
    <row r="895" spans="1:20" x14ac:dyDescent="0.25">
      <c r="A895">
        <v>893</v>
      </c>
      <c r="B895" t="s">
        <v>1818</v>
      </c>
      <c r="C895" s="3" t="s">
        <v>1819</v>
      </c>
      <c r="D895">
        <v>8400</v>
      </c>
      <c r="E895">
        <v>10770</v>
      </c>
      <c r="F895" s="6">
        <f>E895/D895*100</f>
        <v>128.21428571428572</v>
      </c>
      <c r="G895" t="s">
        <v>20</v>
      </c>
      <c r="H895">
        <v>199</v>
      </c>
      <c r="I895" s="8">
        <f>IFERROR(E895/H895,"0")</f>
        <v>54.120603015075375</v>
      </c>
      <c r="J895" t="s">
        <v>107</v>
      </c>
      <c r="K895" t="s">
        <v>108</v>
      </c>
      <c r="L895">
        <v>1434344400</v>
      </c>
      <c r="M895" s="12">
        <f>(((L895/60)/60)/24)+DATE(1970,1,1)</f>
        <v>42170.208333333328</v>
      </c>
      <c r="N895">
        <v>1434690000</v>
      </c>
      <c r="O895" s="12">
        <f>(((N895/60)/60)/24)+DATE(1970,1,1)</f>
        <v>42174.208333333328</v>
      </c>
      <c r="P895" t="b">
        <v>0</v>
      </c>
      <c r="Q895" t="b">
        <v>1</v>
      </c>
      <c r="R895" t="s">
        <v>42</v>
      </c>
      <c r="S895" t="str">
        <f>IF(ISNUMBER(SEARCH("food", R895)), "Food", IF(ISNUMBER(SEARCH("music",R895)),"Music",IF(ISNUMBER(SEARCH("film", R895)), "Film &amp; Video", IF(ISNUMBER(SEARCH("games", R895)), "Games", IF(ISNUMBER(SEARCH("theater", R895)), "Theater",IF(ISNUMBER(SEARCH("technology", R895)), "Technology", IF(ISNUMBER(SEARCH("journalism", R895)), "Journalism", IF(ISNUMBER(SEARCH("photography", R895)), "Photography", IF(ISNUMBER(SEARCH("publishing", R895)), "Publishing")))))))))</f>
        <v>Film &amp; Video</v>
      </c>
      <c r="T895" t="str">
        <f>IF(ISNUMBER(SEARCH("food", R895)), "Food Trucks",
IF(ISNUMBER(SEARCH("electric",R895)),"Electric Music",
IF(ISNUMBER(SEARCH("indie",R895)),"Indie Rock",
IF(ISNUMBER(SEARCH("jazz",R895)),"Jazz",
IF(ISNUMBER(SEARCH("metal",R895)),"Metal",
IF(ISNUMBER(SEARCH("rock",R895)),"Rock",
IF(ISNUMBER(SEARCH("world",R895)),"World Music",
IF(ISNUMBER(SEARCH("animation", R895)), "Animation",
IF(ISNUMBER(SEARCH("documentary", R895)), "Documentary",
IF(ISNUMBER(SEARCH("drama", R895)), "Drama",
IF(ISNUMBER(SEARCH("science", R895)), "Science Ficton",
IF(ISNUMBER(SEARCH("shorts", R895)), "Shorts",
IF(ISNUMBER(SEARCH("television", R895)), "Television",
IF(ISNUMBER(SEARCH("mobile", R895)), "Mobile Games",
IF(ISNUMBER(SEARCH("video games", R895)), "Video Games",
IF(ISNUMBER(SEARCH("theater", R895)), "Plays",
IF(ISNUMBER(SEARCH("wearables", R895)), "Wearables",
IF(ISNUMBER(SEARCH("web", R895)), "Web",
IF(ISNUMBER(SEARCH("journalism", R895)), "Audio",
IF(ISNUMBER(SEARCH("photography", R895)), "Photography Books",
IF(ISNUMBER(SEARCH("publishing/fiction", R895)), "Ficton",
IF(ISNUMBER(SEARCH("nonfiction", R895)), "Nonfiction",
IF(ISNUMBER(SEARCH("podcasts", R895)), "Radio &amp; Podcasts",
IF(ISNUMBER(SEARCH("translations", R895)), "translations"))))))))))))))))))))))))</f>
        <v>Documentary</v>
      </c>
    </row>
    <row r="896" spans="1:20" x14ac:dyDescent="0.25">
      <c r="A896">
        <v>894</v>
      </c>
      <c r="B896" t="s">
        <v>1820</v>
      </c>
      <c r="C896" s="3" t="s">
        <v>1821</v>
      </c>
      <c r="D896">
        <v>1700</v>
      </c>
      <c r="E896">
        <v>3208</v>
      </c>
      <c r="F896" s="6">
        <f>E896/D896*100</f>
        <v>188.70588235294116</v>
      </c>
      <c r="G896" t="s">
        <v>20</v>
      </c>
      <c r="H896">
        <v>56</v>
      </c>
      <c r="I896" s="8">
        <f>IFERROR(E896/H896,"0")</f>
        <v>57.285714285714285</v>
      </c>
      <c r="J896" t="s">
        <v>40</v>
      </c>
      <c r="K896" t="s">
        <v>41</v>
      </c>
      <c r="L896">
        <v>1373518800</v>
      </c>
      <c r="M896" s="12">
        <f>(((L896/60)/60)/24)+DATE(1970,1,1)</f>
        <v>41466.208333333336</v>
      </c>
      <c r="N896">
        <v>1376110800</v>
      </c>
      <c r="O896" s="12">
        <f>(((N896/60)/60)/24)+DATE(1970,1,1)</f>
        <v>41496.208333333336</v>
      </c>
      <c r="P896" t="b">
        <v>0</v>
      </c>
      <c r="Q896" t="b">
        <v>1</v>
      </c>
      <c r="R896" t="s">
        <v>269</v>
      </c>
      <c r="S896" t="str">
        <f>IF(ISNUMBER(SEARCH("food", R896)), "Food", IF(ISNUMBER(SEARCH("music",R896)),"Music",IF(ISNUMBER(SEARCH("film", R896)), "Film &amp; Video", IF(ISNUMBER(SEARCH("games", R896)), "Games", IF(ISNUMBER(SEARCH("theater", R896)), "Theater",IF(ISNUMBER(SEARCH("technology", R896)), "Technology", IF(ISNUMBER(SEARCH("journalism", R896)), "Journalism", IF(ISNUMBER(SEARCH("photography", R896)), "Photography", IF(ISNUMBER(SEARCH("publishing", R896)), "Publishing")))))))))</f>
        <v>Film &amp; Video</v>
      </c>
      <c r="T896" t="str">
        <f>IF(ISNUMBER(SEARCH("food", R896)), "Food Trucks",
IF(ISNUMBER(SEARCH("electric",R896)),"Electric Music",
IF(ISNUMBER(SEARCH("indie",R896)),"Indie Rock",
IF(ISNUMBER(SEARCH("jazz",R896)),"Jazz",
IF(ISNUMBER(SEARCH("metal",R896)),"Metal",
IF(ISNUMBER(SEARCH("rock",R896)),"Rock",
IF(ISNUMBER(SEARCH("world",R896)),"World Music",
IF(ISNUMBER(SEARCH("animation", R896)), "Animation",
IF(ISNUMBER(SEARCH("documentary", R896)), "Documentary",
IF(ISNUMBER(SEARCH("drama", R896)), "Drama",
IF(ISNUMBER(SEARCH("science", R896)), "Science Ficton",
IF(ISNUMBER(SEARCH("shorts", R896)), "Shorts",
IF(ISNUMBER(SEARCH("television", R896)), "Television",
IF(ISNUMBER(SEARCH("mobile", R896)), "Mobile Games",
IF(ISNUMBER(SEARCH("video games", R896)), "Video Games",
IF(ISNUMBER(SEARCH("theater", R896)), "Plays",
IF(ISNUMBER(SEARCH("wearables", R896)), "Wearables",
IF(ISNUMBER(SEARCH("web", R896)), "Web",
IF(ISNUMBER(SEARCH("journalism", R896)), "Audio",
IF(ISNUMBER(SEARCH("photography", R896)), "Photography Books",
IF(ISNUMBER(SEARCH("publishing/fiction", R896)), "Ficton",
IF(ISNUMBER(SEARCH("nonfiction", R896)), "Nonfiction",
IF(ISNUMBER(SEARCH("podcasts", R896)), "Radio &amp; Podcasts",
IF(ISNUMBER(SEARCH("translations", R896)), "translations"))))))))))))))))))))))))</f>
        <v>Television</v>
      </c>
    </row>
    <row r="897" spans="1:20" ht="31.5" x14ac:dyDescent="0.25">
      <c r="A897">
        <v>895</v>
      </c>
      <c r="B897" t="s">
        <v>1822</v>
      </c>
      <c r="C897" s="3" t="s">
        <v>1823</v>
      </c>
      <c r="D897">
        <v>159800</v>
      </c>
      <c r="E897">
        <v>11108</v>
      </c>
      <c r="F897" s="6">
        <f>E897/D897*100</f>
        <v>6.9511889862327907</v>
      </c>
      <c r="G897" t="s">
        <v>14</v>
      </c>
      <c r="H897">
        <v>107</v>
      </c>
      <c r="I897" s="8">
        <f>IFERROR(E897/H897,"0")</f>
        <v>103.81308411214954</v>
      </c>
      <c r="J897" t="s">
        <v>21</v>
      </c>
      <c r="K897" t="s">
        <v>22</v>
      </c>
      <c r="L897">
        <v>1517637600</v>
      </c>
      <c r="M897" s="12">
        <f>(((L897/60)/60)/24)+DATE(1970,1,1)</f>
        <v>43134.25</v>
      </c>
      <c r="N897">
        <v>1518415200</v>
      </c>
      <c r="O897" s="12">
        <f>(((N897/60)/60)/24)+DATE(1970,1,1)</f>
        <v>43143.25</v>
      </c>
      <c r="P897" t="b">
        <v>0</v>
      </c>
      <c r="Q897" t="b">
        <v>0</v>
      </c>
      <c r="R897" t="s">
        <v>33</v>
      </c>
      <c r="S897" t="str">
        <f>IF(ISNUMBER(SEARCH("food", R897)), "Food", IF(ISNUMBER(SEARCH("music",R897)),"Music",IF(ISNUMBER(SEARCH("film", R897)), "Film &amp; Video", IF(ISNUMBER(SEARCH("games", R897)), "Games", IF(ISNUMBER(SEARCH("theater", R897)), "Theater",IF(ISNUMBER(SEARCH("technology", R897)), "Technology", IF(ISNUMBER(SEARCH("journalism", R897)), "Journalism", IF(ISNUMBER(SEARCH("photography", R897)), "Photography", IF(ISNUMBER(SEARCH("publishing", R897)), "Publishing")))))))))</f>
        <v>Theater</v>
      </c>
      <c r="T897" t="str">
        <f>IF(ISNUMBER(SEARCH("food", R897)), "Food Trucks",
IF(ISNUMBER(SEARCH("electric",R897)),"Electric Music",
IF(ISNUMBER(SEARCH("indie",R897)),"Indie Rock",
IF(ISNUMBER(SEARCH("jazz",R897)),"Jazz",
IF(ISNUMBER(SEARCH("metal",R897)),"Metal",
IF(ISNUMBER(SEARCH("rock",R897)),"Rock",
IF(ISNUMBER(SEARCH("world",R897)),"World Music",
IF(ISNUMBER(SEARCH("animation", R897)), "Animation",
IF(ISNUMBER(SEARCH("documentary", R897)), "Documentary",
IF(ISNUMBER(SEARCH("drama", R897)), "Drama",
IF(ISNUMBER(SEARCH("science", R897)), "Science Ficton",
IF(ISNUMBER(SEARCH("shorts", R897)), "Shorts",
IF(ISNUMBER(SEARCH("television", R897)), "Television",
IF(ISNUMBER(SEARCH("mobile", R897)), "Mobile Games",
IF(ISNUMBER(SEARCH("video games", R897)), "Video Games",
IF(ISNUMBER(SEARCH("theater", R897)), "Plays",
IF(ISNUMBER(SEARCH("wearables", R897)), "Wearables",
IF(ISNUMBER(SEARCH("web", R897)), "Web",
IF(ISNUMBER(SEARCH("journalism", R897)), "Audio",
IF(ISNUMBER(SEARCH("photography", R897)), "Photography Books",
IF(ISNUMBER(SEARCH("publishing/fiction", R897)), "Ficton",
IF(ISNUMBER(SEARCH("nonfiction", R897)), "Nonfiction",
IF(ISNUMBER(SEARCH("podcasts", R897)), "Radio &amp; Podcasts",
IF(ISNUMBER(SEARCH("translations", R897)), "translations"))))))))))))))))))))))))</f>
        <v>Plays</v>
      </c>
    </row>
    <row r="898" spans="1:20" ht="31.5" x14ac:dyDescent="0.25">
      <c r="A898">
        <v>896</v>
      </c>
      <c r="B898" t="s">
        <v>1824</v>
      </c>
      <c r="C898" s="3" t="s">
        <v>1825</v>
      </c>
      <c r="D898">
        <v>19800</v>
      </c>
      <c r="E898">
        <v>153338</v>
      </c>
      <c r="F898" s="6">
        <f>E898/D898*100</f>
        <v>774.43434343434342</v>
      </c>
      <c r="G898" t="s">
        <v>20</v>
      </c>
      <c r="H898">
        <v>1460</v>
      </c>
      <c r="I898" s="8">
        <f>IFERROR(E898/H898,"0")</f>
        <v>105.02602739726028</v>
      </c>
      <c r="J898" t="s">
        <v>26</v>
      </c>
      <c r="K898" t="s">
        <v>27</v>
      </c>
      <c r="L898">
        <v>1310619600</v>
      </c>
      <c r="M898" s="12">
        <f>(((L898/60)/60)/24)+DATE(1970,1,1)</f>
        <v>40738.208333333336</v>
      </c>
      <c r="N898">
        <v>1310878800</v>
      </c>
      <c r="O898" s="12">
        <f>(((N898/60)/60)/24)+DATE(1970,1,1)</f>
        <v>40741.208333333336</v>
      </c>
      <c r="P898" t="b">
        <v>0</v>
      </c>
      <c r="Q898" t="b">
        <v>1</v>
      </c>
      <c r="R898" t="s">
        <v>17</v>
      </c>
      <c r="S898" t="str">
        <f>IF(ISNUMBER(SEARCH("food", R898)), "Food", IF(ISNUMBER(SEARCH("music",R898)),"Music",IF(ISNUMBER(SEARCH("film", R898)), "Film &amp; Video", IF(ISNUMBER(SEARCH("games", R898)), "Games", IF(ISNUMBER(SEARCH("theater", R898)), "Theater",IF(ISNUMBER(SEARCH("technology", R898)), "Technology", IF(ISNUMBER(SEARCH("journalism", R898)), "Journalism", IF(ISNUMBER(SEARCH("photography", R898)), "Photography", IF(ISNUMBER(SEARCH("publishing", R898)), "Publishing")))))))))</f>
        <v>Food</v>
      </c>
      <c r="T898" t="str">
        <f>IF(ISNUMBER(SEARCH("food", R898)), "Food Trucks",
IF(ISNUMBER(SEARCH("electric",R898)),"Electric Music",
IF(ISNUMBER(SEARCH("indie",R898)),"Indie Rock",
IF(ISNUMBER(SEARCH("jazz",R898)),"Jazz",
IF(ISNUMBER(SEARCH("metal",R898)),"Metal",
IF(ISNUMBER(SEARCH("rock",R898)),"Rock",
IF(ISNUMBER(SEARCH("world",R898)),"World Music",
IF(ISNUMBER(SEARCH("animation", R898)), "Animation",
IF(ISNUMBER(SEARCH("documentary", R898)), "Documentary",
IF(ISNUMBER(SEARCH("drama", R898)), "Drama",
IF(ISNUMBER(SEARCH("science", R898)), "Science Ficton",
IF(ISNUMBER(SEARCH("shorts", R898)), "Shorts",
IF(ISNUMBER(SEARCH("television", R898)), "Television",
IF(ISNUMBER(SEARCH("mobile", R898)), "Mobile Games",
IF(ISNUMBER(SEARCH("video games", R898)), "Video Games",
IF(ISNUMBER(SEARCH("theater", R898)), "Plays",
IF(ISNUMBER(SEARCH("wearables", R898)), "Wearables",
IF(ISNUMBER(SEARCH("web", R898)), "Web",
IF(ISNUMBER(SEARCH("journalism", R898)), "Audio",
IF(ISNUMBER(SEARCH("photography", R898)), "Photography Books",
IF(ISNUMBER(SEARCH("publishing/fiction", R898)), "Ficton",
IF(ISNUMBER(SEARCH("nonfiction", R898)), "Nonfiction",
IF(ISNUMBER(SEARCH("podcasts", R898)), "Radio &amp; Podcasts",
IF(ISNUMBER(SEARCH("translations", R898)), "translations"))))))))))))))))))))))))</f>
        <v>Food Trucks</v>
      </c>
    </row>
    <row r="899" spans="1:20" x14ac:dyDescent="0.25">
      <c r="A899">
        <v>897</v>
      </c>
      <c r="B899" t="s">
        <v>1826</v>
      </c>
      <c r="C899" s="3" t="s">
        <v>1827</v>
      </c>
      <c r="D899">
        <v>8800</v>
      </c>
      <c r="E899">
        <v>2437</v>
      </c>
      <c r="F899" s="6">
        <f>E899/D899*100</f>
        <v>27.693181818181817</v>
      </c>
      <c r="G899" t="s">
        <v>14</v>
      </c>
      <c r="H899">
        <v>27</v>
      </c>
      <c r="I899" s="8">
        <f>IFERROR(E899/H899,"0")</f>
        <v>90.259259259259252</v>
      </c>
      <c r="J899" t="s">
        <v>21</v>
      </c>
      <c r="K899" t="s">
        <v>22</v>
      </c>
      <c r="L899">
        <v>1556427600</v>
      </c>
      <c r="M899" s="12">
        <f>(((L899/60)/60)/24)+DATE(1970,1,1)</f>
        <v>43583.208333333328</v>
      </c>
      <c r="N899">
        <v>1556600400</v>
      </c>
      <c r="O899" s="12">
        <f>(((N899/60)/60)/24)+DATE(1970,1,1)</f>
        <v>43585.208333333328</v>
      </c>
      <c r="P899" t="b">
        <v>0</v>
      </c>
      <c r="Q899" t="b">
        <v>0</v>
      </c>
      <c r="R899" t="s">
        <v>33</v>
      </c>
      <c r="S899" t="str">
        <f>IF(ISNUMBER(SEARCH("food", R899)), "Food", IF(ISNUMBER(SEARCH("music",R899)),"Music",IF(ISNUMBER(SEARCH("film", R899)), "Film &amp; Video", IF(ISNUMBER(SEARCH("games", R899)), "Games", IF(ISNUMBER(SEARCH("theater", R899)), "Theater",IF(ISNUMBER(SEARCH("technology", R899)), "Technology", IF(ISNUMBER(SEARCH("journalism", R899)), "Journalism", IF(ISNUMBER(SEARCH("photography", R899)), "Photography", IF(ISNUMBER(SEARCH("publishing", R899)), "Publishing")))))))))</f>
        <v>Theater</v>
      </c>
      <c r="T899" t="str">
        <f>IF(ISNUMBER(SEARCH("food", R899)), "Food Trucks",
IF(ISNUMBER(SEARCH("electric",R899)),"Electric Music",
IF(ISNUMBER(SEARCH("indie",R899)),"Indie Rock",
IF(ISNUMBER(SEARCH("jazz",R899)),"Jazz",
IF(ISNUMBER(SEARCH("metal",R899)),"Metal",
IF(ISNUMBER(SEARCH("rock",R899)),"Rock",
IF(ISNUMBER(SEARCH("world",R899)),"World Music",
IF(ISNUMBER(SEARCH("animation", R899)), "Animation",
IF(ISNUMBER(SEARCH("documentary", R899)), "Documentary",
IF(ISNUMBER(SEARCH("drama", R899)), "Drama",
IF(ISNUMBER(SEARCH("science", R899)), "Science Ficton",
IF(ISNUMBER(SEARCH("shorts", R899)), "Shorts",
IF(ISNUMBER(SEARCH("television", R899)), "Television",
IF(ISNUMBER(SEARCH("mobile", R899)), "Mobile Games",
IF(ISNUMBER(SEARCH("video games", R899)), "Video Games",
IF(ISNUMBER(SEARCH("theater", R899)), "Plays",
IF(ISNUMBER(SEARCH("wearables", R899)), "Wearables",
IF(ISNUMBER(SEARCH("web", R899)), "Web",
IF(ISNUMBER(SEARCH("journalism", R899)), "Audio",
IF(ISNUMBER(SEARCH("photography", R899)), "Photography Books",
IF(ISNUMBER(SEARCH("publishing/fiction", R899)), "Ficton",
IF(ISNUMBER(SEARCH("nonfiction", R899)), "Nonfiction",
IF(ISNUMBER(SEARCH("podcasts", R899)), "Radio &amp; Podcasts",
IF(ISNUMBER(SEARCH("translations", R899)), "translations"))))))))))))))))))))))))</f>
        <v>Plays</v>
      </c>
    </row>
    <row r="900" spans="1:20" x14ac:dyDescent="0.25">
      <c r="A900">
        <v>898</v>
      </c>
      <c r="B900" t="s">
        <v>1828</v>
      </c>
      <c r="C900" s="3" t="s">
        <v>1829</v>
      </c>
      <c r="D900">
        <v>179100</v>
      </c>
      <c r="E900">
        <v>93991</v>
      </c>
      <c r="F900" s="6">
        <f>E900/D900*100</f>
        <v>52.479620323841424</v>
      </c>
      <c r="G900" t="s">
        <v>14</v>
      </c>
      <c r="H900">
        <v>1221</v>
      </c>
      <c r="I900" s="8">
        <f>IFERROR(E900/H900,"0")</f>
        <v>76.978705978705975</v>
      </c>
      <c r="J900" t="s">
        <v>21</v>
      </c>
      <c r="K900" t="s">
        <v>22</v>
      </c>
      <c r="L900">
        <v>1576476000</v>
      </c>
      <c r="M900" s="12">
        <f>(((L900/60)/60)/24)+DATE(1970,1,1)</f>
        <v>43815.25</v>
      </c>
      <c r="N900">
        <v>1576994400</v>
      </c>
      <c r="O900" s="12">
        <f>(((N900/60)/60)/24)+DATE(1970,1,1)</f>
        <v>43821.25</v>
      </c>
      <c r="P900" t="b">
        <v>0</v>
      </c>
      <c r="Q900" t="b">
        <v>0</v>
      </c>
      <c r="R900" t="s">
        <v>42</v>
      </c>
      <c r="S900" t="str">
        <f>IF(ISNUMBER(SEARCH("food", R900)), "Food", IF(ISNUMBER(SEARCH("music",R900)),"Music",IF(ISNUMBER(SEARCH("film", R900)), "Film &amp; Video", IF(ISNUMBER(SEARCH("games", R900)), "Games", IF(ISNUMBER(SEARCH("theater", R900)), "Theater",IF(ISNUMBER(SEARCH("technology", R900)), "Technology", IF(ISNUMBER(SEARCH("journalism", R900)), "Journalism", IF(ISNUMBER(SEARCH("photography", R900)), "Photography", IF(ISNUMBER(SEARCH("publishing", R900)), "Publishing")))))))))</f>
        <v>Film &amp; Video</v>
      </c>
      <c r="T900" t="str">
        <f>IF(ISNUMBER(SEARCH("food", R900)), "Food Trucks",
IF(ISNUMBER(SEARCH("electric",R900)),"Electric Music",
IF(ISNUMBER(SEARCH("indie",R900)),"Indie Rock",
IF(ISNUMBER(SEARCH("jazz",R900)),"Jazz",
IF(ISNUMBER(SEARCH("metal",R900)),"Metal",
IF(ISNUMBER(SEARCH("rock",R900)),"Rock",
IF(ISNUMBER(SEARCH("world",R900)),"World Music",
IF(ISNUMBER(SEARCH("animation", R900)), "Animation",
IF(ISNUMBER(SEARCH("documentary", R900)), "Documentary",
IF(ISNUMBER(SEARCH("drama", R900)), "Drama",
IF(ISNUMBER(SEARCH("science", R900)), "Science Ficton",
IF(ISNUMBER(SEARCH("shorts", R900)), "Shorts",
IF(ISNUMBER(SEARCH("television", R900)), "Television",
IF(ISNUMBER(SEARCH("mobile", R900)), "Mobile Games",
IF(ISNUMBER(SEARCH("video games", R900)), "Video Games",
IF(ISNUMBER(SEARCH("theater", R900)), "Plays",
IF(ISNUMBER(SEARCH("wearables", R900)), "Wearables",
IF(ISNUMBER(SEARCH("web", R900)), "Web",
IF(ISNUMBER(SEARCH("journalism", R900)), "Audio",
IF(ISNUMBER(SEARCH("photography", R900)), "Photography Books",
IF(ISNUMBER(SEARCH("publishing/fiction", R900)), "Ficton",
IF(ISNUMBER(SEARCH("nonfiction", R900)), "Nonfiction",
IF(ISNUMBER(SEARCH("podcasts", R900)), "Radio &amp; Podcasts",
IF(ISNUMBER(SEARCH("translations", R900)), "translations"))))))))))))))))))))))))</f>
        <v>Documentary</v>
      </c>
    </row>
    <row r="901" spans="1:20" x14ac:dyDescent="0.25">
      <c r="A901">
        <v>899</v>
      </c>
      <c r="B901" t="s">
        <v>1830</v>
      </c>
      <c r="C901" s="3" t="s">
        <v>1831</v>
      </c>
      <c r="D901">
        <v>3100</v>
      </c>
      <c r="E901">
        <v>12620</v>
      </c>
      <c r="F901" s="6">
        <f>E901/D901*100</f>
        <v>407.09677419354841</v>
      </c>
      <c r="G901" t="s">
        <v>20</v>
      </c>
      <c r="H901">
        <v>123</v>
      </c>
      <c r="I901" s="8">
        <f>IFERROR(E901/H901,"0")</f>
        <v>102.60162601626017</v>
      </c>
      <c r="J901" t="s">
        <v>98</v>
      </c>
      <c r="K901" t="s">
        <v>99</v>
      </c>
      <c r="L901">
        <v>1381122000</v>
      </c>
      <c r="M901" s="12">
        <f>(((L901/60)/60)/24)+DATE(1970,1,1)</f>
        <v>41554.208333333336</v>
      </c>
      <c r="N901">
        <v>1382677200</v>
      </c>
      <c r="O901" s="12">
        <f>(((N901/60)/60)/24)+DATE(1970,1,1)</f>
        <v>41572.208333333336</v>
      </c>
      <c r="P901" t="b">
        <v>0</v>
      </c>
      <c r="Q901" t="b">
        <v>0</v>
      </c>
      <c r="R901" t="s">
        <v>159</v>
      </c>
      <c r="S901" t="str">
        <f>IF(ISNUMBER(SEARCH("food", R901)), "Food", IF(ISNUMBER(SEARCH("music",R901)),"Music",IF(ISNUMBER(SEARCH("film", R901)), "Film &amp; Video", IF(ISNUMBER(SEARCH("games", R901)), "Games", IF(ISNUMBER(SEARCH("theater", R901)), "Theater",IF(ISNUMBER(SEARCH("technology", R901)), "Technology", IF(ISNUMBER(SEARCH("journalism", R901)), "Journalism", IF(ISNUMBER(SEARCH("photography", R901)), "Photography", IF(ISNUMBER(SEARCH("publishing", R901)), "Publishing")))))))))</f>
        <v>Music</v>
      </c>
      <c r="T901" t="str">
        <f>IF(ISNUMBER(SEARCH("food", R901)), "Food Trucks",
IF(ISNUMBER(SEARCH("electric",R901)),"Electric Music",
IF(ISNUMBER(SEARCH("indie",R901)),"Indie Rock",
IF(ISNUMBER(SEARCH("jazz",R901)),"Jazz",
IF(ISNUMBER(SEARCH("metal",R901)),"Metal",
IF(ISNUMBER(SEARCH("rock",R901)),"Rock",
IF(ISNUMBER(SEARCH("world",R901)),"World Music",
IF(ISNUMBER(SEARCH("animation", R901)), "Animation",
IF(ISNUMBER(SEARCH("documentary", R901)), "Documentary",
IF(ISNUMBER(SEARCH("drama", R901)), "Drama",
IF(ISNUMBER(SEARCH("science", R901)), "Science Ficton",
IF(ISNUMBER(SEARCH("shorts", R901)), "Shorts",
IF(ISNUMBER(SEARCH("television", R901)), "Television",
IF(ISNUMBER(SEARCH("mobile", R901)), "Mobile Games",
IF(ISNUMBER(SEARCH("video games", R901)), "Video Games",
IF(ISNUMBER(SEARCH("theater", R901)), "Plays",
IF(ISNUMBER(SEARCH("wearables", R901)), "Wearables",
IF(ISNUMBER(SEARCH("web", R901)), "Web",
IF(ISNUMBER(SEARCH("journalism", R901)), "Audio",
IF(ISNUMBER(SEARCH("photography", R901)), "Photography Books",
IF(ISNUMBER(SEARCH("publishing/fiction", R901)), "Ficton",
IF(ISNUMBER(SEARCH("nonfiction", R901)), "Nonfiction",
IF(ISNUMBER(SEARCH("podcasts", R901)), "Radio &amp; Podcasts",
IF(ISNUMBER(SEARCH("translations", R901)), "translations"))))))))))))))))))))))))</f>
        <v>Jazz</v>
      </c>
    </row>
    <row r="902" spans="1:20" x14ac:dyDescent="0.25">
      <c r="A902">
        <v>900</v>
      </c>
      <c r="B902" t="s">
        <v>1832</v>
      </c>
      <c r="C902" s="3" t="s">
        <v>1833</v>
      </c>
      <c r="D902">
        <v>100</v>
      </c>
      <c r="E902">
        <v>2</v>
      </c>
      <c r="F902" s="6">
        <f>E902/D902*100</f>
        <v>2</v>
      </c>
      <c r="G902" t="s">
        <v>14</v>
      </c>
      <c r="H902">
        <v>1</v>
      </c>
      <c r="I902" s="8">
        <f>IFERROR(E902/H902,"0")</f>
        <v>2</v>
      </c>
      <c r="J902" t="s">
        <v>21</v>
      </c>
      <c r="K902" t="s">
        <v>22</v>
      </c>
      <c r="L902">
        <v>1411102800</v>
      </c>
      <c r="M902" s="12">
        <f>(((L902/60)/60)/24)+DATE(1970,1,1)</f>
        <v>41901.208333333336</v>
      </c>
      <c r="N902">
        <v>1411189200</v>
      </c>
      <c r="O902" s="12">
        <f>(((N902/60)/60)/24)+DATE(1970,1,1)</f>
        <v>41902.208333333336</v>
      </c>
      <c r="P902" t="b">
        <v>0</v>
      </c>
      <c r="Q902" t="b">
        <v>1</v>
      </c>
      <c r="R902" t="s">
        <v>28</v>
      </c>
      <c r="S902" t="str">
        <f>IF(ISNUMBER(SEARCH("food", R902)), "Food", IF(ISNUMBER(SEARCH("music",R902)),"Music",IF(ISNUMBER(SEARCH("film", R902)), "Film &amp; Video", IF(ISNUMBER(SEARCH("games", R902)), "Games", IF(ISNUMBER(SEARCH("theater", R902)), "Theater",IF(ISNUMBER(SEARCH("technology", R902)), "Technology", IF(ISNUMBER(SEARCH("journalism", R902)), "Journalism", IF(ISNUMBER(SEARCH("photography", R902)), "Photography", IF(ISNUMBER(SEARCH("publishing", R902)), "Publishing")))))))))</f>
        <v>Technology</v>
      </c>
      <c r="T902" t="str">
        <f>IF(ISNUMBER(SEARCH("food", R902)), "Food Trucks",
IF(ISNUMBER(SEARCH("electric",R902)),"Electric Music",
IF(ISNUMBER(SEARCH("indie",R902)),"Indie Rock",
IF(ISNUMBER(SEARCH("jazz",R902)),"Jazz",
IF(ISNUMBER(SEARCH("metal",R902)),"Metal",
IF(ISNUMBER(SEARCH("rock",R902)),"Rock",
IF(ISNUMBER(SEARCH("world",R902)),"World Music",
IF(ISNUMBER(SEARCH("animation", R902)), "Animation",
IF(ISNUMBER(SEARCH("documentary", R902)), "Documentary",
IF(ISNUMBER(SEARCH("drama", R902)), "Drama",
IF(ISNUMBER(SEARCH("science", R902)), "Science Ficton",
IF(ISNUMBER(SEARCH("shorts", R902)), "Shorts",
IF(ISNUMBER(SEARCH("television", R902)), "Television",
IF(ISNUMBER(SEARCH("mobile", R902)), "Mobile Games",
IF(ISNUMBER(SEARCH("video games", R902)), "Video Games",
IF(ISNUMBER(SEARCH("theater", R902)), "Plays",
IF(ISNUMBER(SEARCH("wearables", R902)), "Wearables",
IF(ISNUMBER(SEARCH("web", R902)), "Web",
IF(ISNUMBER(SEARCH("journalism", R902)), "Audio",
IF(ISNUMBER(SEARCH("photography", R902)), "Photography Books",
IF(ISNUMBER(SEARCH("publishing/fiction", R902)), "Ficton",
IF(ISNUMBER(SEARCH("nonfiction", R902)), "Nonfiction",
IF(ISNUMBER(SEARCH("podcasts", R902)), "Radio &amp; Podcasts",
IF(ISNUMBER(SEARCH("translations", R902)), "translations"))))))))))))))))))))))))</f>
        <v>Web</v>
      </c>
    </row>
    <row r="903" spans="1:20" x14ac:dyDescent="0.25">
      <c r="A903">
        <v>901</v>
      </c>
      <c r="B903" t="s">
        <v>1834</v>
      </c>
      <c r="C903" s="3" t="s">
        <v>1835</v>
      </c>
      <c r="D903">
        <v>5600</v>
      </c>
      <c r="E903">
        <v>8746</v>
      </c>
      <c r="F903" s="6">
        <f>E903/D903*100</f>
        <v>156.17857142857144</v>
      </c>
      <c r="G903" t="s">
        <v>20</v>
      </c>
      <c r="H903">
        <v>159</v>
      </c>
      <c r="I903" s="8">
        <f>IFERROR(E903/H903,"0")</f>
        <v>55.0062893081761</v>
      </c>
      <c r="J903" t="s">
        <v>21</v>
      </c>
      <c r="K903" t="s">
        <v>22</v>
      </c>
      <c r="L903">
        <v>1531803600</v>
      </c>
      <c r="M903" s="12">
        <f>(((L903/60)/60)/24)+DATE(1970,1,1)</f>
        <v>43298.208333333328</v>
      </c>
      <c r="N903">
        <v>1534654800</v>
      </c>
      <c r="O903" s="12">
        <f>(((N903/60)/60)/24)+DATE(1970,1,1)</f>
        <v>43331.208333333328</v>
      </c>
      <c r="P903" t="b">
        <v>0</v>
      </c>
      <c r="Q903" t="b">
        <v>1</v>
      </c>
      <c r="R903" t="s">
        <v>23</v>
      </c>
      <c r="S903" t="str">
        <f>IF(ISNUMBER(SEARCH("food", R903)), "Food", IF(ISNUMBER(SEARCH("music",R903)),"Music",IF(ISNUMBER(SEARCH("film", R903)), "Film &amp; Video", IF(ISNUMBER(SEARCH("games", R903)), "Games", IF(ISNUMBER(SEARCH("theater", R903)), "Theater",IF(ISNUMBER(SEARCH("technology", R903)), "Technology", IF(ISNUMBER(SEARCH("journalism", R903)), "Journalism", IF(ISNUMBER(SEARCH("photography", R903)), "Photography", IF(ISNUMBER(SEARCH("publishing", R903)), "Publishing")))))))))</f>
        <v>Music</v>
      </c>
      <c r="T903" t="str">
        <f>IF(ISNUMBER(SEARCH("food", R903)), "Food Trucks",
IF(ISNUMBER(SEARCH("electric",R903)),"Electric Music",
IF(ISNUMBER(SEARCH("indie",R903)),"Indie Rock",
IF(ISNUMBER(SEARCH("jazz",R903)),"Jazz",
IF(ISNUMBER(SEARCH("metal",R903)),"Metal",
IF(ISNUMBER(SEARCH("rock",R903)),"Rock",
IF(ISNUMBER(SEARCH("world",R903)),"World Music",
IF(ISNUMBER(SEARCH("animation", R903)), "Animation",
IF(ISNUMBER(SEARCH("documentary", R903)), "Documentary",
IF(ISNUMBER(SEARCH("drama", R903)), "Drama",
IF(ISNUMBER(SEARCH("science", R903)), "Science Ficton",
IF(ISNUMBER(SEARCH("shorts", R903)), "Shorts",
IF(ISNUMBER(SEARCH("television", R903)), "Television",
IF(ISNUMBER(SEARCH("mobile", R903)), "Mobile Games",
IF(ISNUMBER(SEARCH("video games", R903)), "Video Games",
IF(ISNUMBER(SEARCH("theater", R903)), "Plays",
IF(ISNUMBER(SEARCH("wearables", R903)), "Wearables",
IF(ISNUMBER(SEARCH("web", R903)), "Web",
IF(ISNUMBER(SEARCH("journalism", R903)), "Audio",
IF(ISNUMBER(SEARCH("photography", R903)), "Photography Books",
IF(ISNUMBER(SEARCH("publishing/fiction", R903)), "Ficton",
IF(ISNUMBER(SEARCH("nonfiction", R903)), "Nonfiction",
IF(ISNUMBER(SEARCH("podcasts", R903)), "Radio &amp; Podcasts",
IF(ISNUMBER(SEARCH("translations", R903)), "translations"))))))))))))))))))))))))</f>
        <v>Rock</v>
      </c>
    </row>
    <row r="904" spans="1:20" x14ac:dyDescent="0.25">
      <c r="A904">
        <v>902</v>
      </c>
      <c r="B904" t="s">
        <v>1836</v>
      </c>
      <c r="C904" s="3" t="s">
        <v>1837</v>
      </c>
      <c r="D904">
        <v>1400</v>
      </c>
      <c r="E904">
        <v>3534</v>
      </c>
      <c r="F904" s="6">
        <f>E904/D904*100</f>
        <v>252.42857142857144</v>
      </c>
      <c r="G904" t="s">
        <v>20</v>
      </c>
      <c r="H904">
        <v>110</v>
      </c>
      <c r="I904" s="8">
        <f>IFERROR(E904/H904,"0")</f>
        <v>32.127272727272725</v>
      </c>
      <c r="J904" t="s">
        <v>21</v>
      </c>
      <c r="K904" t="s">
        <v>22</v>
      </c>
      <c r="L904">
        <v>1454133600</v>
      </c>
      <c r="M904" s="12">
        <f>(((L904/60)/60)/24)+DATE(1970,1,1)</f>
        <v>42399.25</v>
      </c>
      <c r="N904">
        <v>1457762400</v>
      </c>
      <c r="O904" s="12">
        <f>(((N904/60)/60)/24)+DATE(1970,1,1)</f>
        <v>42441.25</v>
      </c>
      <c r="P904" t="b">
        <v>0</v>
      </c>
      <c r="Q904" t="b">
        <v>0</v>
      </c>
      <c r="R904" t="s">
        <v>28</v>
      </c>
      <c r="S904" t="str">
        <f>IF(ISNUMBER(SEARCH("food", R904)), "Food", IF(ISNUMBER(SEARCH("music",R904)),"Music",IF(ISNUMBER(SEARCH("film", R904)), "Film &amp; Video", IF(ISNUMBER(SEARCH("games", R904)), "Games", IF(ISNUMBER(SEARCH("theater", R904)), "Theater",IF(ISNUMBER(SEARCH("technology", R904)), "Technology", IF(ISNUMBER(SEARCH("journalism", R904)), "Journalism", IF(ISNUMBER(SEARCH("photography", R904)), "Photography", IF(ISNUMBER(SEARCH("publishing", R904)), "Publishing")))))))))</f>
        <v>Technology</v>
      </c>
      <c r="T904" t="str">
        <f>IF(ISNUMBER(SEARCH("food", R904)), "Food Trucks",
IF(ISNUMBER(SEARCH("electric",R904)),"Electric Music",
IF(ISNUMBER(SEARCH("indie",R904)),"Indie Rock",
IF(ISNUMBER(SEARCH("jazz",R904)),"Jazz",
IF(ISNUMBER(SEARCH("metal",R904)),"Metal",
IF(ISNUMBER(SEARCH("rock",R904)),"Rock",
IF(ISNUMBER(SEARCH("world",R904)),"World Music",
IF(ISNUMBER(SEARCH("animation", R904)), "Animation",
IF(ISNUMBER(SEARCH("documentary", R904)), "Documentary",
IF(ISNUMBER(SEARCH("drama", R904)), "Drama",
IF(ISNUMBER(SEARCH("science", R904)), "Science Ficton",
IF(ISNUMBER(SEARCH("shorts", R904)), "Shorts",
IF(ISNUMBER(SEARCH("television", R904)), "Television",
IF(ISNUMBER(SEARCH("mobile", R904)), "Mobile Games",
IF(ISNUMBER(SEARCH("video games", R904)), "Video Games",
IF(ISNUMBER(SEARCH("theater", R904)), "Plays",
IF(ISNUMBER(SEARCH("wearables", R904)), "Wearables",
IF(ISNUMBER(SEARCH("web", R904)), "Web",
IF(ISNUMBER(SEARCH("journalism", R904)), "Audio",
IF(ISNUMBER(SEARCH("photography", R904)), "Photography Books",
IF(ISNUMBER(SEARCH("publishing/fiction", R904)), "Ficton",
IF(ISNUMBER(SEARCH("nonfiction", R904)), "Nonfiction",
IF(ISNUMBER(SEARCH("podcasts", R904)), "Radio &amp; Podcasts",
IF(ISNUMBER(SEARCH("translations", R904)), "translations"))))))))))))))))))))))))</f>
        <v>Web</v>
      </c>
    </row>
    <row r="905" spans="1:20" ht="31.5" x14ac:dyDescent="0.25">
      <c r="A905">
        <v>903</v>
      </c>
      <c r="B905" t="s">
        <v>1838</v>
      </c>
      <c r="C905" s="3" t="s">
        <v>1839</v>
      </c>
      <c r="D905">
        <v>41000</v>
      </c>
      <c r="E905">
        <v>709</v>
      </c>
      <c r="F905" s="6">
        <f>E905/D905*100</f>
        <v>1.729268292682927</v>
      </c>
      <c r="G905" t="s">
        <v>47</v>
      </c>
      <c r="H905">
        <v>14</v>
      </c>
      <c r="I905" s="8">
        <f>IFERROR(E905/H905,"0")</f>
        <v>50.642857142857146</v>
      </c>
      <c r="J905" t="s">
        <v>21</v>
      </c>
      <c r="K905" t="s">
        <v>22</v>
      </c>
      <c r="L905">
        <v>1336194000</v>
      </c>
      <c r="M905" s="12">
        <f>(((L905/60)/60)/24)+DATE(1970,1,1)</f>
        <v>41034.208333333336</v>
      </c>
      <c r="N905">
        <v>1337490000</v>
      </c>
      <c r="O905" s="12">
        <f>(((N905/60)/60)/24)+DATE(1970,1,1)</f>
        <v>41049.208333333336</v>
      </c>
      <c r="P905" t="b">
        <v>0</v>
      </c>
      <c r="Q905" t="b">
        <v>1</v>
      </c>
      <c r="R905" t="s">
        <v>68</v>
      </c>
      <c r="S905" t="str">
        <f>IF(ISNUMBER(SEARCH("food", R905)), "Food", IF(ISNUMBER(SEARCH("music",R905)),"Music",IF(ISNUMBER(SEARCH("film", R905)), "Film &amp; Video", IF(ISNUMBER(SEARCH("games", R905)), "Games", IF(ISNUMBER(SEARCH("theater", R905)), "Theater",IF(ISNUMBER(SEARCH("technology", R905)), "Technology", IF(ISNUMBER(SEARCH("journalism", R905)), "Journalism", IF(ISNUMBER(SEARCH("photography", R905)), "Photography", IF(ISNUMBER(SEARCH("publishing", R905)), "Publishing")))))))))</f>
        <v>Publishing</v>
      </c>
      <c r="T905" t="str">
        <f>IF(ISNUMBER(SEARCH("food", R905)), "Food Trucks",
IF(ISNUMBER(SEARCH("electric",R905)),"Electric Music",
IF(ISNUMBER(SEARCH("indie",R905)),"Indie Rock",
IF(ISNUMBER(SEARCH("jazz",R905)),"Jazz",
IF(ISNUMBER(SEARCH("metal",R905)),"Metal",
IF(ISNUMBER(SEARCH("rock",R905)),"Rock",
IF(ISNUMBER(SEARCH("world",R905)),"World Music",
IF(ISNUMBER(SEARCH("animation", R905)), "Animation",
IF(ISNUMBER(SEARCH("documentary", R905)), "Documentary",
IF(ISNUMBER(SEARCH("drama", R905)), "Drama",
IF(ISNUMBER(SEARCH("science", R905)), "Science Ficton",
IF(ISNUMBER(SEARCH("shorts", R905)), "Shorts",
IF(ISNUMBER(SEARCH("television", R905)), "Television",
IF(ISNUMBER(SEARCH("mobile", R905)), "Mobile Games",
IF(ISNUMBER(SEARCH("video games", R905)), "Video Games",
IF(ISNUMBER(SEARCH("theater", R905)), "Plays",
IF(ISNUMBER(SEARCH("wearables", R905)), "Wearables",
IF(ISNUMBER(SEARCH("web", R905)), "Web",
IF(ISNUMBER(SEARCH("journalism", R905)), "Audio",
IF(ISNUMBER(SEARCH("photography", R905)), "Photography Books",
IF(ISNUMBER(SEARCH("publishing/fiction", R905)), "Ficton",
IF(ISNUMBER(SEARCH("nonfiction", R905)), "Nonfiction",
IF(ISNUMBER(SEARCH("podcasts", R905)), "Radio &amp; Podcasts",
IF(ISNUMBER(SEARCH("translations", R905)), "translations"))))))))))))))))))))))))</f>
        <v>Nonfiction</v>
      </c>
    </row>
    <row r="906" spans="1:20" x14ac:dyDescent="0.25">
      <c r="A906">
        <v>904</v>
      </c>
      <c r="B906" t="s">
        <v>1840</v>
      </c>
      <c r="C906" s="3" t="s">
        <v>1841</v>
      </c>
      <c r="D906">
        <v>6500</v>
      </c>
      <c r="E906">
        <v>795</v>
      </c>
      <c r="F906" s="6">
        <f>E906/D906*100</f>
        <v>12.230769230769232</v>
      </c>
      <c r="G906" t="s">
        <v>14</v>
      </c>
      <c r="H906">
        <v>16</v>
      </c>
      <c r="I906" s="8">
        <f>IFERROR(E906/H906,"0")</f>
        <v>49.6875</v>
      </c>
      <c r="J906" t="s">
        <v>21</v>
      </c>
      <c r="K906" t="s">
        <v>22</v>
      </c>
      <c r="L906">
        <v>1349326800</v>
      </c>
      <c r="M906" s="12">
        <f>(((L906/60)/60)/24)+DATE(1970,1,1)</f>
        <v>41186.208333333336</v>
      </c>
      <c r="N906">
        <v>1349672400</v>
      </c>
      <c r="O906" s="12">
        <f>(((N906/60)/60)/24)+DATE(1970,1,1)</f>
        <v>41190.208333333336</v>
      </c>
      <c r="P906" t="b">
        <v>0</v>
      </c>
      <c r="Q906" t="b">
        <v>0</v>
      </c>
      <c r="R906" t="s">
        <v>133</v>
      </c>
      <c r="S906" t="str">
        <f>IF(ISNUMBER(SEARCH("food", R906)), "Food", IF(ISNUMBER(SEARCH("music",R906)),"Music",IF(ISNUMBER(SEARCH("film", R906)), "Film &amp; Video", IF(ISNUMBER(SEARCH("games", R906)), "Games", IF(ISNUMBER(SEARCH("theater", R906)), "Theater",IF(ISNUMBER(SEARCH("technology", R906)), "Technology", IF(ISNUMBER(SEARCH("journalism", R906)), "Journalism", IF(ISNUMBER(SEARCH("photography", R906)), "Photography", IF(ISNUMBER(SEARCH("publishing", R906)), "Publishing")))))))))</f>
        <v>Publishing</v>
      </c>
      <c r="T906" t="str">
        <f>IF(ISNUMBER(SEARCH("food", R906)), "Food Trucks",
IF(ISNUMBER(SEARCH("electric",R906)),"Electric Music",
IF(ISNUMBER(SEARCH("indie",R906)),"Indie Rock",
IF(ISNUMBER(SEARCH("jazz",R906)),"Jazz",
IF(ISNUMBER(SEARCH("metal",R906)),"Metal",
IF(ISNUMBER(SEARCH("rock",R906)),"Rock",
IF(ISNUMBER(SEARCH("world",R906)),"World Music",
IF(ISNUMBER(SEARCH("animation", R906)), "Animation",
IF(ISNUMBER(SEARCH("documentary", R906)), "Documentary",
IF(ISNUMBER(SEARCH("drama", R906)), "Drama",
IF(ISNUMBER(SEARCH("science", R906)), "Science Ficton",
IF(ISNUMBER(SEARCH("shorts", R906)), "Shorts",
IF(ISNUMBER(SEARCH("television", R906)), "Television",
IF(ISNUMBER(SEARCH("mobile", R906)), "Mobile Games",
IF(ISNUMBER(SEARCH("video games", R906)), "Video Games",
IF(ISNUMBER(SEARCH("theater", R906)), "Plays",
IF(ISNUMBER(SEARCH("wearables", R906)), "Wearables",
IF(ISNUMBER(SEARCH("web", R906)), "Web",
IF(ISNUMBER(SEARCH("journalism", R906)), "Audio",
IF(ISNUMBER(SEARCH("photography", R906)), "Photography Books",
IF(ISNUMBER(SEARCH("publishing/fiction", R906)), "Ficton",
IF(ISNUMBER(SEARCH("nonfiction", R906)), "Nonfiction",
IF(ISNUMBER(SEARCH("podcasts", R906)), "Radio &amp; Podcasts",
IF(ISNUMBER(SEARCH("translations", R906)), "translations"))))))))))))))))))))))))</f>
        <v>Radio &amp; Podcasts</v>
      </c>
    </row>
    <row r="907" spans="1:20" x14ac:dyDescent="0.25">
      <c r="A907">
        <v>905</v>
      </c>
      <c r="B907" t="s">
        <v>1842</v>
      </c>
      <c r="C907" s="3" t="s">
        <v>1843</v>
      </c>
      <c r="D907">
        <v>7900</v>
      </c>
      <c r="E907">
        <v>12955</v>
      </c>
      <c r="F907" s="6">
        <f>E907/D907*100</f>
        <v>163.98734177215189</v>
      </c>
      <c r="G907" t="s">
        <v>20</v>
      </c>
      <c r="H907">
        <v>236</v>
      </c>
      <c r="I907" s="8">
        <f>IFERROR(E907/H907,"0")</f>
        <v>54.894067796610166</v>
      </c>
      <c r="J907" t="s">
        <v>21</v>
      </c>
      <c r="K907" t="s">
        <v>22</v>
      </c>
      <c r="L907">
        <v>1379566800</v>
      </c>
      <c r="M907" s="12">
        <f>(((L907/60)/60)/24)+DATE(1970,1,1)</f>
        <v>41536.208333333336</v>
      </c>
      <c r="N907">
        <v>1379826000</v>
      </c>
      <c r="O907" s="12">
        <f>(((N907/60)/60)/24)+DATE(1970,1,1)</f>
        <v>41539.208333333336</v>
      </c>
      <c r="P907" t="b">
        <v>0</v>
      </c>
      <c r="Q907" t="b">
        <v>0</v>
      </c>
      <c r="R907" t="s">
        <v>33</v>
      </c>
      <c r="S907" t="str">
        <f>IF(ISNUMBER(SEARCH("food", R907)), "Food", IF(ISNUMBER(SEARCH("music",R907)),"Music",IF(ISNUMBER(SEARCH("film", R907)), "Film &amp; Video", IF(ISNUMBER(SEARCH("games", R907)), "Games", IF(ISNUMBER(SEARCH("theater", R907)), "Theater",IF(ISNUMBER(SEARCH("technology", R907)), "Technology", IF(ISNUMBER(SEARCH("journalism", R907)), "Journalism", IF(ISNUMBER(SEARCH("photography", R907)), "Photography", IF(ISNUMBER(SEARCH("publishing", R907)), "Publishing")))))))))</f>
        <v>Theater</v>
      </c>
      <c r="T907" t="str">
        <f>IF(ISNUMBER(SEARCH("food", R907)), "Food Trucks",
IF(ISNUMBER(SEARCH("electric",R907)),"Electric Music",
IF(ISNUMBER(SEARCH("indie",R907)),"Indie Rock",
IF(ISNUMBER(SEARCH("jazz",R907)),"Jazz",
IF(ISNUMBER(SEARCH("metal",R907)),"Metal",
IF(ISNUMBER(SEARCH("rock",R907)),"Rock",
IF(ISNUMBER(SEARCH("world",R907)),"World Music",
IF(ISNUMBER(SEARCH("animation", R907)), "Animation",
IF(ISNUMBER(SEARCH("documentary", R907)), "Documentary",
IF(ISNUMBER(SEARCH("drama", R907)), "Drama",
IF(ISNUMBER(SEARCH("science", R907)), "Science Ficton",
IF(ISNUMBER(SEARCH("shorts", R907)), "Shorts",
IF(ISNUMBER(SEARCH("television", R907)), "Television",
IF(ISNUMBER(SEARCH("mobile", R907)), "Mobile Games",
IF(ISNUMBER(SEARCH("video games", R907)), "Video Games",
IF(ISNUMBER(SEARCH("theater", R907)), "Plays",
IF(ISNUMBER(SEARCH("wearables", R907)), "Wearables",
IF(ISNUMBER(SEARCH("web", R907)), "Web",
IF(ISNUMBER(SEARCH("journalism", R907)), "Audio",
IF(ISNUMBER(SEARCH("photography", R907)), "Photography Books",
IF(ISNUMBER(SEARCH("publishing/fiction", R907)), "Ficton",
IF(ISNUMBER(SEARCH("nonfiction", R907)), "Nonfiction",
IF(ISNUMBER(SEARCH("podcasts", R907)), "Radio &amp; Podcasts",
IF(ISNUMBER(SEARCH("translations", R907)), "translations"))))))))))))))))))))))))</f>
        <v>Plays</v>
      </c>
    </row>
    <row r="908" spans="1:20" ht="31.5" x14ac:dyDescent="0.25">
      <c r="A908">
        <v>906</v>
      </c>
      <c r="B908" t="s">
        <v>1844</v>
      </c>
      <c r="C908" s="3" t="s">
        <v>1845</v>
      </c>
      <c r="D908">
        <v>5500</v>
      </c>
      <c r="E908">
        <v>8964</v>
      </c>
      <c r="F908" s="6">
        <f>E908/D908*100</f>
        <v>162.98181818181817</v>
      </c>
      <c r="G908" t="s">
        <v>20</v>
      </c>
      <c r="H908">
        <v>191</v>
      </c>
      <c r="I908" s="8">
        <f>IFERROR(E908/H908,"0")</f>
        <v>46.931937172774866</v>
      </c>
      <c r="J908" t="s">
        <v>21</v>
      </c>
      <c r="K908" t="s">
        <v>22</v>
      </c>
      <c r="L908">
        <v>1494651600</v>
      </c>
      <c r="M908" s="12">
        <f>(((L908/60)/60)/24)+DATE(1970,1,1)</f>
        <v>42868.208333333328</v>
      </c>
      <c r="N908">
        <v>1497762000</v>
      </c>
      <c r="O908" s="12">
        <f>(((N908/60)/60)/24)+DATE(1970,1,1)</f>
        <v>42904.208333333328</v>
      </c>
      <c r="P908" t="b">
        <v>1</v>
      </c>
      <c r="Q908" t="b">
        <v>1</v>
      </c>
      <c r="R908" t="s">
        <v>42</v>
      </c>
      <c r="S908" t="str">
        <f>IF(ISNUMBER(SEARCH("food", R908)), "Food", IF(ISNUMBER(SEARCH("music",R908)),"Music",IF(ISNUMBER(SEARCH("film", R908)), "Film &amp; Video", IF(ISNUMBER(SEARCH("games", R908)), "Games", IF(ISNUMBER(SEARCH("theater", R908)), "Theater",IF(ISNUMBER(SEARCH("technology", R908)), "Technology", IF(ISNUMBER(SEARCH("journalism", R908)), "Journalism", IF(ISNUMBER(SEARCH("photography", R908)), "Photography", IF(ISNUMBER(SEARCH("publishing", R908)), "Publishing")))))))))</f>
        <v>Film &amp; Video</v>
      </c>
      <c r="T908" t="str">
        <f>IF(ISNUMBER(SEARCH("food", R908)), "Food Trucks",
IF(ISNUMBER(SEARCH("electric",R908)),"Electric Music",
IF(ISNUMBER(SEARCH("indie",R908)),"Indie Rock",
IF(ISNUMBER(SEARCH("jazz",R908)),"Jazz",
IF(ISNUMBER(SEARCH("metal",R908)),"Metal",
IF(ISNUMBER(SEARCH("rock",R908)),"Rock",
IF(ISNUMBER(SEARCH("world",R908)),"World Music",
IF(ISNUMBER(SEARCH("animation", R908)), "Animation",
IF(ISNUMBER(SEARCH("documentary", R908)), "Documentary",
IF(ISNUMBER(SEARCH("drama", R908)), "Drama",
IF(ISNUMBER(SEARCH("science", R908)), "Science Ficton",
IF(ISNUMBER(SEARCH("shorts", R908)), "Shorts",
IF(ISNUMBER(SEARCH("television", R908)), "Television",
IF(ISNUMBER(SEARCH("mobile", R908)), "Mobile Games",
IF(ISNUMBER(SEARCH("video games", R908)), "Video Games",
IF(ISNUMBER(SEARCH("theater", R908)), "Plays",
IF(ISNUMBER(SEARCH("wearables", R908)), "Wearables",
IF(ISNUMBER(SEARCH("web", R908)), "Web",
IF(ISNUMBER(SEARCH("journalism", R908)), "Audio",
IF(ISNUMBER(SEARCH("photography", R908)), "Photography Books",
IF(ISNUMBER(SEARCH("publishing/fiction", R908)), "Ficton",
IF(ISNUMBER(SEARCH("nonfiction", R908)), "Nonfiction",
IF(ISNUMBER(SEARCH("podcasts", R908)), "Radio &amp; Podcasts",
IF(ISNUMBER(SEARCH("translations", R908)), "translations"))))))))))))))))))))))))</f>
        <v>Documentary</v>
      </c>
    </row>
    <row r="909" spans="1:20" x14ac:dyDescent="0.25">
      <c r="A909">
        <v>907</v>
      </c>
      <c r="B909" t="s">
        <v>1846</v>
      </c>
      <c r="C909" s="3" t="s">
        <v>1847</v>
      </c>
      <c r="D909">
        <v>9100</v>
      </c>
      <c r="E909">
        <v>1843</v>
      </c>
      <c r="F909" s="6">
        <f>E909/D909*100</f>
        <v>20.252747252747252</v>
      </c>
      <c r="G909" t="s">
        <v>14</v>
      </c>
      <c r="H909">
        <v>41</v>
      </c>
      <c r="I909" s="8">
        <f>IFERROR(E909/H909,"0")</f>
        <v>44.951219512195124</v>
      </c>
      <c r="J909" t="s">
        <v>21</v>
      </c>
      <c r="K909" t="s">
        <v>22</v>
      </c>
      <c r="L909">
        <v>1303880400</v>
      </c>
      <c r="M909" s="12">
        <f>(((L909/60)/60)/24)+DATE(1970,1,1)</f>
        <v>40660.208333333336</v>
      </c>
      <c r="N909">
        <v>1304485200</v>
      </c>
      <c r="O909" s="12">
        <f>(((N909/60)/60)/24)+DATE(1970,1,1)</f>
        <v>40667.208333333336</v>
      </c>
      <c r="P909" t="b">
        <v>0</v>
      </c>
      <c r="Q909" t="b">
        <v>0</v>
      </c>
      <c r="R909" t="s">
        <v>33</v>
      </c>
      <c r="S909" t="str">
        <f>IF(ISNUMBER(SEARCH("food", R909)), "Food", IF(ISNUMBER(SEARCH("music",R909)),"Music",IF(ISNUMBER(SEARCH("film", R909)), "Film &amp; Video", IF(ISNUMBER(SEARCH("games", R909)), "Games", IF(ISNUMBER(SEARCH("theater", R909)), "Theater",IF(ISNUMBER(SEARCH("technology", R909)), "Technology", IF(ISNUMBER(SEARCH("journalism", R909)), "Journalism", IF(ISNUMBER(SEARCH("photography", R909)), "Photography", IF(ISNUMBER(SEARCH("publishing", R909)), "Publishing")))))))))</f>
        <v>Theater</v>
      </c>
      <c r="T909" t="str">
        <f>IF(ISNUMBER(SEARCH("food", R909)), "Food Trucks",
IF(ISNUMBER(SEARCH("electric",R909)),"Electric Music",
IF(ISNUMBER(SEARCH("indie",R909)),"Indie Rock",
IF(ISNUMBER(SEARCH("jazz",R909)),"Jazz",
IF(ISNUMBER(SEARCH("metal",R909)),"Metal",
IF(ISNUMBER(SEARCH("rock",R909)),"Rock",
IF(ISNUMBER(SEARCH("world",R909)),"World Music",
IF(ISNUMBER(SEARCH("animation", R909)), "Animation",
IF(ISNUMBER(SEARCH("documentary", R909)), "Documentary",
IF(ISNUMBER(SEARCH("drama", R909)), "Drama",
IF(ISNUMBER(SEARCH("science", R909)), "Science Ficton",
IF(ISNUMBER(SEARCH("shorts", R909)), "Shorts",
IF(ISNUMBER(SEARCH("television", R909)), "Television",
IF(ISNUMBER(SEARCH("mobile", R909)), "Mobile Games",
IF(ISNUMBER(SEARCH("video games", R909)), "Video Games",
IF(ISNUMBER(SEARCH("theater", R909)), "Plays",
IF(ISNUMBER(SEARCH("wearables", R909)), "Wearables",
IF(ISNUMBER(SEARCH("web", R909)), "Web",
IF(ISNUMBER(SEARCH("journalism", R909)), "Audio",
IF(ISNUMBER(SEARCH("photography", R909)), "Photography Books",
IF(ISNUMBER(SEARCH("publishing/fiction", R909)), "Ficton",
IF(ISNUMBER(SEARCH("nonfiction", R909)), "Nonfiction",
IF(ISNUMBER(SEARCH("podcasts", R909)), "Radio &amp; Podcasts",
IF(ISNUMBER(SEARCH("translations", R909)), "translations"))))))))))))))))))))))))</f>
        <v>Plays</v>
      </c>
    </row>
    <row r="910" spans="1:20" x14ac:dyDescent="0.25">
      <c r="A910">
        <v>908</v>
      </c>
      <c r="B910" t="s">
        <v>1848</v>
      </c>
      <c r="C910" s="3" t="s">
        <v>1849</v>
      </c>
      <c r="D910">
        <v>38200</v>
      </c>
      <c r="E910">
        <v>121950</v>
      </c>
      <c r="F910" s="6">
        <f>E910/D910*100</f>
        <v>319.24083769633506</v>
      </c>
      <c r="G910" t="s">
        <v>20</v>
      </c>
      <c r="H910">
        <v>3934</v>
      </c>
      <c r="I910" s="8">
        <f>IFERROR(E910/H910,"0")</f>
        <v>30.99898322318251</v>
      </c>
      <c r="J910" t="s">
        <v>21</v>
      </c>
      <c r="K910" t="s">
        <v>22</v>
      </c>
      <c r="L910">
        <v>1335934800</v>
      </c>
      <c r="M910" s="12">
        <f>(((L910/60)/60)/24)+DATE(1970,1,1)</f>
        <v>41031.208333333336</v>
      </c>
      <c r="N910">
        <v>1336885200</v>
      </c>
      <c r="O910" s="12">
        <f>(((N910/60)/60)/24)+DATE(1970,1,1)</f>
        <v>41042.208333333336</v>
      </c>
      <c r="P910" t="b">
        <v>0</v>
      </c>
      <c r="Q910" t="b">
        <v>0</v>
      </c>
      <c r="R910" t="s">
        <v>89</v>
      </c>
      <c r="S910" t="str">
        <f>IF(ISNUMBER(SEARCH("food", R910)), "Food", IF(ISNUMBER(SEARCH("music",R910)),"Music",IF(ISNUMBER(SEARCH("film", R910)), "Film &amp; Video", IF(ISNUMBER(SEARCH("games", R910)), "Games", IF(ISNUMBER(SEARCH("theater", R910)), "Theater",IF(ISNUMBER(SEARCH("technology", R910)), "Technology", IF(ISNUMBER(SEARCH("journalism", R910)), "Journalism", IF(ISNUMBER(SEARCH("photography", R910)), "Photography", IF(ISNUMBER(SEARCH("publishing", R910)), "Publishing")))))))))</f>
        <v>Games</v>
      </c>
      <c r="T910" t="str">
        <f>IF(ISNUMBER(SEARCH("food", R910)), "Food Trucks",
IF(ISNUMBER(SEARCH("electric",R910)),"Electric Music",
IF(ISNUMBER(SEARCH("indie",R910)),"Indie Rock",
IF(ISNUMBER(SEARCH("jazz",R910)),"Jazz",
IF(ISNUMBER(SEARCH("metal",R910)),"Metal",
IF(ISNUMBER(SEARCH("rock",R910)),"Rock",
IF(ISNUMBER(SEARCH("world",R910)),"World Music",
IF(ISNUMBER(SEARCH("animation", R910)), "Animation",
IF(ISNUMBER(SEARCH("documentary", R910)), "Documentary",
IF(ISNUMBER(SEARCH("drama", R910)), "Drama",
IF(ISNUMBER(SEARCH("science", R910)), "Science Ficton",
IF(ISNUMBER(SEARCH("shorts", R910)), "Shorts",
IF(ISNUMBER(SEARCH("television", R910)), "Television",
IF(ISNUMBER(SEARCH("mobile", R910)), "Mobile Games",
IF(ISNUMBER(SEARCH("video games", R910)), "Video Games",
IF(ISNUMBER(SEARCH("theater", R910)), "Plays",
IF(ISNUMBER(SEARCH("wearables", R910)), "Wearables",
IF(ISNUMBER(SEARCH("web", R910)), "Web",
IF(ISNUMBER(SEARCH("journalism", R910)), "Audio",
IF(ISNUMBER(SEARCH("photography", R910)), "Photography Books",
IF(ISNUMBER(SEARCH("publishing/fiction", R910)), "Ficton",
IF(ISNUMBER(SEARCH("nonfiction", R910)), "Nonfiction",
IF(ISNUMBER(SEARCH("podcasts", R910)), "Radio &amp; Podcasts",
IF(ISNUMBER(SEARCH("translations", R910)), "translations"))))))))))))))))))))))))</f>
        <v>Video Games</v>
      </c>
    </row>
    <row r="911" spans="1:20" x14ac:dyDescent="0.25">
      <c r="A911">
        <v>909</v>
      </c>
      <c r="B911" t="s">
        <v>1850</v>
      </c>
      <c r="C911" s="3" t="s">
        <v>1851</v>
      </c>
      <c r="D911">
        <v>1800</v>
      </c>
      <c r="E911">
        <v>8621</v>
      </c>
      <c r="F911" s="6">
        <f>E911/D911*100</f>
        <v>478.94444444444446</v>
      </c>
      <c r="G911" t="s">
        <v>20</v>
      </c>
      <c r="H911">
        <v>80</v>
      </c>
      <c r="I911" s="8">
        <f>IFERROR(E911/H911,"0")</f>
        <v>107.7625</v>
      </c>
      <c r="J911" t="s">
        <v>15</v>
      </c>
      <c r="K911" t="s">
        <v>16</v>
      </c>
      <c r="L911">
        <v>1528088400</v>
      </c>
      <c r="M911" s="12">
        <f>(((L911/60)/60)/24)+DATE(1970,1,1)</f>
        <v>43255.208333333328</v>
      </c>
      <c r="N911">
        <v>1530421200</v>
      </c>
      <c r="O911" s="12">
        <f>(((N911/60)/60)/24)+DATE(1970,1,1)</f>
        <v>43282.208333333328</v>
      </c>
      <c r="P911" t="b">
        <v>0</v>
      </c>
      <c r="Q911" t="b">
        <v>1</v>
      </c>
      <c r="R911" t="s">
        <v>33</v>
      </c>
      <c r="S911" t="str">
        <f>IF(ISNUMBER(SEARCH("food", R911)), "Food", IF(ISNUMBER(SEARCH("music",R911)),"Music",IF(ISNUMBER(SEARCH("film", R911)), "Film &amp; Video", IF(ISNUMBER(SEARCH("games", R911)), "Games", IF(ISNUMBER(SEARCH("theater", R911)), "Theater",IF(ISNUMBER(SEARCH("technology", R911)), "Technology", IF(ISNUMBER(SEARCH("journalism", R911)), "Journalism", IF(ISNUMBER(SEARCH("photography", R911)), "Photography", IF(ISNUMBER(SEARCH("publishing", R911)), "Publishing")))))))))</f>
        <v>Theater</v>
      </c>
      <c r="T911" t="str">
        <f>IF(ISNUMBER(SEARCH("food", R911)), "Food Trucks",
IF(ISNUMBER(SEARCH("electric",R911)),"Electric Music",
IF(ISNUMBER(SEARCH("indie",R911)),"Indie Rock",
IF(ISNUMBER(SEARCH("jazz",R911)),"Jazz",
IF(ISNUMBER(SEARCH("metal",R911)),"Metal",
IF(ISNUMBER(SEARCH("rock",R911)),"Rock",
IF(ISNUMBER(SEARCH("world",R911)),"World Music",
IF(ISNUMBER(SEARCH("animation", R911)), "Animation",
IF(ISNUMBER(SEARCH("documentary", R911)), "Documentary",
IF(ISNUMBER(SEARCH("drama", R911)), "Drama",
IF(ISNUMBER(SEARCH("science", R911)), "Science Ficton",
IF(ISNUMBER(SEARCH("shorts", R911)), "Shorts",
IF(ISNUMBER(SEARCH("television", R911)), "Television",
IF(ISNUMBER(SEARCH("mobile", R911)), "Mobile Games",
IF(ISNUMBER(SEARCH("video games", R911)), "Video Games",
IF(ISNUMBER(SEARCH("theater", R911)), "Plays",
IF(ISNUMBER(SEARCH("wearables", R911)), "Wearables",
IF(ISNUMBER(SEARCH("web", R911)), "Web",
IF(ISNUMBER(SEARCH("journalism", R911)), "Audio",
IF(ISNUMBER(SEARCH("photography", R911)), "Photography Books",
IF(ISNUMBER(SEARCH("publishing/fiction", R911)), "Ficton",
IF(ISNUMBER(SEARCH("nonfiction", R911)), "Nonfiction",
IF(ISNUMBER(SEARCH("podcasts", R911)), "Radio &amp; Podcasts",
IF(ISNUMBER(SEARCH("translations", R911)), "translations"))))))))))))))))))))))))</f>
        <v>Plays</v>
      </c>
    </row>
    <row r="912" spans="1:20" x14ac:dyDescent="0.25">
      <c r="A912">
        <v>910</v>
      </c>
      <c r="B912" t="s">
        <v>1852</v>
      </c>
      <c r="C912" s="3" t="s">
        <v>1853</v>
      </c>
      <c r="D912">
        <v>154500</v>
      </c>
      <c r="E912">
        <v>30215</v>
      </c>
      <c r="F912" s="6">
        <f>E912/D912*100</f>
        <v>19.556634304207122</v>
      </c>
      <c r="G912" t="s">
        <v>74</v>
      </c>
      <c r="H912">
        <v>296</v>
      </c>
      <c r="I912" s="8">
        <f>IFERROR(E912/H912,"0")</f>
        <v>102.07770270270271</v>
      </c>
      <c r="J912" t="s">
        <v>21</v>
      </c>
      <c r="K912" t="s">
        <v>22</v>
      </c>
      <c r="L912">
        <v>1421906400</v>
      </c>
      <c r="M912" s="12">
        <f>(((L912/60)/60)/24)+DATE(1970,1,1)</f>
        <v>42026.25</v>
      </c>
      <c r="N912">
        <v>1421992800</v>
      </c>
      <c r="O912" s="12">
        <f>(((N912/60)/60)/24)+DATE(1970,1,1)</f>
        <v>42027.25</v>
      </c>
      <c r="P912" t="b">
        <v>0</v>
      </c>
      <c r="Q912" t="b">
        <v>0</v>
      </c>
      <c r="R912" t="s">
        <v>33</v>
      </c>
      <c r="S912" t="str">
        <f>IF(ISNUMBER(SEARCH("food", R912)), "Food", IF(ISNUMBER(SEARCH("music",R912)),"Music",IF(ISNUMBER(SEARCH("film", R912)), "Film &amp; Video", IF(ISNUMBER(SEARCH("games", R912)), "Games", IF(ISNUMBER(SEARCH("theater", R912)), "Theater",IF(ISNUMBER(SEARCH("technology", R912)), "Technology", IF(ISNUMBER(SEARCH("journalism", R912)), "Journalism", IF(ISNUMBER(SEARCH("photography", R912)), "Photography", IF(ISNUMBER(SEARCH("publishing", R912)), "Publishing")))))))))</f>
        <v>Theater</v>
      </c>
      <c r="T912" t="str">
        <f>IF(ISNUMBER(SEARCH("food", R912)), "Food Trucks",
IF(ISNUMBER(SEARCH("electric",R912)),"Electric Music",
IF(ISNUMBER(SEARCH("indie",R912)),"Indie Rock",
IF(ISNUMBER(SEARCH("jazz",R912)),"Jazz",
IF(ISNUMBER(SEARCH("metal",R912)),"Metal",
IF(ISNUMBER(SEARCH("rock",R912)),"Rock",
IF(ISNUMBER(SEARCH("world",R912)),"World Music",
IF(ISNUMBER(SEARCH("animation", R912)), "Animation",
IF(ISNUMBER(SEARCH("documentary", R912)), "Documentary",
IF(ISNUMBER(SEARCH("drama", R912)), "Drama",
IF(ISNUMBER(SEARCH("science", R912)), "Science Ficton",
IF(ISNUMBER(SEARCH("shorts", R912)), "Shorts",
IF(ISNUMBER(SEARCH("television", R912)), "Television",
IF(ISNUMBER(SEARCH("mobile", R912)), "Mobile Games",
IF(ISNUMBER(SEARCH("video games", R912)), "Video Games",
IF(ISNUMBER(SEARCH("theater", R912)), "Plays",
IF(ISNUMBER(SEARCH("wearables", R912)), "Wearables",
IF(ISNUMBER(SEARCH("web", R912)), "Web",
IF(ISNUMBER(SEARCH("journalism", R912)), "Audio",
IF(ISNUMBER(SEARCH("photography", R912)), "Photography Books",
IF(ISNUMBER(SEARCH("publishing/fiction", R912)), "Ficton",
IF(ISNUMBER(SEARCH("nonfiction", R912)), "Nonfiction",
IF(ISNUMBER(SEARCH("podcasts", R912)), "Radio &amp; Podcasts",
IF(ISNUMBER(SEARCH("translations", R912)), "translations"))))))))))))))))))))))))</f>
        <v>Plays</v>
      </c>
    </row>
    <row r="913" spans="1:20" x14ac:dyDescent="0.25">
      <c r="A913">
        <v>911</v>
      </c>
      <c r="B913" t="s">
        <v>1854</v>
      </c>
      <c r="C913" s="3" t="s">
        <v>1855</v>
      </c>
      <c r="D913">
        <v>5800</v>
      </c>
      <c r="E913">
        <v>11539</v>
      </c>
      <c r="F913" s="6">
        <f>E913/D913*100</f>
        <v>198.94827586206895</v>
      </c>
      <c r="G913" t="s">
        <v>20</v>
      </c>
      <c r="H913">
        <v>462</v>
      </c>
      <c r="I913" s="8">
        <f>IFERROR(E913/H913,"0")</f>
        <v>24.976190476190474</v>
      </c>
      <c r="J913" t="s">
        <v>21</v>
      </c>
      <c r="K913" t="s">
        <v>22</v>
      </c>
      <c r="L913">
        <v>1568005200</v>
      </c>
      <c r="M913" s="12">
        <f>(((L913/60)/60)/24)+DATE(1970,1,1)</f>
        <v>43717.208333333328</v>
      </c>
      <c r="N913">
        <v>1568178000</v>
      </c>
      <c r="O913" s="12">
        <f>(((N913/60)/60)/24)+DATE(1970,1,1)</f>
        <v>43719.208333333328</v>
      </c>
      <c r="P913" t="b">
        <v>1</v>
      </c>
      <c r="Q913" t="b">
        <v>0</v>
      </c>
      <c r="R913" t="s">
        <v>28</v>
      </c>
      <c r="S913" t="str">
        <f>IF(ISNUMBER(SEARCH("food", R913)), "Food", IF(ISNUMBER(SEARCH("music",R913)),"Music",IF(ISNUMBER(SEARCH("film", R913)), "Film &amp; Video", IF(ISNUMBER(SEARCH("games", R913)), "Games", IF(ISNUMBER(SEARCH("theater", R913)), "Theater",IF(ISNUMBER(SEARCH("technology", R913)), "Technology", IF(ISNUMBER(SEARCH("journalism", R913)), "Journalism", IF(ISNUMBER(SEARCH("photography", R913)), "Photography", IF(ISNUMBER(SEARCH("publishing", R913)), "Publishing")))))))))</f>
        <v>Technology</v>
      </c>
      <c r="T913" t="str">
        <f>IF(ISNUMBER(SEARCH("food", R913)), "Food Trucks",
IF(ISNUMBER(SEARCH("electric",R913)),"Electric Music",
IF(ISNUMBER(SEARCH("indie",R913)),"Indie Rock",
IF(ISNUMBER(SEARCH("jazz",R913)),"Jazz",
IF(ISNUMBER(SEARCH("metal",R913)),"Metal",
IF(ISNUMBER(SEARCH("rock",R913)),"Rock",
IF(ISNUMBER(SEARCH("world",R913)),"World Music",
IF(ISNUMBER(SEARCH("animation", R913)), "Animation",
IF(ISNUMBER(SEARCH("documentary", R913)), "Documentary",
IF(ISNUMBER(SEARCH("drama", R913)), "Drama",
IF(ISNUMBER(SEARCH("science", R913)), "Science Ficton",
IF(ISNUMBER(SEARCH("shorts", R913)), "Shorts",
IF(ISNUMBER(SEARCH("television", R913)), "Television",
IF(ISNUMBER(SEARCH("mobile", R913)), "Mobile Games",
IF(ISNUMBER(SEARCH("video games", R913)), "Video Games",
IF(ISNUMBER(SEARCH("theater", R913)), "Plays",
IF(ISNUMBER(SEARCH("wearables", R913)), "Wearables",
IF(ISNUMBER(SEARCH("web", R913)), "Web",
IF(ISNUMBER(SEARCH("journalism", R913)), "Audio",
IF(ISNUMBER(SEARCH("photography", R913)), "Photography Books",
IF(ISNUMBER(SEARCH("publishing/fiction", R913)), "Ficton",
IF(ISNUMBER(SEARCH("nonfiction", R913)), "Nonfiction",
IF(ISNUMBER(SEARCH("podcasts", R913)), "Radio &amp; Podcasts",
IF(ISNUMBER(SEARCH("translations", R913)), "translations"))))))))))))))))))))))))</f>
        <v>Web</v>
      </c>
    </row>
    <row r="914" spans="1:20" x14ac:dyDescent="0.25">
      <c r="A914">
        <v>912</v>
      </c>
      <c r="B914" t="s">
        <v>1856</v>
      </c>
      <c r="C914" s="3" t="s">
        <v>1857</v>
      </c>
      <c r="D914">
        <v>1800</v>
      </c>
      <c r="E914">
        <v>14310</v>
      </c>
      <c r="F914" s="6">
        <f>E914/D914*100</f>
        <v>795</v>
      </c>
      <c r="G914" t="s">
        <v>20</v>
      </c>
      <c r="H914">
        <v>179</v>
      </c>
      <c r="I914" s="8">
        <f>IFERROR(E914/H914,"0")</f>
        <v>79.944134078212286</v>
      </c>
      <c r="J914" t="s">
        <v>21</v>
      </c>
      <c r="K914" t="s">
        <v>22</v>
      </c>
      <c r="L914">
        <v>1346821200</v>
      </c>
      <c r="M914" s="12">
        <f>(((L914/60)/60)/24)+DATE(1970,1,1)</f>
        <v>41157.208333333336</v>
      </c>
      <c r="N914">
        <v>1347944400</v>
      </c>
      <c r="O914" s="12">
        <f>(((N914/60)/60)/24)+DATE(1970,1,1)</f>
        <v>41170.208333333336</v>
      </c>
      <c r="P914" t="b">
        <v>1</v>
      </c>
      <c r="Q914" t="b">
        <v>0</v>
      </c>
      <c r="R914" t="s">
        <v>53</v>
      </c>
      <c r="S914" t="str">
        <f>IF(ISNUMBER(SEARCH("food", R914)), "Food", IF(ISNUMBER(SEARCH("music",R914)),"Music",IF(ISNUMBER(SEARCH("film", R914)), "Film &amp; Video", IF(ISNUMBER(SEARCH("games", R914)), "Games", IF(ISNUMBER(SEARCH("theater", R914)), "Theater",IF(ISNUMBER(SEARCH("technology", R914)), "Technology", IF(ISNUMBER(SEARCH("journalism", R914)), "Journalism", IF(ISNUMBER(SEARCH("photography", R914)), "Photography", IF(ISNUMBER(SEARCH("publishing", R914)), "Publishing")))))))))</f>
        <v>Film &amp; Video</v>
      </c>
      <c r="T914" t="str">
        <f>IF(ISNUMBER(SEARCH("food", R914)), "Food Trucks",
IF(ISNUMBER(SEARCH("electric",R914)),"Electric Music",
IF(ISNUMBER(SEARCH("indie",R914)),"Indie Rock",
IF(ISNUMBER(SEARCH("jazz",R914)),"Jazz",
IF(ISNUMBER(SEARCH("metal",R914)),"Metal",
IF(ISNUMBER(SEARCH("rock",R914)),"Rock",
IF(ISNUMBER(SEARCH("world",R914)),"World Music",
IF(ISNUMBER(SEARCH("animation", R914)), "Animation",
IF(ISNUMBER(SEARCH("documentary", R914)), "Documentary",
IF(ISNUMBER(SEARCH("drama", R914)), "Drama",
IF(ISNUMBER(SEARCH("science", R914)), "Science Ficton",
IF(ISNUMBER(SEARCH("shorts", R914)), "Shorts",
IF(ISNUMBER(SEARCH("television", R914)), "Television",
IF(ISNUMBER(SEARCH("mobile", R914)), "Mobile Games",
IF(ISNUMBER(SEARCH("video games", R914)), "Video Games",
IF(ISNUMBER(SEARCH("theater", R914)), "Plays",
IF(ISNUMBER(SEARCH("wearables", R914)), "Wearables",
IF(ISNUMBER(SEARCH("web", R914)), "Web",
IF(ISNUMBER(SEARCH("journalism", R914)), "Audio",
IF(ISNUMBER(SEARCH("photography", R914)), "Photography Books",
IF(ISNUMBER(SEARCH("publishing/fiction", R914)), "Ficton",
IF(ISNUMBER(SEARCH("nonfiction", R914)), "Nonfiction",
IF(ISNUMBER(SEARCH("podcasts", R914)), "Radio &amp; Podcasts",
IF(ISNUMBER(SEARCH("translations", R914)), "translations"))))))))))))))))))))))))</f>
        <v>Drama</v>
      </c>
    </row>
    <row r="915" spans="1:20" x14ac:dyDescent="0.25">
      <c r="A915">
        <v>913</v>
      </c>
      <c r="B915" t="s">
        <v>1858</v>
      </c>
      <c r="C915" s="3" t="s">
        <v>1859</v>
      </c>
      <c r="D915">
        <v>70200</v>
      </c>
      <c r="E915">
        <v>35536</v>
      </c>
      <c r="F915" s="6">
        <f>E915/D915*100</f>
        <v>50.621082621082621</v>
      </c>
      <c r="G915" t="s">
        <v>14</v>
      </c>
      <c r="H915">
        <v>523</v>
      </c>
      <c r="I915" s="8">
        <f>IFERROR(E915/H915,"0")</f>
        <v>67.946462715105156</v>
      </c>
      <c r="J915" t="s">
        <v>26</v>
      </c>
      <c r="K915" t="s">
        <v>27</v>
      </c>
      <c r="L915">
        <v>1557637200</v>
      </c>
      <c r="M915" s="12">
        <f>(((L915/60)/60)/24)+DATE(1970,1,1)</f>
        <v>43597.208333333328</v>
      </c>
      <c r="N915">
        <v>1558760400</v>
      </c>
      <c r="O915" s="12">
        <f>(((N915/60)/60)/24)+DATE(1970,1,1)</f>
        <v>43610.208333333328</v>
      </c>
      <c r="P915" t="b">
        <v>0</v>
      </c>
      <c r="Q915" t="b">
        <v>0</v>
      </c>
      <c r="R915" t="s">
        <v>53</v>
      </c>
      <c r="S915" t="str">
        <f>IF(ISNUMBER(SEARCH("food", R915)), "Food", IF(ISNUMBER(SEARCH("music",R915)),"Music",IF(ISNUMBER(SEARCH("film", R915)), "Film &amp; Video", IF(ISNUMBER(SEARCH("games", R915)), "Games", IF(ISNUMBER(SEARCH("theater", R915)), "Theater",IF(ISNUMBER(SEARCH("technology", R915)), "Technology", IF(ISNUMBER(SEARCH("journalism", R915)), "Journalism", IF(ISNUMBER(SEARCH("photography", R915)), "Photography", IF(ISNUMBER(SEARCH("publishing", R915)), "Publishing")))))))))</f>
        <v>Film &amp; Video</v>
      </c>
      <c r="T915" t="str">
        <f>IF(ISNUMBER(SEARCH("food", R915)), "Food Trucks",
IF(ISNUMBER(SEARCH("electric",R915)),"Electric Music",
IF(ISNUMBER(SEARCH("indie",R915)),"Indie Rock",
IF(ISNUMBER(SEARCH("jazz",R915)),"Jazz",
IF(ISNUMBER(SEARCH("metal",R915)),"Metal",
IF(ISNUMBER(SEARCH("rock",R915)),"Rock",
IF(ISNUMBER(SEARCH("world",R915)),"World Music",
IF(ISNUMBER(SEARCH("animation", R915)), "Animation",
IF(ISNUMBER(SEARCH("documentary", R915)), "Documentary",
IF(ISNUMBER(SEARCH("drama", R915)), "Drama",
IF(ISNUMBER(SEARCH("science", R915)), "Science Ficton",
IF(ISNUMBER(SEARCH("shorts", R915)), "Shorts",
IF(ISNUMBER(SEARCH("television", R915)), "Television",
IF(ISNUMBER(SEARCH("mobile", R915)), "Mobile Games",
IF(ISNUMBER(SEARCH("video games", R915)), "Video Games",
IF(ISNUMBER(SEARCH("theater", R915)), "Plays",
IF(ISNUMBER(SEARCH("wearables", R915)), "Wearables",
IF(ISNUMBER(SEARCH("web", R915)), "Web",
IF(ISNUMBER(SEARCH("journalism", R915)), "Audio",
IF(ISNUMBER(SEARCH("photography", R915)), "Photography Books",
IF(ISNUMBER(SEARCH("publishing/fiction", R915)), "Ficton",
IF(ISNUMBER(SEARCH("nonfiction", R915)), "Nonfiction",
IF(ISNUMBER(SEARCH("podcasts", R915)), "Radio &amp; Podcasts",
IF(ISNUMBER(SEARCH("translations", R915)), "translations"))))))))))))))))))))))))</f>
        <v>Drama</v>
      </c>
    </row>
    <row r="916" spans="1:20" x14ac:dyDescent="0.25">
      <c r="A916">
        <v>914</v>
      </c>
      <c r="B916" t="s">
        <v>1860</v>
      </c>
      <c r="C916" s="3" t="s">
        <v>1861</v>
      </c>
      <c r="D916">
        <v>6400</v>
      </c>
      <c r="E916">
        <v>3676</v>
      </c>
      <c r="F916" s="6">
        <f>E916/D916*100</f>
        <v>57.4375</v>
      </c>
      <c r="G916" t="s">
        <v>14</v>
      </c>
      <c r="H916">
        <v>141</v>
      </c>
      <c r="I916" s="8">
        <f>IFERROR(E916/H916,"0")</f>
        <v>26.070921985815602</v>
      </c>
      <c r="J916" t="s">
        <v>40</v>
      </c>
      <c r="K916" t="s">
        <v>41</v>
      </c>
      <c r="L916">
        <v>1375592400</v>
      </c>
      <c r="M916" s="12">
        <f>(((L916/60)/60)/24)+DATE(1970,1,1)</f>
        <v>41490.208333333336</v>
      </c>
      <c r="N916">
        <v>1376629200</v>
      </c>
      <c r="O916" s="12">
        <f>(((N916/60)/60)/24)+DATE(1970,1,1)</f>
        <v>41502.208333333336</v>
      </c>
      <c r="P916" t="b">
        <v>0</v>
      </c>
      <c r="Q916" t="b">
        <v>0</v>
      </c>
      <c r="R916" t="s">
        <v>33</v>
      </c>
      <c r="S916" t="str">
        <f>IF(ISNUMBER(SEARCH("food", R916)), "Food", IF(ISNUMBER(SEARCH("music",R916)),"Music",IF(ISNUMBER(SEARCH("film", R916)), "Film &amp; Video", IF(ISNUMBER(SEARCH("games", R916)), "Games", IF(ISNUMBER(SEARCH("theater", R916)), "Theater",IF(ISNUMBER(SEARCH("technology", R916)), "Technology", IF(ISNUMBER(SEARCH("journalism", R916)), "Journalism", IF(ISNUMBER(SEARCH("photography", R916)), "Photography", IF(ISNUMBER(SEARCH("publishing", R916)), "Publishing")))))))))</f>
        <v>Theater</v>
      </c>
      <c r="T916" t="str">
        <f>IF(ISNUMBER(SEARCH("food", R916)), "Food Trucks",
IF(ISNUMBER(SEARCH("electric",R916)),"Electric Music",
IF(ISNUMBER(SEARCH("indie",R916)),"Indie Rock",
IF(ISNUMBER(SEARCH("jazz",R916)),"Jazz",
IF(ISNUMBER(SEARCH("metal",R916)),"Metal",
IF(ISNUMBER(SEARCH("rock",R916)),"Rock",
IF(ISNUMBER(SEARCH("world",R916)),"World Music",
IF(ISNUMBER(SEARCH("animation", R916)), "Animation",
IF(ISNUMBER(SEARCH("documentary", R916)), "Documentary",
IF(ISNUMBER(SEARCH("drama", R916)), "Drama",
IF(ISNUMBER(SEARCH("science", R916)), "Science Ficton",
IF(ISNUMBER(SEARCH("shorts", R916)), "Shorts",
IF(ISNUMBER(SEARCH("television", R916)), "Television",
IF(ISNUMBER(SEARCH("mobile", R916)), "Mobile Games",
IF(ISNUMBER(SEARCH("video games", R916)), "Video Games",
IF(ISNUMBER(SEARCH("theater", R916)), "Plays",
IF(ISNUMBER(SEARCH("wearables", R916)), "Wearables",
IF(ISNUMBER(SEARCH("web", R916)), "Web",
IF(ISNUMBER(SEARCH("journalism", R916)), "Audio",
IF(ISNUMBER(SEARCH("photography", R916)), "Photography Books",
IF(ISNUMBER(SEARCH("publishing/fiction", R916)), "Ficton",
IF(ISNUMBER(SEARCH("nonfiction", R916)), "Nonfiction",
IF(ISNUMBER(SEARCH("podcasts", R916)), "Radio &amp; Podcasts",
IF(ISNUMBER(SEARCH("translations", R916)), "translations"))))))))))))))))))))))))</f>
        <v>Plays</v>
      </c>
    </row>
    <row r="917" spans="1:20" x14ac:dyDescent="0.25">
      <c r="A917">
        <v>915</v>
      </c>
      <c r="B917" t="s">
        <v>1862</v>
      </c>
      <c r="C917" s="3" t="s">
        <v>1863</v>
      </c>
      <c r="D917">
        <v>125900</v>
      </c>
      <c r="E917">
        <v>195936</v>
      </c>
      <c r="F917" s="6">
        <f>E917/D917*100</f>
        <v>155.62827640984909</v>
      </c>
      <c r="G917" t="s">
        <v>20</v>
      </c>
      <c r="H917">
        <v>1866</v>
      </c>
      <c r="I917" s="8">
        <f>IFERROR(E917/H917,"0")</f>
        <v>105.0032154340836</v>
      </c>
      <c r="J917" t="s">
        <v>40</v>
      </c>
      <c r="K917" t="s">
        <v>41</v>
      </c>
      <c r="L917">
        <v>1503982800</v>
      </c>
      <c r="M917" s="12">
        <f>(((L917/60)/60)/24)+DATE(1970,1,1)</f>
        <v>42976.208333333328</v>
      </c>
      <c r="N917">
        <v>1504760400</v>
      </c>
      <c r="O917" s="12">
        <f>(((N917/60)/60)/24)+DATE(1970,1,1)</f>
        <v>42985.208333333328</v>
      </c>
      <c r="P917" t="b">
        <v>0</v>
      </c>
      <c r="Q917" t="b">
        <v>0</v>
      </c>
      <c r="R917" t="s">
        <v>269</v>
      </c>
      <c r="S917" t="str">
        <f>IF(ISNUMBER(SEARCH("food", R917)), "Food", IF(ISNUMBER(SEARCH("music",R917)),"Music",IF(ISNUMBER(SEARCH("film", R917)), "Film &amp; Video", IF(ISNUMBER(SEARCH("games", R917)), "Games", IF(ISNUMBER(SEARCH("theater", R917)), "Theater",IF(ISNUMBER(SEARCH("technology", R917)), "Technology", IF(ISNUMBER(SEARCH("journalism", R917)), "Journalism", IF(ISNUMBER(SEARCH("photography", R917)), "Photography", IF(ISNUMBER(SEARCH("publishing", R917)), "Publishing")))))))))</f>
        <v>Film &amp; Video</v>
      </c>
      <c r="T917" t="str">
        <f>IF(ISNUMBER(SEARCH("food", R917)), "Food Trucks",
IF(ISNUMBER(SEARCH("electric",R917)),"Electric Music",
IF(ISNUMBER(SEARCH("indie",R917)),"Indie Rock",
IF(ISNUMBER(SEARCH("jazz",R917)),"Jazz",
IF(ISNUMBER(SEARCH("metal",R917)),"Metal",
IF(ISNUMBER(SEARCH("rock",R917)),"Rock",
IF(ISNUMBER(SEARCH("world",R917)),"World Music",
IF(ISNUMBER(SEARCH("animation", R917)), "Animation",
IF(ISNUMBER(SEARCH("documentary", R917)), "Documentary",
IF(ISNUMBER(SEARCH("drama", R917)), "Drama",
IF(ISNUMBER(SEARCH("science", R917)), "Science Ficton",
IF(ISNUMBER(SEARCH("shorts", R917)), "Shorts",
IF(ISNUMBER(SEARCH("television", R917)), "Television",
IF(ISNUMBER(SEARCH("mobile", R917)), "Mobile Games",
IF(ISNUMBER(SEARCH("video games", R917)), "Video Games",
IF(ISNUMBER(SEARCH("theater", R917)), "Plays",
IF(ISNUMBER(SEARCH("wearables", R917)), "Wearables",
IF(ISNUMBER(SEARCH("web", R917)), "Web",
IF(ISNUMBER(SEARCH("journalism", R917)), "Audio",
IF(ISNUMBER(SEARCH("photography", R917)), "Photography Books",
IF(ISNUMBER(SEARCH("publishing/fiction", R917)), "Ficton",
IF(ISNUMBER(SEARCH("nonfiction", R917)), "Nonfiction",
IF(ISNUMBER(SEARCH("podcasts", R917)), "Radio &amp; Podcasts",
IF(ISNUMBER(SEARCH("translations", R917)), "translations"))))))))))))))))))))))))</f>
        <v>Television</v>
      </c>
    </row>
    <row r="918" spans="1:20" ht="31.5" x14ac:dyDescent="0.25">
      <c r="A918">
        <v>916</v>
      </c>
      <c r="B918" t="s">
        <v>1864</v>
      </c>
      <c r="C918" s="3" t="s">
        <v>1865</v>
      </c>
      <c r="D918">
        <v>3700</v>
      </c>
      <c r="E918">
        <v>1343</v>
      </c>
      <c r="F918" s="6">
        <f>E918/D918*100</f>
        <v>36.297297297297298</v>
      </c>
      <c r="G918" t="s">
        <v>14</v>
      </c>
      <c r="H918">
        <v>52</v>
      </c>
      <c r="I918" s="8">
        <f>IFERROR(E918/H918,"0")</f>
        <v>25.826923076923077</v>
      </c>
      <c r="J918" t="s">
        <v>21</v>
      </c>
      <c r="K918" t="s">
        <v>22</v>
      </c>
      <c r="L918">
        <v>1418882400</v>
      </c>
      <c r="M918" s="12">
        <f>(((L918/60)/60)/24)+DATE(1970,1,1)</f>
        <v>41991.25</v>
      </c>
      <c r="N918">
        <v>1419660000</v>
      </c>
      <c r="O918" s="12">
        <f>(((N918/60)/60)/24)+DATE(1970,1,1)</f>
        <v>42000.25</v>
      </c>
      <c r="P918" t="b">
        <v>0</v>
      </c>
      <c r="Q918" t="b">
        <v>0</v>
      </c>
      <c r="R918" t="s">
        <v>122</v>
      </c>
      <c r="S918" t="str">
        <f>IF(ISNUMBER(SEARCH("food", R918)), "Food", IF(ISNUMBER(SEARCH("music",R918)),"Music",IF(ISNUMBER(SEARCH("film", R918)), "Film &amp; Video", IF(ISNUMBER(SEARCH("games", R918)), "Games", IF(ISNUMBER(SEARCH("theater", R918)), "Theater",IF(ISNUMBER(SEARCH("technology", R918)), "Technology", IF(ISNUMBER(SEARCH("journalism", R918)), "Journalism", IF(ISNUMBER(SEARCH("photography", R918)), "Photography", IF(ISNUMBER(SEARCH("publishing", R918)), "Publishing")))))))))</f>
        <v>Photography</v>
      </c>
      <c r="T918" t="str">
        <f>IF(ISNUMBER(SEARCH("food", R918)), "Food Trucks",
IF(ISNUMBER(SEARCH("electric",R918)),"Electric Music",
IF(ISNUMBER(SEARCH("indie",R918)),"Indie Rock",
IF(ISNUMBER(SEARCH("jazz",R918)),"Jazz",
IF(ISNUMBER(SEARCH("metal",R918)),"Metal",
IF(ISNUMBER(SEARCH("rock",R918)),"Rock",
IF(ISNUMBER(SEARCH("world",R918)),"World Music",
IF(ISNUMBER(SEARCH("animation", R918)), "Animation",
IF(ISNUMBER(SEARCH("documentary", R918)), "Documentary",
IF(ISNUMBER(SEARCH("drama", R918)), "Drama",
IF(ISNUMBER(SEARCH("science", R918)), "Science Ficton",
IF(ISNUMBER(SEARCH("shorts", R918)), "Shorts",
IF(ISNUMBER(SEARCH("television", R918)), "Television",
IF(ISNUMBER(SEARCH("mobile", R918)), "Mobile Games",
IF(ISNUMBER(SEARCH("video games", R918)), "Video Games",
IF(ISNUMBER(SEARCH("theater", R918)), "Plays",
IF(ISNUMBER(SEARCH("wearables", R918)), "Wearables",
IF(ISNUMBER(SEARCH("web", R918)), "Web",
IF(ISNUMBER(SEARCH("journalism", R918)), "Audio",
IF(ISNUMBER(SEARCH("photography", R918)), "Photography Books",
IF(ISNUMBER(SEARCH("publishing/fiction", R918)), "Ficton",
IF(ISNUMBER(SEARCH("nonfiction", R918)), "Nonfiction",
IF(ISNUMBER(SEARCH("podcasts", R918)), "Radio &amp; Podcasts",
IF(ISNUMBER(SEARCH("translations", R918)), "translations"))))))))))))))))))))))))</f>
        <v>Photography Books</v>
      </c>
    </row>
    <row r="919" spans="1:20" x14ac:dyDescent="0.25">
      <c r="A919">
        <v>917</v>
      </c>
      <c r="B919" t="s">
        <v>1866</v>
      </c>
      <c r="C919" s="3" t="s">
        <v>1867</v>
      </c>
      <c r="D919">
        <v>3600</v>
      </c>
      <c r="E919">
        <v>2097</v>
      </c>
      <c r="F919" s="6">
        <f>E919/D919*100</f>
        <v>58.25</v>
      </c>
      <c r="G919" t="s">
        <v>47</v>
      </c>
      <c r="H919">
        <v>27</v>
      </c>
      <c r="I919" s="8">
        <f>IFERROR(E919/H919,"0")</f>
        <v>77.666666666666671</v>
      </c>
      <c r="J919" t="s">
        <v>40</v>
      </c>
      <c r="K919" t="s">
        <v>41</v>
      </c>
      <c r="L919">
        <v>1309237200</v>
      </c>
      <c r="M919" s="12">
        <f>(((L919/60)/60)/24)+DATE(1970,1,1)</f>
        <v>40722.208333333336</v>
      </c>
      <c r="N919">
        <v>1311310800</v>
      </c>
      <c r="O919" s="12">
        <f>(((N919/60)/60)/24)+DATE(1970,1,1)</f>
        <v>40746.208333333336</v>
      </c>
      <c r="P919" t="b">
        <v>0</v>
      </c>
      <c r="Q919" t="b">
        <v>1</v>
      </c>
      <c r="R919" t="s">
        <v>100</v>
      </c>
      <c r="S919" t="str">
        <f>IF(ISNUMBER(SEARCH("food", R919)), "Food", IF(ISNUMBER(SEARCH("music",R919)),"Music",IF(ISNUMBER(SEARCH("film", R919)), "Film &amp; Video", IF(ISNUMBER(SEARCH("games", R919)), "Games", IF(ISNUMBER(SEARCH("theater", R919)), "Theater",IF(ISNUMBER(SEARCH("technology", R919)), "Technology", IF(ISNUMBER(SEARCH("journalism", R919)), "Journalism", IF(ISNUMBER(SEARCH("photography", R919)), "Photography", IF(ISNUMBER(SEARCH("publishing", R919)), "Publishing")))))))))</f>
        <v>Film &amp; Video</v>
      </c>
      <c r="T919" t="str">
        <f>IF(ISNUMBER(SEARCH("food", R919)), "Food Trucks",
IF(ISNUMBER(SEARCH("electric",R919)),"Electric Music",
IF(ISNUMBER(SEARCH("indie",R919)),"Indie Rock",
IF(ISNUMBER(SEARCH("jazz",R919)),"Jazz",
IF(ISNUMBER(SEARCH("metal",R919)),"Metal",
IF(ISNUMBER(SEARCH("rock",R919)),"Rock",
IF(ISNUMBER(SEARCH("world",R919)),"World Music",
IF(ISNUMBER(SEARCH("animation", R919)), "Animation",
IF(ISNUMBER(SEARCH("documentary", R919)), "Documentary",
IF(ISNUMBER(SEARCH("drama", R919)), "Drama",
IF(ISNUMBER(SEARCH("science", R919)), "Science Ficton",
IF(ISNUMBER(SEARCH("shorts", R919)), "Shorts",
IF(ISNUMBER(SEARCH("television", R919)), "Television",
IF(ISNUMBER(SEARCH("mobile", R919)), "Mobile Games",
IF(ISNUMBER(SEARCH("video games", R919)), "Video Games",
IF(ISNUMBER(SEARCH("theater", R919)), "Plays",
IF(ISNUMBER(SEARCH("wearables", R919)), "Wearables",
IF(ISNUMBER(SEARCH("web", R919)), "Web",
IF(ISNUMBER(SEARCH("journalism", R919)), "Audio",
IF(ISNUMBER(SEARCH("photography", R919)), "Photography Books",
IF(ISNUMBER(SEARCH("publishing/fiction", R919)), "Ficton",
IF(ISNUMBER(SEARCH("nonfiction", R919)), "Nonfiction",
IF(ISNUMBER(SEARCH("podcasts", R919)), "Radio &amp; Podcasts",
IF(ISNUMBER(SEARCH("translations", R919)), "translations"))))))))))))))))))))))))</f>
        <v>Shorts</v>
      </c>
    </row>
    <row r="920" spans="1:20" x14ac:dyDescent="0.25">
      <c r="A920">
        <v>918</v>
      </c>
      <c r="B920" t="s">
        <v>1868</v>
      </c>
      <c r="C920" s="3" t="s">
        <v>1869</v>
      </c>
      <c r="D920">
        <v>3800</v>
      </c>
      <c r="E920">
        <v>9021</v>
      </c>
      <c r="F920" s="6">
        <f>E920/D920*100</f>
        <v>237.39473684210526</v>
      </c>
      <c r="G920" t="s">
        <v>20</v>
      </c>
      <c r="H920">
        <v>156</v>
      </c>
      <c r="I920" s="8">
        <f>IFERROR(E920/H920,"0")</f>
        <v>57.82692307692308</v>
      </c>
      <c r="J920" t="s">
        <v>98</v>
      </c>
      <c r="K920" t="s">
        <v>99</v>
      </c>
      <c r="L920">
        <v>1343365200</v>
      </c>
      <c r="M920" s="12">
        <f>(((L920/60)/60)/24)+DATE(1970,1,1)</f>
        <v>41117.208333333336</v>
      </c>
      <c r="N920">
        <v>1344315600</v>
      </c>
      <c r="O920" s="12">
        <f>(((N920/60)/60)/24)+DATE(1970,1,1)</f>
        <v>41128.208333333336</v>
      </c>
      <c r="P920" t="b">
        <v>0</v>
      </c>
      <c r="Q920" t="b">
        <v>0</v>
      </c>
      <c r="R920" t="s">
        <v>133</v>
      </c>
      <c r="S920" t="str">
        <f>IF(ISNUMBER(SEARCH("food", R920)), "Food", IF(ISNUMBER(SEARCH("music",R920)),"Music",IF(ISNUMBER(SEARCH("film", R920)), "Film &amp; Video", IF(ISNUMBER(SEARCH("games", R920)), "Games", IF(ISNUMBER(SEARCH("theater", R920)), "Theater",IF(ISNUMBER(SEARCH("technology", R920)), "Technology", IF(ISNUMBER(SEARCH("journalism", R920)), "Journalism", IF(ISNUMBER(SEARCH("photography", R920)), "Photography", IF(ISNUMBER(SEARCH("publishing", R920)), "Publishing")))))))))</f>
        <v>Publishing</v>
      </c>
      <c r="T920" t="str">
        <f>IF(ISNUMBER(SEARCH("food", R920)), "Food Trucks",
IF(ISNUMBER(SEARCH("electric",R920)),"Electric Music",
IF(ISNUMBER(SEARCH("indie",R920)),"Indie Rock",
IF(ISNUMBER(SEARCH("jazz",R920)),"Jazz",
IF(ISNUMBER(SEARCH("metal",R920)),"Metal",
IF(ISNUMBER(SEARCH("rock",R920)),"Rock",
IF(ISNUMBER(SEARCH("world",R920)),"World Music",
IF(ISNUMBER(SEARCH("animation", R920)), "Animation",
IF(ISNUMBER(SEARCH("documentary", R920)), "Documentary",
IF(ISNUMBER(SEARCH("drama", R920)), "Drama",
IF(ISNUMBER(SEARCH("science", R920)), "Science Ficton",
IF(ISNUMBER(SEARCH("shorts", R920)), "Shorts",
IF(ISNUMBER(SEARCH("television", R920)), "Television",
IF(ISNUMBER(SEARCH("mobile", R920)), "Mobile Games",
IF(ISNUMBER(SEARCH("video games", R920)), "Video Games",
IF(ISNUMBER(SEARCH("theater", R920)), "Plays",
IF(ISNUMBER(SEARCH("wearables", R920)), "Wearables",
IF(ISNUMBER(SEARCH("web", R920)), "Web",
IF(ISNUMBER(SEARCH("journalism", R920)), "Audio",
IF(ISNUMBER(SEARCH("photography", R920)), "Photography Books",
IF(ISNUMBER(SEARCH("publishing/fiction", R920)), "Ficton",
IF(ISNUMBER(SEARCH("nonfiction", R920)), "Nonfiction",
IF(ISNUMBER(SEARCH("podcasts", R920)), "Radio &amp; Podcasts",
IF(ISNUMBER(SEARCH("translations", R920)), "translations"))))))))))))))))))))))))</f>
        <v>Radio &amp; Podcasts</v>
      </c>
    </row>
    <row r="921" spans="1:20" x14ac:dyDescent="0.25">
      <c r="A921">
        <v>919</v>
      </c>
      <c r="B921" t="s">
        <v>1870</v>
      </c>
      <c r="C921" s="3" t="s">
        <v>1871</v>
      </c>
      <c r="D921">
        <v>35600</v>
      </c>
      <c r="E921">
        <v>20915</v>
      </c>
      <c r="F921" s="6">
        <f>E921/D921*100</f>
        <v>58.75</v>
      </c>
      <c r="G921" t="s">
        <v>14</v>
      </c>
      <c r="H921">
        <v>225</v>
      </c>
      <c r="I921" s="8">
        <f>IFERROR(E921/H921,"0")</f>
        <v>92.955555555555549</v>
      </c>
      <c r="J921" t="s">
        <v>26</v>
      </c>
      <c r="K921" t="s">
        <v>27</v>
      </c>
      <c r="L921">
        <v>1507957200</v>
      </c>
      <c r="M921" s="12">
        <f>(((L921/60)/60)/24)+DATE(1970,1,1)</f>
        <v>43022.208333333328</v>
      </c>
      <c r="N921">
        <v>1510725600</v>
      </c>
      <c r="O921" s="12">
        <f>(((N921/60)/60)/24)+DATE(1970,1,1)</f>
        <v>43054.25</v>
      </c>
      <c r="P921" t="b">
        <v>0</v>
      </c>
      <c r="Q921" t="b">
        <v>1</v>
      </c>
      <c r="R921" t="s">
        <v>33</v>
      </c>
      <c r="S921" t="str">
        <f>IF(ISNUMBER(SEARCH("food", R921)), "Food", IF(ISNUMBER(SEARCH("music",R921)),"Music",IF(ISNUMBER(SEARCH("film", R921)), "Film &amp; Video", IF(ISNUMBER(SEARCH("games", R921)), "Games", IF(ISNUMBER(SEARCH("theater", R921)), "Theater",IF(ISNUMBER(SEARCH("technology", R921)), "Technology", IF(ISNUMBER(SEARCH("journalism", R921)), "Journalism", IF(ISNUMBER(SEARCH("photography", R921)), "Photography", IF(ISNUMBER(SEARCH("publishing", R921)), "Publishing")))))))))</f>
        <v>Theater</v>
      </c>
      <c r="T921" t="str">
        <f>IF(ISNUMBER(SEARCH("food", R921)), "Food Trucks",
IF(ISNUMBER(SEARCH("electric",R921)),"Electric Music",
IF(ISNUMBER(SEARCH("indie",R921)),"Indie Rock",
IF(ISNUMBER(SEARCH("jazz",R921)),"Jazz",
IF(ISNUMBER(SEARCH("metal",R921)),"Metal",
IF(ISNUMBER(SEARCH("rock",R921)),"Rock",
IF(ISNUMBER(SEARCH("world",R921)),"World Music",
IF(ISNUMBER(SEARCH("animation", R921)), "Animation",
IF(ISNUMBER(SEARCH("documentary", R921)), "Documentary",
IF(ISNUMBER(SEARCH("drama", R921)), "Drama",
IF(ISNUMBER(SEARCH("science", R921)), "Science Ficton",
IF(ISNUMBER(SEARCH("shorts", R921)), "Shorts",
IF(ISNUMBER(SEARCH("television", R921)), "Television",
IF(ISNUMBER(SEARCH("mobile", R921)), "Mobile Games",
IF(ISNUMBER(SEARCH("video games", R921)), "Video Games",
IF(ISNUMBER(SEARCH("theater", R921)), "Plays",
IF(ISNUMBER(SEARCH("wearables", R921)), "Wearables",
IF(ISNUMBER(SEARCH("web", R921)), "Web",
IF(ISNUMBER(SEARCH("journalism", R921)), "Audio",
IF(ISNUMBER(SEARCH("photography", R921)), "Photography Books",
IF(ISNUMBER(SEARCH("publishing/fiction", R921)), "Ficton",
IF(ISNUMBER(SEARCH("nonfiction", R921)), "Nonfiction",
IF(ISNUMBER(SEARCH("podcasts", R921)), "Radio &amp; Podcasts",
IF(ISNUMBER(SEARCH("translations", R921)), "translations"))))))))))))))))))))))))</f>
        <v>Plays</v>
      </c>
    </row>
    <row r="922" spans="1:20" x14ac:dyDescent="0.25">
      <c r="A922">
        <v>920</v>
      </c>
      <c r="B922" t="s">
        <v>1872</v>
      </c>
      <c r="C922" s="3" t="s">
        <v>1873</v>
      </c>
      <c r="D922">
        <v>5300</v>
      </c>
      <c r="E922">
        <v>9676</v>
      </c>
      <c r="F922" s="6">
        <f>E922/D922*100</f>
        <v>182.56603773584905</v>
      </c>
      <c r="G922" t="s">
        <v>20</v>
      </c>
      <c r="H922">
        <v>255</v>
      </c>
      <c r="I922" s="8">
        <f>IFERROR(E922/H922,"0")</f>
        <v>37.945098039215686</v>
      </c>
      <c r="J922" t="s">
        <v>21</v>
      </c>
      <c r="K922" t="s">
        <v>22</v>
      </c>
      <c r="L922">
        <v>1549519200</v>
      </c>
      <c r="M922" s="12">
        <f>(((L922/60)/60)/24)+DATE(1970,1,1)</f>
        <v>43503.25</v>
      </c>
      <c r="N922">
        <v>1551247200</v>
      </c>
      <c r="O922" s="12">
        <f>(((N922/60)/60)/24)+DATE(1970,1,1)</f>
        <v>43523.25</v>
      </c>
      <c r="P922" t="b">
        <v>1</v>
      </c>
      <c r="Q922" t="b">
        <v>0</v>
      </c>
      <c r="R922" t="s">
        <v>71</v>
      </c>
      <c r="S922" t="str">
        <f>IF(ISNUMBER(SEARCH("food", R922)), "Food", IF(ISNUMBER(SEARCH("music",R922)),"Music",IF(ISNUMBER(SEARCH("film", R922)), "Film &amp; Video", IF(ISNUMBER(SEARCH("games", R922)), "Games", IF(ISNUMBER(SEARCH("theater", R922)), "Theater",IF(ISNUMBER(SEARCH("technology", R922)), "Technology", IF(ISNUMBER(SEARCH("journalism", R922)), "Journalism", IF(ISNUMBER(SEARCH("photography", R922)), "Photography", IF(ISNUMBER(SEARCH("publishing", R922)), "Publishing")))))))))</f>
        <v>Film &amp; Video</v>
      </c>
      <c r="T922" t="str">
        <f>IF(ISNUMBER(SEARCH("food", R922)), "Food Trucks",
IF(ISNUMBER(SEARCH("electric",R922)),"Electric Music",
IF(ISNUMBER(SEARCH("indie",R922)),"Indie Rock",
IF(ISNUMBER(SEARCH("jazz",R922)),"Jazz",
IF(ISNUMBER(SEARCH("metal",R922)),"Metal",
IF(ISNUMBER(SEARCH("rock",R922)),"Rock",
IF(ISNUMBER(SEARCH("world",R922)),"World Music",
IF(ISNUMBER(SEARCH("animation", R922)), "Animation",
IF(ISNUMBER(SEARCH("documentary", R922)), "Documentary",
IF(ISNUMBER(SEARCH("drama", R922)), "Drama",
IF(ISNUMBER(SEARCH("science", R922)), "Science Ficton",
IF(ISNUMBER(SEARCH("shorts", R922)), "Shorts",
IF(ISNUMBER(SEARCH("television", R922)), "Television",
IF(ISNUMBER(SEARCH("mobile", R922)), "Mobile Games",
IF(ISNUMBER(SEARCH("video games", R922)), "Video Games",
IF(ISNUMBER(SEARCH("theater", R922)), "Plays",
IF(ISNUMBER(SEARCH("wearables", R922)), "Wearables",
IF(ISNUMBER(SEARCH("web", R922)), "Web",
IF(ISNUMBER(SEARCH("journalism", R922)), "Audio",
IF(ISNUMBER(SEARCH("photography", R922)), "Photography Books",
IF(ISNUMBER(SEARCH("publishing/fiction", R922)), "Ficton",
IF(ISNUMBER(SEARCH("nonfiction", R922)), "Nonfiction",
IF(ISNUMBER(SEARCH("podcasts", R922)), "Radio &amp; Podcasts",
IF(ISNUMBER(SEARCH("translations", R922)), "translations"))))))))))))))))))))))))</f>
        <v>Animation</v>
      </c>
    </row>
    <row r="923" spans="1:20" x14ac:dyDescent="0.25">
      <c r="A923">
        <v>921</v>
      </c>
      <c r="B923" t="s">
        <v>1874</v>
      </c>
      <c r="C923" s="3" t="s">
        <v>1875</v>
      </c>
      <c r="D923">
        <v>160400</v>
      </c>
      <c r="E923">
        <v>1210</v>
      </c>
      <c r="F923" s="6">
        <f>E923/D923*100</f>
        <v>0.75436408977556113</v>
      </c>
      <c r="G923" t="s">
        <v>14</v>
      </c>
      <c r="H923">
        <v>38</v>
      </c>
      <c r="I923" s="8">
        <f>IFERROR(E923/H923,"0")</f>
        <v>31.842105263157894</v>
      </c>
      <c r="J923" t="s">
        <v>21</v>
      </c>
      <c r="K923" t="s">
        <v>22</v>
      </c>
      <c r="L923">
        <v>1329026400</v>
      </c>
      <c r="M923" s="12">
        <f>(((L923/60)/60)/24)+DATE(1970,1,1)</f>
        <v>40951.25</v>
      </c>
      <c r="N923">
        <v>1330236000</v>
      </c>
      <c r="O923" s="12">
        <f>(((N923/60)/60)/24)+DATE(1970,1,1)</f>
        <v>40965.25</v>
      </c>
      <c r="P923" t="b">
        <v>0</v>
      </c>
      <c r="Q923" t="b">
        <v>0</v>
      </c>
      <c r="R923" t="s">
        <v>28</v>
      </c>
      <c r="S923" t="str">
        <f>IF(ISNUMBER(SEARCH("food", R923)), "Food", IF(ISNUMBER(SEARCH("music",R923)),"Music",IF(ISNUMBER(SEARCH("film", R923)), "Film &amp; Video", IF(ISNUMBER(SEARCH("games", R923)), "Games", IF(ISNUMBER(SEARCH("theater", R923)), "Theater",IF(ISNUMBER(SEARCH("technology", R923)), "Technology", IF(ISNUMBER(SEARCH("journalism", R923)), "Journalism", IF(ISNUMBER(SEARCH("photography", R923)), "Photography", IF(ISNUMBER(SEARCH("publishing", R923)), "Publishing")))))))))</f>
        <v>Technology</v>
      </c>
      <c r="T923" t="str">
        <f>IF(ISNUMBER(SEARCH("food", R923)), "Food Trucks",
IF(ISNUMBER(SEARCH("electric",R923)),"Electric Music",
IF(ISNUMBER(SEARCH("indie",R923)),"Indie Rock",
IF(ISNUMBER(SEARCH("jazz",R923)),"Jazz",
IF(ISNUMBER(SEARCH("metal",R923)),"Metal",
IF(ISNUMBER(SEARCH("rock",R923)),"Rock",
IF(ISNUMBER(SEARCH("world",R923)),"World Music",
IF(ISNUMBER(SEARCH("animation", R923)), "Animation",
IF(ISNUMBER(SEARCH("documentary", R923)), "Documentary",
IF(ISNUMBER(SEARCH("drama", R923)), "Drama",
IF(ISNUMBER(SEARCH("science", R923)), "Science Ficton",
IF(ISNUMBER(SEARCH("shorts", R923)), "Shorts",
IF(ISNUMBER(SEARCH("television", R923)), "Television",
IF(ISNUMBER(SEARCH("mobile", R923)), "Mobile Games",
IF(ISNUMBER(SEARCH("video games", R923)), "Video Games",
IF(ISNUMBER(SEARCH("theater", R923)), "Plays",
IF(ISNUMBER(SEARCH("wearables", R923)), "Wearables",
IF(ISNUMBER(SEARCH("web", R923)), "Web",
IF(ISNUMBER(SEARCH("journalism", R923)), "Audio",
IF(ISNUMBER(SEARCH("photography", R923)), "Photography Books",
IF(ISNUMBER(SEARCH("publishing/fiction", R923)), "Ficton",
IF(ISNUMBER(SEARCH("nonfiction", R923)), "Nonfiction",
IF(ISNUMBER(SEARCH("podcasts", R923)), "Radio &amp; Podcasts",
IF(ISNUMBER(SEARCH("translations", R923)), "translations"))))))))))))))))))))))))</f>
        <v>Web</v>
      </c>
    </row>
    <row r="924" spans="1:20" x14ac:dyDescent="0.25">
      <c r="A924">
        <v>922</v>
      </c>
      <c r="B924" t="s">
        <v>1876</v>
      </c>
      <c r="C924" s="3" t="s">
        <v>1877</v>
      </c>
      <c r="D924">
        <v>51400</v>
      </c>
      <c r="E924">
        <v>90440</v>
      </c>
      <c r="F924" s="6">
        <f>E924/D924*100</f>
        <v>175.95330739299609</v>
      </c>
      <c r="G924" t="s">
        <v>20</v>
      </c>
      <c r="H924">
        <v>2261</v>
      </c>
      <c r="I924" s="8">
        <f>IFERROR(E924/H924,"0")</f>
        <v>40</v>
      </c>
      <c r="J924" t="s">
        <v>21</v>
      </c>
      <c r="K924" t="s">
        <v>22</v>
      </c>
      <c r="L924">
        <v>1544335200</v>
      </c>
      <c r="M924" s="12">
        <f>(((L924/60)/60)/24)+DATE(1970,1,1)</f>
        <v>43443.25</v>
      </c>
      <c r="N924">
        <v>1545112800</v>
      </c>
      <c r="O924" s="12">
        <f>(((N924/60)/60)/24)+DATE(1970,1,1)</f>
        <v>43452.25</v>
      </c>
      <c r="P924" t="b">
        <v>0</v>
      </c>
      <c r="Q924" t="b">
        <v>1</v>
      </c>
      <c r="R924" t="s">
        <v>319</v>
      </c>
      <c r="S924" t="str">
        <f>IF(ISNUMBER(SEARCH("food", R924)), "Food", IF(ISNUMBER(SEARCH("music",R924)),"Music",IF(ISNUMBER(SEARCH("film", R924)), "Film &amp; Video", IF(ISNUMBER(SEARCH("games", R924)), "Games", IF(ISNUMBER(SEARCH("theater", R924)), "Theater",IF(ISNUMBER(SEARCH("technology", R924)), "Technology", IF(ISNUMBER(SEARCH("journalism", R924)), "Journalism", IF(ISNUMBER(SEARCH("photography", R924)), "Photography", IF(ISNUMBER(SEARCH("publishing", R924)), "Publishing")))))))))</f>
        <v>Music</v>
      </c>
      <c r="T924" t="str">
        <f>IF(ISNUMBER(SEARCH("food", R924)), "Food Trucks",
IF(ISNUMBER(SEARCH("electric",R924)),"Electric Music",
IF(ISNUMBER(SEARCH("indie",R924)),"Indie Rock",
IF(ISNUMBER(SEARCH("jazz",R924)),"Jazz",
IF(ISNUMBER(SEARCH("metal",R924)),"Metal",
IF(ISNUMBER(SEARCH("rock",R924)),"Rock",
IF(ISNUMBER(SEARCH("world",R924)),"World Music",
IF(ISNUMBER(SEARCH("animation", R924)), "Animation",
IF(ISNUMBER(SEARCH("documentary", R924)), "Documentary",
IF(ISNUMBER(SEARCH("drama", R924)), "Drama",
IF(ISNUMBER(SEARCH("science", R924)), "Science Ficton",
IF(ISNUMBER(SEARCH("shorts", R924)), "Shorts",
IF(ISNUMBER(SEARCH("television", R924)), "Television",
IF(ISNUMBER(SEARCH("mobile", R924)), "Mobile Games",
IF(ISNUMBER(SEARCH("video games", R924)), "Video Games",
IF(ISNUMBER(SEARCH("theater", R924)), "Plays",
IF(ISNUMBER(SEARCH("wearables", R924)), "Wearables",
IF(ISNUMBER(SEARCH("web", R924)), "Web",
IF(ISNUMBER(SEARCH("journalism", R924)), "Audio",
IF(ISNUMBER(SEARCH("photography", R924)), "Photography Books",
IF(ISNUMBER(SEARCH("publishing/fiction", R924)), "Ficton",
IF(ISNUMBER(SEARCH("nonfiction", R924)), "Nonfiction",
IF(ISNUMBER(SEARCH("podcasts", R924)), "Radio &amp; Podcasts",
IF(ISNUMBER(SEARCH("translations", R924)), "translations"))))))))))))))))))))))))</f>
        <v>World Music</v>
      </c>
    </row>
    <row r="925" spans="1:20" x14ac:dyDescent="0.25">
      <c r="A925">
        <v>923</v>
      </c>
      <c r="B925" t="s">
        <v>1878</v>
      </c>
      <c r="C925" s="3" t="s">
        <v>1879</v>
      </c>
      <c r="D925">
        <v>1700</v>
      </c>
      <c r="E925">
        <v>4044</v>
      </c>
      <c r="F925" s="6">
        <f>E925/D925*100</f>
        <v>237.88235294117646</v>
      </c>
      <c r="G925" t="s">
        <v>20</v>
      </c>
      <c r="H925">
        <v>40</v>
      </c>
      <c r="I925" s="8">
        <f>IFERROR(E925/H925,"0")</f>
        <v>101.1</v>
      </c>
      <c r="J925" t="s">
        <v>21</v>
      </c>
      <c r="K925" t="s">
        <v>22</v>
      </c>
      <c r="L925">
        <v>1279083600</v>
      </c>
      <c r="M925" s="12">
        <f>(((L925/60)/60)/24)+DATE(1970,1,1)</f>
        <v>40373.208333333336</v>
      </c>
      <c r="N925">
        <v>1279170000</v>
      </c>
      <c r="O925" s="12">
        <f>(((N925/60)/60)/24)+DATE(1970,1,1)</f>
        <v>40374.208333333336</v>
      </c>
      <c r="P925" t="b">
        <v>0</v>
      </c>
      <c r="Q925" t="b">
        <v>0</v>
      </c>
      <c r="R925" t="s">
        <v>33</v>
      </c>
      <c r="S925" t="str">
        <f>IF(ISNUMBER(SEARCH("food", R925)), "Food", IF(ISNUMBER(SEARCH("music",R925)),"Music",IF(ISNUMBER(SEARCH("film", R925)), "Film &amp; Video", IF(ISNUMBER(SEARCH("games", R925)), "Games", IF(ISNUMBER(SEARCH("theater", R925)), "Theater",IF(ISNUMBER(SEARCH("technology", R925)), "Technology", IF(ISNUMBER(SEARCH("journalism", R925)), "Journalism", IF(ISNUMBER(SEARCH("photography", R925)), "Photography", IF(ISNUMBER(SEARCH("publishing", R925)), "Publishing")))))))))</f>
        <v>Theater</v>
      </c>
      <c r="T925" t="str">
        <f>IF(ISNUMBER(SEARCH("food", R925)), "Food Trucks",
IF(ISNUMBER(SEARCH("electric",R925)),"Electric Music",
IF(ISNUMBER(SEARCH("indie",R925)),"Indie Rock",
IF(ISNUMBER(SEARCH("jazz",R925)),"Jazz",
IF(ISNUMBER(SEARCH("metal",R925)),"Metal",
IF(ISNUMBER(SEARCH("rock",R925)),"Rock",
IF(ISNUMBER(SEARCH("world",R925)),"World Music",
IF(ISNUMBER(SEARCH("animation", R925)), "Animation",
IF(ISNUMBER(SEARCH("documentary", R925)), "Documentary",
IF(ISNUMBER(SEARCH("drama", R925)), "Drama",
IF(ISNUMBER(SEARCH("science", R925)), "Science Ficton",
IF(ISNUMBER(SEARCH("shorts", R925)), "Shorts",
IF(ISNUMBER(SEARCH("television", R925)), "Television",
IF(ISNUMBER(SEARCH("mobile", R925)), "Mobile Games",
IF(ISNUMBER(SEARCH("video games", R925)), "Video Games",
IF(ISNUMBER(SEARCH("theater", R925)), "Plays",
IF(ISNUMBER(SEARCH("wearables", R925)), "Wearables",
IF(ISNUMBER(SEARCH("web", R925)), "Web",
IF(ISNUMBER(SEARCH("journalism", R925)), "Audio",
IF(ISNUMBER(SEARCH("photography", R925)), "Photography Books",
IF(ISNUMBER(SEARCH("publishing/fiction", R925)), "Ficton",
IF(ISNUMBER(SEARCH("nonfiction", R925)), "Nonfiction",
IF(ISNUMBER(SEARCH("podcasts", R925)), "Radio &amp; Podcasts",
IF(ISNUMBER(SEARCH("translations", R925)), "translations"))))))))))))))))))))))))</f>
        <v>Plays</v>
      </c>
    </row>
    <row r="926" spans="1:20" x14ac:dyDescent="0.25">
      <c r="A926">
        <v>924</v>
      </c>
      <c r="B926" t="s">
        <v>1880</v>
      </c>
      <c r="C926" s="3" t="s">
        <v>1881</v>
      </c>
      <c r="D926">
        <v>39400</v>
      </c>
      <c r="E926">
        <v>192292</v>
      </c>
      <c r="F926" s="6">
        <f>E926/D926*100</f>
        <v>488.05076142131981</v>
      </c>
      <c r="G926" t="s">
        <v>20</v>
      </c>
      <c r="H926">
        <v>2289</v>
      </c>
      <c r="I926" s="8">
        <f>IFERROR(E926/H926,"0")</f>
        <v>84.006989951944078</v>
      </c>
      <c r="J926" t="s">
        <v>107</v>
      </c>
      <c r="K926" t="s">
        <v>108</v>
      </c>
      <c r="L926">
        <v>1572498000</v>
      </c>
      <c r="M926" s="12">
        <f>(((L926/60)/60)/24)+DATE(1970,1,1)</f>
        <v>43769.208333333328</v>
      </c>
      <c r="N926">
        <v>1573452000</v>
      </c>
      <c r="O926" s="12">
        <f>(((N926/60)/60)/24)+DATE(1970,1,1)</f>
        <v>43780.25</v>
      </c>
      <c r="P926" t="b">
        <v>0</v>
      </c>
      <c r="Q926" t="b">
        <v>0</v>
      </c>
      <c r="R926" t="s">
        <v>33</v>
      </c>
      <c r="S926" t="str">
        <f>IF(ISNUMBER(SEARCH("food", R926)), "Food", IF(ISNUMBER(SEARCH("music",R926)),"Music",IF(ISNUMBER(SEARCH("film", R926)), "Film &amp; Video", IF(ISNUMBER(SEARCH("games", R926)), "Games", IF(ISNUMBER(SEARCH("theater", R926)), "Theater",IF(ISNUMBER(SEARCH("technology", R926)), "Technology", IF(ISNUMBER(SEARCH("journalism", R926)), "Journalism", IF(ISNUMBER(SEARCH("photography", R926)), "Photography", IF(ISNUMBER(SEARCH("publishing", R926)), "Publishing")))))))))</f>
        <v>Theater</v>
      </c>
      <c r="T926" t="str">
        <f>IF(ISNUMBER(SEARCH("food", R926)), "Food Trucks",
IF(ISNUMBER(SEARCH("electric",R926)),"Electric Music",
IF(ISNUMBER(SEARCH("indie",R926)),"Indie Rock",
IF(ISNUMBER(SEARCH("jazz",R926)),"Jazz",
IF(ISNUMBER(SEARCH("metal",R926)),"Metal",
IF(ISNUMBER(SEARCH("rock",R926)),"Rock",
IF(ISNUMBER(SEARCH("world",R926)),"World Music",
IF(ISNUMBER(SEARCH("animation", R926)), "Animation",
IF(ISNUMBER(SEARCH("documentary", R926)), "Documentary",
IF(ISNUMBER(SEARCH("drama", R926)), "Drama",
IF(ISNUMBER(SEARCH("science", R926)), "Science Ficton",
IF(ISNUMBER(SEARCH("shorts", R926)), "Shorts",
IF(ISNUMBER(SEARCH("television", R926)), "Television",
IF(ISNUMBER(SEARCH("mobile", R926)), "Mobile Games",
IF(ISNUMBER(SEARCH("video games", R926)), "Video Games",
IF(ISNUMBER(SEARCH("theater", R926)), "Plays",
IF(ISNUMBER(SEARCH("wearables", R926)), "Wearables",
IF(ISNUMBER(SEARCH("web", R926)), "Web",
IF(ISNUMBER(SEARCH("journalism", R926)), "Audio",
IF(ISNUMBER(SEARCH("photography", R926)), "Photography Books",
IF(ISNUMBER(SEARCH("publishing/fiction", R926)), "Ficton",
IF(ISNUMBER(SEARCH("nonfiction", R926)), "Nonfiction",
IF(ISNUMBER(SEARCH("podcasts", R926)), "Radio &amp; Podcasts",
IF(ISNUMBER(SEARCH("translations", R926)), "translations"))))))))))))))))))))))))</f>
        <v>Plays</v>
      </c>
    </row>
    <row r="927" spans="1:20" ht="31.5" x14ac:dyDescent="0.25">
      <c r="A927">
        <v>925</v>
      </c>
      <c r="B927" t="s">
        <v>1882</v>
      </c>
      <c r="C927" s="3" t="s">
        <v>1883</v>
      </c>
      <c r="D927">
        <v>3000</v>
      </c>
      <c r="E927">
        <v>6722</v>
      </c>
      <c r="F927" s="6">
        <f>E927/D927*100</f>
        <v>224.06666666666669</v>
      </c>
      <c r="G927" t="s">
        <v>20</v>
      </c>
      <c r="H927">
        <v>65</v>
      </c>
      <c r="I927" s="8">
        <f>IFERROR(E927/H927,"0")</f>
        <v>103.41538461538461</v>
      </c>
      <c r="J927" t="s">
        <v>21</v>
      </c>
      <c r="K927" t="s">
        <v>22</v>
      </c>
      <c r="L927">
        <v>1506056400</v>
      </c>
      <c r="M927" s="12">
        <f>(((L927/60)/60)/24)+DATE(1970,1,1)</f>
        <v>43000.208333333328</v>
      </c>
      <c r="N927">
        <v>1507093200</v>
      </c>
      <c r="O927" s="12">
        <f>(((N927/60)/60)/24)+DATE(1970,1,1)</f>
        <v>43012.208333333328</v>
      </c>
      <c r="P927" t="b">
        <v>0</v>
      </c>
      <c r="Q927" t="b">
        <v>0</v>
      </c>
      <c r="R927" t="s">
        <v>33</v>
      </c>
      <c r="S927" t="str">
        <f>IF(ISNUMBER(SEARCH("food", R927)), "Food", IF(ISNUMBER(SEARCH("music",R927)),"Music",IF(ISNUMBER(SEARCH("film", R927)), "Film &amp; Video", IF(ISNUMBER(SEARCH("games", R927)), "Games", IF(ISNUMBER(SEARCH("theater", R927)), "Theater",IF(ISNUMBER(SEARCH("technology", R927)), "Technology", IF(ISNUMBER(SEARCH("journalism", R927)), "Journalism", IF(ISNUMBER(SEARCH("photography", R927)), "Photography", IF(ISNUMBER(SEARCH("publishing", R927)), "Publishing")))))))))</f>
        <v>Theater</v>
      </c>
      <c r="T927" t="str">
        <f>IF(ISNUMBER(SEARCH("food", R927)), "Food Trucks",
IF(ISNUMBER(SEARCH("electric",R927)),"Electric Music",
IF(ISNUMBER(SEARCH("indie",R927)),"Indie Rock",
IF(ISNUMBER(SEARCH("jazz",R927)),"Jazz",
IF(ISNUMBER(SEARCH("metal",R927)),"Metal",
IF(ISNUMBER(SEARCH("rock",R927)),"Rock",
IF(ISNUMBER(SEARCH("world",R927)),"World Music",
IF(ISNUMBER(SEARCH("animation", R927)), "Animation",
IF(ISNUMBER(SEARCH("documentary", R927)), "Documentary",
IF(ISNUMBER(SEARCH("drama", R927)), "Drama",
IF(ISNUMBER(SEARCH("science", R927)), "Science Ficton",
IF(ISNUMBER(SEARCH("shorts", R927)), "Shorts",
IF(ISNUMBER(SEARCH("television", R927)), "Television",
IF(ISNUMBER(SEARCH("mobile", R927)), "Mobile Games",
IF(ISNUMBER(SEARCH("video games", R927)), "Video Games",
IF(ISNUMBER(SEARCH("theater", R927)), "Plays",
IF(ISNUMBER(SEARCH("wearables", R927)), "Wearables",
IF(ISNUMBER(SEARCH("web", R927)), "Web",
IF(ISNUMBER(SEARCH("journalism", R927)), "Audio",
IF(ISNUMBER(SEARCH("photography", R927)), "Photography Books",
IF(ISNUMBER(SEARCH("publishing/fiction", R927)), "Ficton",
IF(ISNUMBER(SEARCH("nonfiction", R927)), "Nonfiction",
IF(ISNUMBER(SEARCH("podcasts", R927)), "Radio &amp; Podcasts",
IF(ISNUMBER(SEARCH("translations", R927)), "translations"))))))))))))))))))))))))</f>
        <v>Plays</v>
      </c>
    </row>
    <row r="928" spans="1:20" x14ac:dyDescent="0.25">
      <c r="A928">
        <v>926</v>
      </c>
      <c r="B928" t="s">
        <v>1884</v>
      </c>
      <c r="C928" s="3" t="s">
        <v>1885</v>
      </c>
      <c r="D928">
        <v>8700</v>
      </c>
      <c r="E928">
        <v>1577</v>
      </c>
      <c r="F928" s="6">
        <f>E928/D928*100</f>
        <v>18.126436781609197</v>
      </c>
      <c r="G928" t="s">
        <v>14</v>
      </c>
      <c r="H928">
        <v>15</v>
      </c>
      <c r="I928" s="8">
        <f>IFERROR(E928/H928,"0")</f>
        <v>105.13333333333334</v>
      </c>
      <c r="J928" t="s">
        <v>21</v>
      </c>
      <c r="K928" t="s">
        <v>22</v>
      </c>
      <c r="L928">
        <v>1463029200</v>
      </c>
      <c r="M928" s="12">
        <f>(((L928/60)/60)/24)+DATE(1970,1,1)</f>
        <v>42502.208333333328</v>
      </c>
      <c r="N928">
        <v>1463374800</v>
      </c>
      <c r="O928" s="12">
        <f>(((N928/60)/60)/24)+DATE(1970,1,1)</f>
        <v>42506.208333333328</v>
      </c>
      <c r="P928" t="b">
        <v>0</v>
      </c>
      <c r="Q928" t="b">
        <v>0</v>
      </c>
      <c r="R928" t="s">
        <v>17</v>
      </c>
      <c r="S928" t="str">
        <f>IF(ISNUMBER(SEARCH("food", R928)), "Food", IF(ISNUMBER(SEARCH("music",R928)),"Music",IF(ISNUMBER(SEARCH("film", R928)), "Film &amp; Video", IF(ISNUMBER(SEARCH("games", R928)), "Games", IF(ISNUMBER(SEARCH("theater", R928)), "Theater",IF(ISNUMBER(SEARCH("technology", R928)), "Technology", IF(ISNUMBER(SEARCH("journalism", R928)), "Journalism", IF(ISNUMBER(SEARCH("photography", R928)), "Photography", IF(ISNUMBER(SEARCH("publishing", R928)), "Publishing")))))))))</f>
        <v>Food</v>
      </c>
      <c r="T928" t="str">
        <f>IF(ISNUMBER(SEARCH("food", R928)), "Food Trucks",
IF(ISNUMBER(SEARCH("electric",R928)),"Electric Music",
IF(ISNUMBER(SEARCH("indie",R928)),"Indie Rock",
IF(ISNUMBER(SEARCH("jazz",R928)),"Jazz",
IF(ISNUMBER(SEARCH("metal",R928)),"Metal",
IF(ISNUMBER(SEARCH("rock",R928)),"Rock",
IF(ISNUMBER(SEARCH("world",R928)),"World Music",
IF(ISNUMBER(SEARCH("animation", R928)), "Animation",
IF(ISNUMBER(SEARCH("documentary", R928)), "Documentary",
IF(ISNUMBER(SEARCH("drama", R928)), "Drama",
IF(ISNUMBER(SEARCH("science", R928)), "Science Ficton",
IF(ISNUMBER(SEARCH("shorts", R928)), "Shorts",
IF(ISNUMBER(SEARCH("television", R928)), "Television",
IF(ISNUMBER(SEARCH("mobile", R928)), "Mobile Games",
IF(ISNUMBER(SEARCH("video games", R928)), "Video Games",
IF(ISNUMBER(SEARCH("theater", R928)), "Plays",
IF(ISNUMBER(SEARCH("wearables", R928)), "Wearables",
IF(ISNUMBER(SEARCH("web", R928)), "Web",
IF(ISNUMBER(SEARCH("journalism", R928)), "Audio",
IF(ISNUMBER(SEARCH("photography", R928)), "Photography Books",
IF(ISNUMBER(SEARCH("publishing/fiction", R928)), "Ficton",
IF(ISNUMBER(SEARCH("nonfiction", R928)), "Nonfiction",
IF(ISNUMBER(SEARCH("podcasts", R928)), "Radio &amp; Podcasts",
IF(ISNUMBER(SEARCH("translations", R928)), "translations"))))))))))))))))))))))))</f>
        <v>Food Trucks</v>
      </c>
    </row>
    <row r="929" spans="1:20" x14ac:dyDescent="0.25">
      <c r="A929">
        <v>927</v>
      </c>
      <c r="B929" t="s">
        <v>1886</v>
      </c>
      <c r="C929" s="3" t="s">
        <v>1887</v>
      </c>
      <c r="D929">
        <v>7200</v>
      </c>
      <c r="E929">
        <v>3301</v>
      </c>
      <c r="F929" s="6">
        <f>E929/D929*100</f>
        <v>45.847222222222221</v>
      </c>
      <c r="G929" t="s">
        <v>14</v>
      </c>
      <c r="H929">
        <v>37</v>
      </c>
      <c r="I929" s="8">
        <f>IFERROR(E929/H929,"0")</f>
        <v>89.21621621621621</v>
      </c>
      <c r="J929" t="s">
        <v>21</v>
      </c>
      <c r="K929" t="s">
        <v>22</v>
      </c>
      <c r="L929">
        <v>1342069200</v>
      </c>
      <c r="M929" s="12">
        <f>(((L929/60)/60)/24)+DATE(1970,1,1)</f>
        <v>41102.208333333336</v>
      </c>
      <c r="N929">
        <v>1344574800</v>
      </c>
      <c r="O929" s="12">
        <f>(((N929/60)/60)/24)+DATE(1970,1,1)</f>
        <v>41131.208333333336</v>
      </c>
      <c r="P929" t="b">
        <v>0</v>
      </c>
      <c r="Q929" t="b">
        <v>0</v>
      </c>
      <c r="R929" t="s">
        <v>33</v>
      </c>
      <c r="S929" t="str">
        <f>IF(ISNUMBER(SEARCH("food", R929)), "Food", IF(ISNUMBER(SEARCH("music",R929)),"Music",IF(ISNUMBER(SEARCH("film", R929)), "Film &amp; Video", IF(ISNUMBER(SEARCH("games", R929)), "Games", IF(ISNUMBER(SEARCH("theater", R929)), "Theater",IF(ISNUMBER(SEARCH("technology", R929)), "Technology", IF(ISNUMBER(SEARCH("journalism", R929)), "Journalism", IF(ISNUMBER(SEARCH("photography", R929)), "Photography", IF(ISNUMBER(SEARCH("publishing", R929)), "Publishing")))))))))</f>
        <v>Theater</v>
      </c>
      <c r="T929" t="str">
        <f>IF(ISNUMBER(SEARCH("food", R929)), "Food Trucks",
IF(ISNUMBER(SEARCH("electric",R929)),"Electric Music",
IF(ISNUMBER(SEARCH("indie",R929)),"Indie Rock",
IF(ISNUMBER(SEARCH("jazz",R929)),"Jazz",
IF(ISNUMBER(SEARCH("metal",R929)),"Metal",
IF(ISNUMBER(SEARCH("rock",R929)),"Rock",
IF(ISNUMBER(SEARCH("world",R929)),"World Music",
IF(ISNUMBER(SEARCH("animation", R929)), "Animation",
IF(ISNUMBER(SEARCH("documentary", R929)), "Documentary",
IF(ISNUMBER(SEARCH("drama", R929)), "Drama",
IF(ISNUMBER(SEARCH("science", R929)), "Science Ficton",
IF(ISNUMBER(SEARCH("shorts", R929)), "Shorts",
IF(ISNUMBER(SEARCH("television", R929)), "Television",
IF(ISNUMBER(SEARCH("mobile", R929)), "Mobile Games",
IF(ISNUMBER(SEARCH("video games", R929)), "Video Games",
IF(ISNUMBER(SEARCH("theater", R929)), "Plays",
IF(ISNUMBER(SEARCH("wearables", R929)), "Wearables",
IF(ISNUMBER(SEARCH("web", R929)), "Web",
IF(ISNUMBER(SEARCH("journalism", R929)), "Audio",
IF(ISNUMBER(SEARCH("photography", R929)), "Photography Books",
IF(ISNUMBER(SEARCH("publishing/fiction", R929)), "Ficton",
IF(ISNUMBER(SEARCH("nonfiction", R929)), "Nonfiction",
IF(ISNUMBER(SEARCH("podcasts", R929)), "Radio &amp; Podcasts",
IF(ISNUMBER(SEARCH("translations", R929)), "translations"))))))))))))))))))))))))</f>
        <v>Plays</v>
      </c>
    </row>
    <row r="930" spans="1:20" x14ac:dyDescent="0.25">
      <c r="A930">
        <v>928</v>
      </c>
      <c r="B930" t="s">
        <v>1888</v>
      </c>
      <c r="C930" s="3" t="s">
        <v>1889</v>
      </c>
      <c r="D930">
        <v>167400</v>
      </c>
      <c r="E930">
        <v>196386</v>
      </c>
      <c r="F930" s="6">
        <f>E930/D930*100</f>
        <v>117.31541218637993</v>
      </c>
      <c r="G930" t="s">
        <v>20</v>
      </c>
      <c r="H930">
        <v>3777</v>
      </c>
      <c r="I930" s="8">
        <f>IFERROR(E930/H930,"0")</f>
        <v>51.995234312946785</v>
      </c>
      <c r="J930" t="s">
        <v>107</v>
      </c>
      <c r="K930" t="s">
        <v>108</v>
      </c>
      <c r="L930">
        <v>1388296800</v>
      </c>
      <c r="M930" s="12">
        <f>(((L930/60)/60)/24)+DATE(1970,1,1)</f>
        <v>41637.25</v>
      </c>
      <c r="N930">
        <v>1389074400</v>
      </c>
      <c r="O930" s="12">
        <f>(((N930/60)/60)/24)+DATE(1970,1,1)</f>
        <v>41646.25</v>
      </c>
      <c r="P930" t="b">
        <v>0</v>
      </c>
      <c r="Q930" t="b">
        <v>0</v>
      </c>
      <c r="R930" t="s">
        <v>28</v>
      </c>
      <c r="S930" t="str">
        <f>IF(ISNUMBER(SEARCH("food", R930)), "Food", IF(ISNUMBER(SEARCH("music",R930)),"Music",IF(ISNUMBER(SEARCH("film", R930)), "Film &amp; Video", IF(ISNUMBER(SEARCH("games", R930)), "Games", IF(ISNUMBER(SEARCH("theater", R930)), "Theater",IF(ISNUMBER(SEARCH("technology", R930)), "Technology", IF(ISNUMBER(SEARCH("journalism", R930)), "Journalism", IF(ISNUMBER(SEARCH("photography", R930)), "Photography", IF(ISNUMBER(SEARCH("publishing", R930)), "Publishing")))))))))</f>
        <v>Technology</v>
      </c>
      <c r="T930" t="str">
        <f>IF(ISNUMBER(SEARCH("food", R930)), "Food Trucks",
IF(ISNUMBER(SEARCH("electric",R930)),"Electric Music",
IF(ISNUMBER(SEARCH("indie",R930)),"Indie Rock",
IF(ISNUMBER(SEARCH("jazz",R930)),"Jazz",
IF(ISNUMBER(SEARCH("metal",R930)),"Metal",
IF(ISNUMBER(SEARCH("rock",R930)),"Rock",
IF(ISNUMBER(SEARCH("world",R930)),"World Music",
IF(ISNUMBER(SEARCH("animation", R930)), "Animation",
IF(ISNUMBER(SEARCH("documentary", R930)), "Documentary",
IF(ISNUMBER(SEARCH("drama", R930)), "Drama",
IF(ISNUMBER(SEARCH("science", R930)), "Science Ficton",
IF(ISNUMBER(SEARCH("shorts", R930)), "Shorts",
IF(ISNUMBER(SEARCH("television", R930)), "Television",
IF(ISNUMBER(SEARCH("mobile", R930)), "Mobile Games",
IF(ISNUMBER(SEARCH("video games", R930)), "Video Games",
IF(ISNUMBER(SEARCH("theater", R930)), "Plays",
IF(ISNUMBER(SEARCH("wearables", R930)), "Wearables",
IF(ISNUMBER(SEARCH("web", R930)), "Web",
IF(ISNUMBER(SEARCH("journalism", R930)), "Audio",
IF(ISNUMBER(SEARCH("photography", R930)), "Photography Books",
IF(ISNUMBER(SEARCH("publishing/fiction", R930)), "Ficton",
IF(ISNUMBER(SEARCH("nonfiction", R930)), "Nonfiction",
IF(ISNUMBER(SEARCH("podcasts", R930)), "Radio &amp; Podcasts",
IF(ISNUMBER(SEARCH("translations", R930)), "translations"))))))))))))))))))))))))</f>
        <v>Web</v>
      </c>
    </row>
    <row r="931" spans="1:20" x14ac:dyDescent="0.25">
      <c r="A931">
        <v>929</v>
      </c>
      <c r="B931" t="s">
        <v>1890</v>
      </c>
      <c r="C931" s="3" t="s">
        <v>1891</v>
      </c>
      <c r="D931">
        <v>5500</v>
      </c>
      <c r="E931">
        <v>11952</v>
      </c>
      <c r="F931" s="6">
        <f>E931/D931*100</f>
        <v>217.30909090909088</v>
      </c>
      <c r="G931" t="s">
        <v>20</v>
      </c>
      <c r="H931">
        <v>184</v>
      </c>
      <c r="I931" s="8">
        <f>IFERROR(E931/H931,"0")</f>
        <v>64.956521739130437</v>
      </c>
      <c r="J931" t="s">
        <v>40</v>
      </c>
      <c r="K931" t="s">
        <v>41</v>
      </c>
      <c r="L931">
        <v>1493787600</v>
      </c>
      <c r="M931" s="12">
        <f>(((L931/60)/60)/24)+DATE(1970,1,1)</f>
        <v>42858.208333333328</v>
      </c>
      <c r="N931">
        <v>1494997200</v>
      </c>
      <c r="O931" s="12">
        <f>(((N931/60)/60)/24)+DATE(1970,1,1)</f>
        <v>42872.208333333328</v>
      </c>
      <c r="P931" t="b">
        <v>0</v>
      </c>
      <c r="Q931" t="b">
        <v>0</v>
      </c>
      <c r="R931" t="s">
        <v>33</v>
      </c>
      <c r="S931" t="str">
        <f>IF(ISNUMBER(SEARCH("food", R931)), "Food", IF(ISNUMBER(SEARCH("music",R931)),"Music",IF(ISNUMBER(SEARCH("film", R931)), "Film &amp; Video", IF(ISNUMBER(SEARCH("games", R931)), "Games", IF(ISNUMBER(SEARCH("theater", R931)), "Theater",IF(ISNUMBER(SEARCH("technology", R931)), "Technology", IF(ISNUMBER(SEARCH("journalism", R931)), "Journalism", IF(ISNUMBER(SEARCH("photography", R931)), "Photography", IF(ISNUMBER(SEARCH("publishing", R931)), "Publishing")))))))))</f>
        <v>Theater</v>
      </c>
      <c r="T931" t="str">
        <f>IF(ISNUMBER(SEARCH("food", R931)), "Food Trucks",
IF(ISNUMBER(SEARCH("electric",R931)),"Electric Music",
IF(ISNUMBER(SEARCH("indie",R931)),"Indie Rock",
IF(ISNUMBER(SEARCH("jazz",R931)),"Jazz",
IF(ISNUMBER(SEARCH("metal",R931)),"Metal",
IF(ISNUMBER(SEARCH("rock",R931)),"Rock",
IF(ISNUMBER(SEARCH("world",R931)),"World Music",
IF(ISNUMBER(SEARCH("animation", R931)), "Animation",
IF(ISNUMBER(SEARCH("documentary", R931)), "Documentary",
IF(ISNUMBER(SEARCH("drama", R931)), "Drama",
IF(ISNUMBER(SEARCH("science", R931)), "Science Ficton",
IF(ISNUMBER(SEARCH("shorts", R931)), "Shorts",
IF(ISNUMBER(SEARCH("television", R931)), "Television",
IF(ISNUMBER(SEARCH("mobile", R931)), "Mobile Games",
IF(ISNUMBER(SEARCH("video games", R931)), "Video Games",
IF(ISNUMBER(SEARCH("theater", R931)), "Plays",
IF(ISNUMBER(SEARCH("wearables", R931)), "Wearables",
IF(ISNUMBER(SEARCH("web", R931)), "Web",
IF(ISNUMBER(SEARCH("journalism", R931)), "Audio",
IF(ISNUMBER(SEARCH("photography", R931)), "Photography Books",
IF(ISNUMBER(SEARCH("publishing/fiction", R931)), "Ficton",
IF(ISNUMBER(SEARCH("nonfiction", R931)), "Nonfiction",
IF(ISNUMBER(SEARCH("podcasts", R931)), "Radio &amp; Podcasts",
IF(ISNUMBER(SEARCH("translations", R931)), "translations"))))))))))))))))))))))))</f>
        <v>Plays</v>
      </c>
    </row>
    <row r="932" spans="1:20" x14ac:dyDescent="0.25">
      <c r="A932">
        <v>930</v>
      </c>
      <c r="B932" t="s">
        <v>1892</v>
      </c>
      <c r="C932" s="3" t="s">
        <v>1893</v>
      </c>
      <c r="D932">
        <v>3500</v>
      </c>
      <c r="E932">
        <v>3930</v>
      </c>
      <c r="F932" s="6">
        <f>E932/D932*100</f>
        <v>112.28571428571428</v>
      </c>
      <c r="G932" t="s">
        <v>20</v>
      </c>
      <c r="H932">
        <v>85</v>
      </c>
      <c r="I932" s="8">
        <f>IFERROR(E932/H932,"0")</f>
        <v>46.235294117647058</v>
      </c>
      <c r="J932" t="s">
        <v>21</v>
      </c>
      <c r="K932" t="s">
        <v>22</v>
      </c>
      <c r="L932">
        <v>1424844000</v>
      </c>
      <c r="M932" s="12">
        <f>(((L932/60)/60)/24)+DATE(1970,1,1)</f>
        <v>42060.25</v>
      </c>
      <c r="N932">
        <v>1425448800</v>
      </c>
      <c r="O932" s="12">
        <f>(((N932/60)/60)/24)+DATE(1970,1,1)</f>
        <v>42067.25</v>
      </c>
      <c r="P932" t="b">
        <v>0</v>
      </c>
      <c r="Q932" t="b">
        <v>1</v>
      </c>
      <c r="R932" t="s">
        <v>33</v>
      </c>
      <c r="S932" t="str">
        <f>IF(ISNUMBER(SEARCH("food", R932)), "Food", IF(ISNUMBER(SEARCH("music",R932)),"Music",IF(ISNUMBER(SEARCH("film", R932)), "Film &amp; Video", IF(ISNUMBER(SEARCH("games", R932)), "Games", IF(ISNUMBER(SEARCH("theater", R932)), "Theater",IF(ISNUMBER(SEARCH("technology", R932)), "Technology", IF(ISNUMBER(SEARCH("journalism", R932)), "Journalism", IF(ISNUMBER(SEARCH("photography", R932)), "Photography", IF(ISNUMBER(SEARCH("publishing", R932)), "Publishing")))))))))</f>
        <v>Theater</v>
      </c>
      <c r="T932" t="str">
        <f>IF(ISNUMBER(SEARCH("food", R932)), "Food Trucks",
IF(ISNUMBER(SEARCH("electric",R932)),"Electric Music",
IF(ISNUMBER(SEARCH("indie",R932)),"Indie Rock",
IF(ISNUMBER(SEARCH("jazz",R932)),"Jazz",
IF(ISNUMBER(SEARCH("metal",R932)),"Metal",
IF(ISNUMBER(SEARCH("rock",R932)),"Rock",
IF(ISNUMBER(SEARCH("world",R932)),"World Music",
IF(ISNUMBER(SEARCH("animation", R932)), "Animation",
IF(ISNUMBER(SEARCH("documentary", R932)), "Documentary",
IF(ISNUMBER(SEARCH("drama", R932)), "Drama",
IF(ISNUMBER(SEARCH("science", R932)), "Science Ficton",
IF(ISNUMBER(SEARCH("shorts", R932)), "Shorts",
IF(ISNUMBER(SEARCH("television", R932)), "Television",
IF(ISNUMBER(SEARCH("mobile", R932)), "Mobile Games",
IF(ISNUMBER(SEARCH("video games", R932)), "Video Games",
IF(ISNUMBER(SEARCH("theater", R932)), "Plays",
IF(ISNUMBER(SEARCH("wearables", R932)), "Wearables",
IF(ISNUMBER(SEARCH("web", R932)), "Web",
IF(ISNUMBER(SEARCH("journalism", R932)), "Audio",
IF(ISNUMBER(SEARCH("photography", R932)), "Photography Books",
IF(ISNUMBER(SEARCH("publishing/fiction", R932)), "Ficton",
IF(ISNUMBER(SEARCH("nonfiction", R932)), "Nonfiction",
IF(ISNUMBER(SEARCH("podcasts", R932)), "Radio &amp; Podcasts",
IF(ISNUMBER(SEARCH("translations", R932)), "translations"))))))))))))))))))))))))</f>
        <v>Plays</v>
      </c>
    </row>
    <row r="933" spans="1:20" x14ac:dyDescent="0.25">
      <c r="A933">
        <v>931</v>
      </c>
      <c r="B933" t="s">
        <v>1894</v>
      </c>
      <c r="C933" s="3" t="s">
        <v>1895</v>
      </c>
      <c r="D933">
        <v>7900</v>
      </c>
      <c r="E933">
        <v>5729</v>
      </c>
      <c r="F933" s="6">
        <f>E933/D933*100</f>
        <v>72.51898734177216</v>
      </c>
      <c r="G933" t="s">
        <v>14</v>
      </c>
      <c r="H933">
        <v>112</v>
      </c>
      <c r="I933" s="8">
        <f>IFERROR(E933/H933,"0")</f>
        <v>51.151785714285715</v>
      </c>
      <c r="J933" t="s">
        <v>21</v>
      </c>
      <c r="K933" t="s">
        <v>22</v>
      </c>
      <c r="L933">
        <v>1403931600</v>
      </c>
      <c r="M933" s="12">
        <f>(((L933/60)/60)/24)+DATE(1970,1,1)</f>
        <v>41818.208333333336</v>
      </c>
      <c r="N933">
        <v>1404104400</v>
      </c>
      <c r="O933" s="12">
        <f>(((N933/60)/60)/24)+DATE(1970,1,1)</f>
        <v>41820.208333333336</v>
      </c>
      <c r="P933" t="b">
        <v>0</v>
      </c>
      <c r="Q933" t="b">
        <v>1</v>
      </c>
      <c r="R933" t="s">
        <v>33</v>
      </c>
      <c r="S933" t="str">
        <f>IF(ISNUMBER(SEARCH("food", R933)), "Food", IF(ISNUMBER(SEARCH("music",R933)),"Music",IF(ISNUMBER(SEARCH("film", R933)), "Film &amp; Video", IF(ISNUMBER(SEARCH("games", R933)), "Games", IF(ISNUMBER(SEARCH("theater", R933)), "Theater",IF(ISNUMBER(SEARCH("technology", R933)), "Technology", IF(ISNUMBER(SEARCH("journalism", R933)), "Journalism", IF(ISNUMBER(SEARCH("photography", R933)), "Photography", IF(ISNUMBER(SEARCH("publishing", R933)), "Publishing")))))))))</f>
        <v>Theater</v>
      </c>
      <c r="T933" t="str">
        <f>IF(ISNUMBER(SEARCH("food", R933)), "Food Trucks",
IF(ISNUMBER(SEARCH("electric",R933)),"Electric Music",
IF(ISNUMBER(SEARCH("indie",R933)),"Indie Rock",
IF(ISNUMBER(SEARCH("jazz",R933)),"Jazz",
IF(ISNUMBER(SEARCH("metal",R933)),"Metal",
IF(ISNUMBER(SEARCH("rock",R933)),"Rock",
IF(ISNUMBER(SEARCH("world",R933)),"World Music",
IF(ISNUMBER(SEARCH("animation", R933)), "Animation",
IF(ISNUMBER(SEARCH("documentary", R933)), "Documentary",
IF(ISNUMBER(SEARCH("drama", R933)), "Drama",
IF(ISNUMBER(SEARCH("science", R933)), "Science Ficton",
IF(ISNUMBER(SEARCH("shorts", R933)), "Shorts",
IF(ISNUMBER(SEARCH("television", R933)), "Television",
IF(ISNUMBER(SEARCH("mobile", R933)), "Mobile Games",
IF(ISNUMBER(SEARCH("video games", R933)), "Video Games",
IF(ISNUMBER(SEARCH("theater", R933)), "Plays",
IF(ISNUMBER(SEARCH("wearables", R933)), "Wearables",
IF(ISNUMBER(SEARCH("web", R933)), "Web",
IF(ISNUMBER(SEARCH("journalism", R933)), "Audio",
IF(ISNUMBER(SEARCH("photography", R933)), "Photography Books",
IF(ISNUMBER(SEARCH("publishing/fiction", R933)), "Ficton",
IF(ISNUMBER(SEARCH("nonfiction", R933)), "Nonfiction",
IF(ISNUMBER(SEARCH("podcasts", R933)), "Radio &amp; Podcasts",
IF(ISNUMBER(SEARCH("translations", R933)), "translations"))))))))))))))))))))))))</f>
        <v>Plays</v>
      </c>
    </row>
    <row r="934" spans="1:20" x14ac:dyDescent="0.25">
      <c r="A934">
        <v>932</v>
      </c>
      <c r="B934" t="s">
        <v>1896</v>
      </c>
      <c r="C934" s="3" t="s">
        <v>1897</v>
      </c>
      <c r="D934">
        <v>2300</v>
      </c>
      <c r="E934">
        <v>4883</v>
      </c>
      <c r="F934" s="6">
        <f>E934/D934*100</f>
        <v>212.30434782608697</v>
      </c>
      <c r="G934" t="s">
        <v>20</v>
      </c>
      <c r="H934">
        <v>144</v>
      </c>
      <c r="I934" s="8">
        <f>IFERROR(E934/H934,"0")</f>
        <v>33.909722222222221</v>
      </c>
      <c r="J934" t="s">
        <v>21</v>
      </c>
      <c r="K934" t="s">
        <v>22</v>
      </c>
      <c r="L934">
        <v>1394514000</v>
      </c>
      <c r="M934" s="12">
        <f>(((L934/60)/60)/24)+DATE(1970,1,1)</f>
        <v>41709.208333333336</v>
      </c>
      <c r="N934">
        <v>1394773200</v>
      </c>
      <c r="O934" s="12">
        <f>(((N934/60)/60)/24)+DATE(1970,1,1)</f>
        <v>41712.208333333336</v>
      </c>
      <c r="P934" t="b">
        <v>0</v>
      </c>
      <c r="Q934" t="b">
        <v>0</v>
      </c>
      <c r="R934" t="s">
        <v>23</v>
      </c>
      <c r="S934" t="str">
        <f>IF(ISNUMBER(SEARCH("food", R934)), "Food", IF(ISNUMBER(SEARCH("music",R934)),"Music",IF(ISNUMBER(SEARCH("film", R934)), "Film &amp; Video", IF(ISNUMBER(SEARCH("games", R934)), "Games", IF(ISNUMBER(SEARCH("theater", R934)), "Theater",IF(ISNUMBER(SEARCH("technology", R934)), "Technology", IF(ISNUMBER(SEARCH("journalism", R934)), "Journalism", IF(ISNUMBER(SEARCH("photography", R934)), "Photography", IF(ISNUMBER(SEARCH("publishing", R934)), "Publishing")))))))))</f>
        <v>Music</v>
      </c>
      <c r="T934" t="str">
        <f>IF(ISNUMBER(SEARCH("food", R934)), "Food Trucks",
IF(ISNUMBER(SEARCH("electric",R934)),"Electric Music",
IF(ISNUMBER(SEARCH("indie",R934)),"Indie Rock",
IF(ISNUMBER(SEARCH("jazz",R934)),"Jazz",
IF(ISNUMBER(SEARCH("metal",R934)),"Metal",
IF(ISNUMBER(SEARCH("rock",R934)),"Rock",
IF(ISNUMBER(SEARCH("world",R934)),"World Music",
IF(ISNUMBER(SEARCH("animation", R934)), "Animation",
IF(ISNUMBER(SEARCH("documentary", R934)), "Documentary",
IF(ISNUMBER(SEARCH("drama", R934)), "Drama",
IF(ISNUMBER(SEARCH("science", R934)), "Science Ficton",
IF(ISNUMBER(SEARCH("shorts", R934)), "Shorts",
IF(ISNUMBER(SEARCH("television", R934)), "Television",
IF(ISNUMBER(SEARCH("mobile", R934)), "Mobile Games",
IF(ISNUMBER(SEARCH("video games", R934)), "Video Games",
IF(ISNUMBER(SEARCH("theater", R934)), "Plays",
IF(ISNUMBER(SEARCH("wearables", R934)), "Wearables",
IF(ISNUMBER(SEARCH("web", R934)), "Web",
IF(ISNUMBER(SEARCH("journalism", R934)), "Audio",
IF(ISNUMBER(SEARCH("photography", R934)), "Photography Books",
IF(ISNUMBER(SEARCH("publishing/fiction", R934)), "Ficton",
IF(ISNUMBER(SEARCH("nonfiction", R934)), "Nonfiction",
IF(ISNUMBER(SEARCH("podcasts", R934)), "Radio &amp; Podcasts",
IF(ISNUMBER(SEARCH("translations", R934)), "translations"))))))))))))))))))))))))</f>
        <v>Rock</v>
      </c>
    </row>
    <row r="935" spans="1:20" x14ac:dyDescent="0.25">
      <c r="A935">
        <v>933</v>
      </c>
      <c r="B935" t="s">
        <v>1898</v>
      </c>
      <c r="C935" s="3" t="s">
        <v>1899</v>
      </c>
      <c r="D935">
        <v>73000</v>
      </c>
      <c r="E935">
        <v>175015</v>
      </c>
      <c r="F935" s="6">
        <f>E935/D935*100</f>
        <v>239.74657534246577</v>
      </c>
      <c r="G935" t="s">
        <v>20</v>
      </c>
      <c r="H935">
        <v>1902</v>
      </c>
      <c r="I935" s="8">
        <f>IFERROR(E935/H935,"0")</f>
        <v>92.016298633017882</v>
      </c>
      <c r="J935" t="s">
        <v>21</v>
      </c>
      <c r="K935" t="s">
        <v>22</v>
      </c>
      <c r="L935">
        <v>1365397200</v>
      </c>
      <c r="M935" s="12">
        <f>(((L935/60)/60)/24)+DATE(1970,1,1)</f>
        <v>41372.208333333336</v>
      </c>
      <c r="N935">
        <v>1366520400</v>
      </c>
      <c r="O935" s="12">
        <f>(((N935/60)/60)/24)+DATE(1970,1,1)</f>
        <v>41385.208333333336</v>
      </c>
      <c r="P935" t="b">
        <v>0</v>
      </c>
      <c r="Q935" t="b">
        <v>0</v>
      </c>
      <c r="R935" t="s">
        <v>33</v>
      </c>
      <c r="S935" t="str">
        <f>IF(ISNUMBER(SEARCH("food", R935)), "Food", IF(ISNUMBER(SEARCH("music",R935)),"Music",IF(ISNUMBER(SEARCH("film", R935)), "Film &amp; Video", IF(ISNUMBER(SEARCH("games", R935)), "Games", IF(ISNUMBER(SEARCH("theater", R935)), "Theater",IF(ISNUMBER(SEARCH("technology", R935)), "Technology", IF(ISNUMBER(SEARCH("journalism", R935)), "Journalism", IF(ISNUMBER(SEARCH("photography", R935)), "Photography", IF(ISNUMBER(SEARCH("publishing", R935)), "Publishing")))))))))</f>
        <v>Theater</v>
      </c>
      <c r="T935" t="str">
        <f>IF(ISNUMBER(SEARCH("food", R935)), "Food Trucks",
IF(ISNUMBER(SEARCH("electric",R935)),"Electric Music",
IF(ISNUMBER(SEARCH("indie",R935)),"Indie Rock",
IF(ISNUMBER(SEARCH("jazz",R935)),"Jazz",
IF(ISNUMBER(SEARCH("metal",R935)),"Metal",
IF(ISNUMBER(SEARCH("rock",R935)),"Rock",
IF(ISNUMBER(SEARCH("world",R935)),"World Music",
IF(ISNUMBER(SEARCH("animation", R935)), "Animation",
IF(ISNUMBER(SEARCH("documentary", R935)), "Documentary",
IF(ISNUMBER(SEARCH("drama", R935)), "Drama",
IF(ISNUMBER(SEARCH("science", R935)), "Science Ficton",
IF(ISNUMBER(SEARCH("shorts", R935)), "Shorts",
IF(ISNUMBER(SEARCH("television", R935)), "Television",
IF(ISNUMBER(SEARCH("mobile", R935)), "Mobile Games",
IF(ISNUMBER(SEARCH("video games", R935)), "Video Games",
IF(ISNUMBER(SEARCH("theater", R935)), "Plays",
IF(ISNUMBER(SEARCH("wearables", R935)), "Wearables",
IF(ISNUMBER(SEARCH("web", R935)), "Web",
IF(ISNUMBER(SEARCH("journalism", R935)), "Audio",
IF(ISNUMBER(SEARCH("photography", R935)), "Photography Books",
IF(ISNUMBER(SEARCH("publishing/fiction", R935)), "Ficton",
IF(ISNUMBER(SEARCH("nonfiction", R935)), "Nonfiction",
IF(ISNUMBER(SEARCH("podcasts", R935)), "Radio &amp; Podcasts",
IF(ISNUMBER(SEARCH("translations", R935)), "translations"))))))))))))))))))))))))</f>
        <v>Plays</v>
      </c>
    </row>
    <row r="936" spans="1:20" x14ac:dyDescent="0.25">
      <c r="A936">
        <v>934</v>
      </c>
      <c r="B936" t="s">
        <v>1900</v>
      </c>
      <c r="C936" s="3" t="s">
        <v>1901</v>
      </c>
      <c r="D936">
        <v>6200</v>
      </c>
      <c r="E936">
        <v>11280</v>
      </c>
      <c r="F936" s="6">
        <f>E936/D936*100</f>
        <v>181.93548387096774</v>
      </c>
      <c r="G936" t="s">
        <v>20</v>
      </c>
      <c r="H936">
        <v>105</v>
      </c>
      <c r="I936" s="8">
        <f>IFERROR(E936/H936,"0")</f>
        <v>107.42857142857143</v>
      </c>
      <c r="J936" t="s">
        <v>21</v>
      </c>
      <c r="K936" t="s">
        <v>22</v>
      </c>
      <c r="L936">
        <v>1456120800</v>
      </c>
      <c r="M936" s="12">
        <f>(((L936/60)/60)/24)+DATE(1970,1,1)</f>
        <v>42422.25</v>
      </c>
      <c r="N936">
        <v>1456639200</v>
      </c>
      <c r="O936" s="12">
        <f>(((N936/60)/60)/24)+DATE(1970,1,1)</f>
        <v>42428.25</v>
      </c>
      <c r="P936" t="b">
        <v>0</v>
      </c>
      <c r="Q936" t="b">
        <v>0</v>
      </c>
      <c r="R936" t="s">
        <v>33</v>
      </c>
      <c r="S936" t="str">
        <f>IF(ISNUMBER(SEARCH("food", R936)), "Food", IF(ISNUMBER(SEARCH("music",R936)),"Music",IF(ISNUMBER(SEARCH("film", R936)), "Film &amp; Video", IF(ISNUMBER(SEARCH("games", R936)), "Games", IF(ISNUMBER(SEARCH("theater", R936)), "Theater",IF(ISNUMBER(SEARCH("technology", R936)), "Technology", IF(ISNUMBER(SEARCH("journalism", R936)), "Journalism", IF(ISNUMBER(SEARCH("photography", R936)), "Photography", IF(ISNUMBER(SEARCH("publishing", R936)), "Publishing")))))))))</f>
        <v>Theater</v>
      </c>
      <c r="T936" t="str">
        <f>IF(ISNUMBER(SEARCH("food", R936)), "Food Trucks",
IF(ISNUMBER(SEARCH("electric",R936)),"Electric Music",
IF(ISNUMBER(SEARCH("indie",R936)),"Indie Rock",
IF(ISNUMBER(SEARCH("jazz",R936)),"Jazz",
IF(ISNUMBER(SEARCH("metal",R936)),"Metal",
IF(ISNUMBER(SEARCH("rock",R936)),"Rock",
IF(ISNUMBER(SEARCH("world",R936)),"World Music",
IF(ISNUMBER(SEARCH("animation", R936)), "Animation",
IF(ISNUMBER(SEARCH("documentary", R936)), "Documentary",
IF(ISNUMBER(SEARCH("drama", R936)), "Drama",
IF(ISNUMBER(SEARCH("science", R936)), "Science Ficton",
IF(ISNUMBER(SEARCH("shorts", R936)), "Shorts",
IF(ISNUMBER(SEARCH("television", R936)), "Television",
IF(ISNUMBER(SEARCH("mobile", R936)), "Mobile Games",
IF(ISNUMBER(SEARCH("video games", R936)), "Video Games",
IF(ISNUMBER(SEARCH("theater", R936)), "Plays",
IF(ISNUMBER(SEARCH("wearables", R936)), "Wearables",
IF(ISNUMBER(SEARCH("web", R936)), "Web",
IF(ISNUMBER(SEARCH("journalism", R936)), "Audio",
IF(ISNUMBER(SEARCH("photography", R936)), "Photography Books",
IF(ISNUMBER(SEARCH("publishing/fiction", R936)), "Ficton",
IF(ISNUMBER(SEARCH("nonfiction", R936)), "Nonfiction",
IF(ISNUMBER(SEARCH("podcasts", R936)), "Radio &amp; Podcasts",
IF(ISNUMBER(SEARCH("translations", R936)), "translations"))))))))))))))))))))))))</f>
        <v>Plays</v>
      </c>
    </row>
    <row r="937" spans="1:20" ht="31.5" x14ac:dyDescent="0.25">
      <c r="A937">
        <v>935</v>
      </c>
      <c r="B937" t="s">
        <v>1902</v>
      </c>
      <c r="C937" s="3" t="s">
        <v>1903</v>
      </c>
      <c r="D937">
        <v>6100</v>
      </c>
      <c r="E937">
        <v>10012</v>
      </c>
      <c r="F937" s="6">
        <f>E937/D937*100</f>
        <v>164.13114754098362</v>
      </c>
      <c r="G937" t="s">
        <v>20</v>
      </c>
      <c r="H937">
        <v>132</v>
      </c>
      <c r="I937" s="8">
        <f>IFERROR(E937/H937,"0")</f>
        <v>75.848484848484844</v>
      </c>
      <c r="J937" t="s">
        <v>21</v>
      </c>
      <c r="K937" t="s">
        <v>22</v>
      </c>
      <c r="L937">
        <v>1437714000</v>
      </c>
      <c r="M937" s="12">
        <f>(((L937/60)/60)/24)+DATE(1970,1,1)</f>
        <v>42209.208333333328</v>
      </c>
      <c r="N937">
        <v>1438318800</v>
      </c>
      <c r="O937" s="12">
        <f>(((N937/60)/60)/24)+DATE(1970,1,1)</f>
        <v>42216.208333333328</v>
      </c>
      <c r="P937" t="b">
        <v>0</v>
      </c>
      <c r="Q937" t="b">
        <v>0</v>
      </c>
      <c r="R937" t="s">
        <v>33</v>
      </c>
      <c r="S937" t="str">
        <f>IF(ISNUMBER(SEARCH("food", R937)), "Food", IF(ISNUMBER(SEARCH("music",R937)),"Music",IF(ISNUMBER(SEARCH("film", R937)), "Film &amp; Video", IF(ISNUMBER(SEARCH("games", R937)), "Games", IF(ISNUMBER(SEARCH("theater", R937)), "Theater",IF(ISNUMBER(SEARCH("technology", R937)), "Technology", IF(ISNUMBER(SEARCH("journalism", R937)), "Journalism", IF(ISNUMBER(SEARCH("photography", R937)), "Photography", IF(ISNUMBER(SEARCH("publishing", R937)), "Publishing")))))))))</f>
        <v>Theater</v>
      </c>
      <c r="T937" t="str">
        <f>IF(ISNUMBER(SEARCH("food", R937)), "Food Trucks",
IF(ISNUMBER(SEARCH("electric",R937)),"Electric Music",
IF(ISNUMBER(SEARCH("indie",R937)),"Indie Rock",
IF(ISNUMBER(SEARCH("jazz",R937)),"Jazz",
IF(ISNUMBER(SEARCH("metal",R937)),"Metal",
IF(ISNUMBER(SEARCH("rock",R937)),"Rock",
IF(ISNUMBER(SEARCH("world",R937)),"World Music",
IF(ISNUMBER(SEARCH("animation", R937)), "Animation",
IF(ISNUMBER(SEARCH("documentary", R937)), "Documentary",
IF(ISNUMBER(SEARCH("drama", R937)), "Drama",
IF(ISNUMBER(SEARCH("science", R937)), "Science Ficton",
IF(ISNUMBER(SEARCH("shorts", R937)), "Shorts",
IF(ISNUMBER(SEARCH("television", R937)), "Television",
IF(ISNUMBER(SEARCH("mobile", R937)), "Mobile Games",
IF(ISNUMBER(SEARCH("video games", R937)), "Video Games",
IF(ISNUMBER(SEARCH("theater", R937)), "Plays",
IF(ISNUMBER(SEARCH("wearables", R937)), "Wearables",
IF(ISNUMBER(SEARCH("web", R937)), "Web",
IF(ISNUMBER(SEARCH("journalism", R937)), "Audio",
IF(ISNUMBER(SEARCH("photography", R937)), "Photography Books",
IF(ISNUMBER(SEARCH("publishing/fiction", R937)), "Ficton",
IF(ISNUMBER(SEARCH("nonfiction", R937)), "Nonfiction",
IF(ISNUMBER(SEARCH("podcasts", R937)), "Radio &amp; Podcasts",
IF(ISNUMBER(SEARCH("translations", R937)), "translations"))))))))))))))))))))))))</f>
        <v>Plays</v>
      </c>
    </row>
    <row r="938" spans="1:20" x14ac:dyDescent="0.25">
      <c r="A938">
        <v>936</v>
      </c>
      <c r="B938" t="s">
        <v>1246</v>
      </c>
      <c r="C938" s="3" t="s">
        <v>1904</v>
      </c>
      <c r="D938">
        <v>103200</v>
      </c>
      <c r="E938">
        <v>1690</v>
      </c>
      <c r="F938" s="6">
        <f>E938/D938*100</f>
        <v>1.6375968992248062</v>
      </c>
      <c r="G938" t="s">
        <v>14</v>
      </c>
      <c r="H938">
        <v>21</v>
      </c>
      <c r="I938" s="8">
        <f>IFERROR(E938/H938,"0")</f>
        <v>80.476190476190482</v>
      </c>
      <c r="J938" t="s">
        <v>21</v>
      </c>
      <c r="K938" t="s">
        <v>22</v>
      </c>
      <c r="L938">
        <v>1563771600</v>
      </c>
      <c r="M938" s="12">
        <f>(((L938/60)/60)/24)+DATE(1970,1,1)</f>
        <v>43668.208333333328</v>
      </c>
      <c r="N938">
        <v>1564030800</v>
      </c>
      <c r="O938" s="12">
        <f>(((N938/60)/60)/24)+DATE(1970,1,1)</f>
        <v>43671.208333333328</v>
      </c>
      <c r="P938" t="b">
        <v>1</v>
      </c>
      <c r="Q938" t="b">
        <v>0</v>
      </c>
      <c r="R938" t="s">
        <v>33</v>
      </c>
      <c r="S938" t="str">
        <f>IF(ISNUMBER(SEARCH("food", R938)), "Food", IF(ISNUMBER(SEARCH("music",R938)),"Music",IF(ISNUMBER(SEARCH("film", R938)), "Film &amp; Video", IF(ISNUMBER(SEARCH("games", R938)), "Games", IF(ISNUMBER(SEARCH("theater", R938)), "Theater",IF(ISNUMBER(SEARCH("technology", R938)), "Technology", IF(ISNUMBER(SEARCH("journalism", R938)), "Journalism", IF(ISNUMBER(SEARCH("photography", R938)), "Photography", IF(ISNUMBER(SEARCH("publishing", R938)), "Publishing")))))))))</f>
        <v>Theater</v>
      </c>
      <c r="T938" t="str">
        <f>IF(ISNUMBER(SEARCH("food", R938)), "Food Trucks",
IF(ISNUMBER(SEARCH("electric",R938)),"Electric Music",
IF(ISNUMBER(SEARCH("indie",R938)),"Indie Rock",
IF(ISNUMBER(SEARCH("jazz",R938)),"Jazz",
IF(ISNUMBER(SEARCH("metal",R938)),"Metal",
IF(ISNUMBER(SEARCH("rock",R938)),"Rock",
IF(ISNUMBER(SEARCH("world",R938)),"World Music",
IF(ISNUMBER(SEARCH("animation", R938)), "Animation",
IF(ISNUMBER(SEARCH("documentary", R938)), "Documentary",
IF(ISNUMBER(SEARCH("drama", R938)), "Drama",
IF(ISNUMBER(SEARCH("science", R938)), "Science Ficton",
IF(ISNUMBER(SEARCH("shorts", R938)), "Shorts",
IF(ISNUMBER(SEARCH("television", R938)), "Television",
IF(ISNUMBER(SEARCH("mobile", R938)), "Mobile Games",
IF(ISNUMBER(SEARCH("video games", R938)), "Video Games",
IF(ISNUMBER(SEARCH("theater", R938)), "Plays",
IF(ISNUMBER(SEARCH("wearables", R938)), "Wearables",
IF(ISNUMBER(SEARCH("web", R938)), "Web",
IF(ISNUMBER(SEARCH("journalism", R938)), "Audio",
IF(ISNUMBER(SEARCH("photography", R938)), "Photography Books",
IF(ISNUMBER(SEARCH("publishing/fiction", R938)), "Ficton",
IF(ISNUMBER(SEARCH("nonfiction", R938)), "Nonfiction",
IF(ISNUMBER(SEARCH("podcasts", R938)), "Radio &amp; Podcasts",
IF(ISNUMBER(SEARCH("translations", R938)), "translations"))))))))))))))))))))))))</f>
        <v>Plays</v>
      </c>
    </row>
    <row r="939" spans="1:20" x14ac:dyDescent="0.25">
      <c r="A939">
        <v>937</v>
      </c>
      <c r="B939" t="s">
        <v>1905</v>
      </c>
      <c r="C939" s="3" t="s">
        <v>1906</v>
      </c>
      <c r="D939">
        <v>171000</v>
      </c>
      <c r="E939">
        <v>84891</v>
      </c>
      <c r="F939" s="6">
        <f>E939/D939*100</f>
        <v>49.64385964912281</v>
      </c>
      <c r="G939" t="s">
        <v>74</v>
      </c>
      <c r="H939">
        <v>976</v>
      </c>
      <c r="I939" s="8">
        <f>IFERROR(E939/H939,"0")</f>
        <v>86.978483606557376</v>
      </c>
      <c r="J939" t="s">
        <v>21</v>
      </c>
      <c r="K939" t="s">
        <v>22</v>
      </c>
      <c r="L939">
        <v>1448517600</v>
      </c>
      <c r="M939" s="12">
        <f>(((L939/60)/60)/24)+DATE(1970,1,1)</f>
        <v>42334.25</v>
      </c>
      <c r="N939">
        <v>1449295200</v>
      </c>
      <c r="O939" s="12">
        <f>(((N939/60)/60)/24)+DATE(1970,1,1)</f>
        <v>42343.25</v>
      </c>
      <c r="P939" t="b">
        <v>0</v>
      </c>
      <c r="Q939" t="b">
        <v>0</v>
      </c>
      <c r="R939" t="s">
        <v>42</v>
      </c>
      <c r="S939" t="str">
        <f>IF(ISNUMBER(SEARCH("food", R939)), "Food", IF(ISNUMBER(SEARCH("music",R939)),"Music",IF(ISNUMBER(SEARCH("film", R939)), "Film &amp; Video", IF(ISNUMBER(SEARCH("games", R939)), "Games", IF(ISNUMBER(SEARCH("theater", R939)), "Theater",IF(ISNUMBER(SEARCH("technology", R939)), "Technology", IF(ISNUMBER(SEARCH("journalism", R939)), "Journalism", IF(ISNUMBER(SEARCH("photography", R939)), "Photography", IF(ISNUMBER(SEARCH("publishing", R939)), "Publishing")))))))))</f>
        <v>Film &amp; Video</v>
      </c>
      <c r="T939" t="str">
        <f>IF(ISNUMBER(SEARCH("food", R939)), "Food Trucks",
IF(ISNUMBER(SEARCH("electric",R939)),"Electric Music",
IF(ISNUMBER(SEARCH("indie",R939)),"Indie Rock",
IF(ISNUMBER(SEARCH("jazz",R939)),"Jazz",
IF(ISNUMBER(SEARCH("metal",R939)),"Metal",
IF(ISNUMBER(SEARCH("rock",R939)),"Rock",
IF(ISNUMBER(SEARCH("world",R939)),"World Music",
IF(ISNUMBER(SEARCH("animation", R939)), "Animation",
IF(ISNUMBER(SEARCH("documentary", R939)), "Documentary",
IF(ISNUMBER(SEARCH("drama", R939)), "Drama",
IF(ISNUMBER(SEARCH("science", R939)), "Science Ficton",
IF(ISNUMBER(SEARCH("shorts", R939)), "Shorts",
IF(ISNUMBER(SEARCH("television", R939)), "Television",
IF(ISNUMBER(SEARCH("mobile", R939)), "Mobile Games",
IF(ISNUMBER(SEARCH("video games", R939)), "Video Games",
IF(ISNUMBER(SEARCH("theater", R939)), "Plays",
IF(ISNUMBER(SEARCH("wearables", R939)), "Wearables",
IF(ISNUMBER(SEARCH("web", R939)), "Web",
IF(ISNUMBER(SEARCH("journalism", R939)), "Audio",
IF(ISNUMBER(SEARCH("photography", R939)), "Photography Books",
IF(ISNUMBER(SEARCH("publishing/fiction", R939)), "Ficton",
IF(ISNUMBER(SEARCH("nonfiction", R939)), "Nonfiction",
IF(ISNUMBER(SEARCH("podcasts", R939)), "Radio &amp; Podcasts",
IF(ISNUMBER(SEARCH("translations", R939)), "translations"))))))))))))))))))))))))</f>
        <v>Documentary</v>
      </c>
    </row>
    <row r="940" spans="1:20" x14ac:dyDescent="0.25">
      <c r="A940">
        <v>938</v>
      </c>
      <c r="B940" t="s">
        <v>1907</v>
      </c>
      <c r="C940" s="3" t="s">
        <v>1908</v>
      </c>
      <c r="D940">
        <v>9200</v>
      </c>
      <c r="E940">
        <v>10093</v>
      </c>
      <c r="F940" s="6">
        <f>E940/D940*100</f>
        <v>109.70652173913042</v>
      </c>
      <c r="G940" t="s">
        <v>20</v>
      </c>
      <c r="H940">
        <v>96</v>
      </c>
      <c r="I940" s="8">
        <f>IFERROR(E940/H940,"0")</f>
        <v>105.13541666666667</v>
      </c>
      <c r="J940" t="s">
        <v>21</v>
      </c>
      <c r="K940" t="s">
        <v>22</v>
      </c>
      <c r="L940">
        <v>1528779600</v>
      </c>
      <c r="M940" s="12">
        <f>(((L940/60)/60)/24)+DATE(1970,1,1)</f>
        <v>43263.208333333328</v>
      </c>
      <c r="N940">
        <v>1531890000</v>
      </c>
      <c r="O940" s="12">
        <f>(((N940/60)/60)/24)+DATE(1970,1,1)</f>
        <v>43299.208333333328</v>
      </c>
      <c r="P940" t="b">
        <v>0</v>
      </c>
      <c r="Q940" t="b">
        <v>1</v>
      </c>
      <c r="R940" t="s">
        <v>119</v>
      </c>
      <c r="S940" t="str">
        <f>IF(ISNUMBER(SEARCH("food", R940)), "Food", IF(ISNUMBER(SEARCH("music",R940)),"Music",IF(ISNUMBER(SEARCH("film", R940)), "Film &amp; Video", IF(ISNUMBER(SEARCH("games", R940)), "Games", IF(ISNUMBER(SEARCH("theater", R940)), "Theater",IF(ISNUMBER(SEARCH("technology", R940)), "Technology", IF(ISNUMBER(SEARCH("journalism", R940)), "Journalism", IF(ISNUMBER(SEARCH("photography", R940)), "Photography", IF(ISNUMBER(SEARCH("publishing", R940)), "Publishing")))))))))</f>
        <v>Publishing</v>
      </c>
      <c r="T940" t="str">
        <f>IF(ISNUMBER(SEARCH("food", R940)), "Food Trucks",
IF(ISNUMBER(SEARCH("electric",R940)),"Electric Music",
IF(ISNUMBER(SEARCH("indie",R940)),"Indie Rock",
IF(ISNUMBER(SEARCH("jazz",R940)),"Jazz",
IF(ISNUMBER(SEARCH("metal",R940)),"Metal",
IF(ISNUMBER(SEARCH("rock",R940)),"Rock",
IF(ISNUMBER(SEARCH("world",R940)),"World Music",
IF(ISNUMBER(SEARCH("animation", R940)), "Animation",
IF(ISNUMBER(SEARCH("documentary", R940)), "Documentary",
IF(ISNUMBER(SEARCH("drama", R940)), "Drama",
IF(ISNUMBER(SEARCH("science", R940)), "Science Ficton",
IF(ISNUMBER(SEARCH("shorts", R940)), "Shorts",
IF(ISNUMBER(SEARCH("television", R940)), "Television",
IF(ISNUMBER(SEARCH("mobile", R940)), "Mobile Games",
IF(ISNUMBER(SEARCH("video games", R940)), "Video Games",
IF(ISNUMBER(SEARCH("theater", R940)), "Plays",
IF(ISNUMBER(SEARCH("wearables", R940)), "Wearables",
IF(ISNUMBER(SEARCH("web", R940)), "Web",
IF(ISNUMBER(SEARCH("journalism", R940)), "Audio",
IF(ISNUMBER(SEARCH("photography", R940)), "Photography Books",
IF(ISNUMBER(SEARCH("publishing/fiction", R940)), "Ficton",
IF(ISNUMBER(SEARCH("nonfiction", R940)), "Nonfiction",
IF(ISNUMBER(SEARCH("podcasts", R940)), "Radio &amp; Podcasts",
IF(ISNUMBER(SEARCH("translations", R940)), "translations"))))))))))))))))))))))))</f>
        <v>Ficton</v>
      </c>
    </row>
    <row r="941" spans="1:20" ht="31.5" x14ac:dyDescent="0.25">
      <c r="A941">
        <v>939</v>
      </c>
      <c r="B941" t="s">
        <v>1909</v>
      </c>
      <c r="C941" s="3" t="s">
        <v>1910</v>
      </c>
      <c r="D941">
        <v>7800</v>
      </c>
      <c r="E941">
        <v>3839</v>
      </c>
      <c r="F941" s="6">
        <f>E941/D941*100</f>
        <v>49.217948717948715</v>
      </c>
      <c r="G941" t="s">
        <v>14</v>
      </c>
      <c r="H941">
        <v>67</v>
      </c>
      <c r="I941" s="8">
        <f>IFERROR(E941/H941,"0")</f>
        <v>57.298507462686565</v>
      </c>
      <c r="J941" t="s">
        <v>21</v>
      </c>
      <c r="K941" t="s">
        <v>22</v>
      </c>
      <c r="L941">
        <v>1304744400</v>
      </c>
      <c r="M941" s="12">
        <f>(((L941/60)/60)/24)+DATE(1970,1,1)</f>
        <v>40670.208333333336</v>
      </c>
      <c r="N941">
        <v>1306213200</v>
      </c>
      <c r="O941" s="12">
        <f>(((N941/60)/60)/24)+DATE(1970,1,1)</f>
        <v>40687.208333333336</v>
      </c>
      <c r="P941" t="b">
        <v>0</v>
      </c>
      <c r="Q941" t="b">
        <v>1</v>
      </c>
      <c r="R941" t="s">
        <v>89</v>
      </c>
      <c r="S941" t="str">
        <f>IF(ISNUMBER(SEARCH("food", R941)), "Food", IF(ISNUMBER(SEARCH("music",R941)),"Music",IF(ISNUMBER(SEARCH("film", R941)), "Film &amp; Video", IF(ISNUMBER(SEARCH("games", R941)), "Games", IF(ISNUMBER(SEARCH("theater", R941)), "Theater",IF(ISNUMBER(SEARCH("technology", R941)), "Technology", IF(ISNUMBER(SEARCH("journalism", R941)), "Journalism", IF(ISNUMBER(SEARCH("photography", R941)), "Photography", IF(ISNUMBER(SEARCH("publishing", R941)), "Publishing")))))))))</f>
        <v>Games</v>
      </c>
      <c r="T941" t="str">
        <f>IF(ISNUMBER(SEARCH("food", R941)), "Food Trucks",
IF(ISNUMBER(SEARCH("electric",R941)),"Electric Music",
IF(ISNUMBER(SEARCH("indie",R941)),"Indie Rock",
IF(ISNUMBER(SEARCH("jazz",R941)),"Jazz",
IF(ISNUMBER(SEARCH("metal",R941)),"Metal",
IF(ISNUMBER(SEARCH("rock",R941)),"Rock",
IF(ISNUMBER(SEARCH("world",R941)),"World Music",
IF(ISNUMBER(SEARCH("animation", R941)), "Animation",
IF(ISNUMBER(SEARCH("documentary", R941)), "Documentary",
IF(ISNUMBER(SEARCH("drama", R941)), "Drama",
IF(ISNUMBER(SEARCH("science", R941)), "Science Ficton",
IF(ISNUMBER(SEARCH("shorts", R941)), "Shorts",
IF(ISNUMBER(SEARCH("television", R941)), "Television",
IF(ISNUMBER(SEARCH("mobile", R941)), "Mobile Games",
IF(ISNUMBER(SEARCH("video games", R941)), "Video Games",
IF(ISNUMBER(SEARCH("theater", R941)), "Plays",
IF(ISNUMBER(SEARCH("wearables", R941)), "Wearables",
IF(ISNUMBER(SEARCH("web", R941)), "Web",
IF(ISNUMBER(SEARCH("journalism", R941)), "Audio",
IF(ISNUMBER(SEARCH("photography", R941)), "Photography Books",
IF(ISNUMBER(SEARCH("publishing/fiction", R941)), "Ficton",
IF(ISNUMBER(SEARCH("nonfiction", R941)), "Nonfiction",
IF(ISNUMBER(SEARCH("podcasts", R941)), "Radio &amp; Podcasts",
IF(ISNUMBER(SEARCH("translations", R941)), "translations"))))))))))))))))))))))))</f>
        <v>Video Games</v>
      </c>
    </row>
    <row r="942" spans="1:20" x14ac:dyDescent="0.25">
      <c r="A942">
        <v>940</v>
      </c>
      <c r="B942" t="s">
        <v>1911</v>
      </c>
      <c r="C942" s="3" t="s">
        <v>1912</v>
      </c>
      <c r="D942">
        <v>9900</v>
      </c>
      <c r="E942">
        <v>6161</v>
      </c>
      <c r="F942" s="6">
        <f>E942/D942*100</f>
        <v>62.232323232323225</v>
      </c>
      <c r="G942" t="s">
        <v>47</v>
      </c>
      <c r="H942">
        <v>66</v>
      </c>
      <c r="I942" s="8">
        <f>IFERROR(E942/H942,"0")</f>
        <v>93.348484848484844</v>
      </c>
      <c r="J942" t="s">
        <v>15</v>
      </c>
      <c r="K942" t="s">
        <v>16</v>
      </c>
      <c r="L942">
        <v>1354341600</v>
      </c>
      <c r="M942" s="12">
        <f>(((L942/60)/60)/24)+DATE(1970,1,1)</f>
        <v>41244.25</v>
      </c>
      <c r="N942">
        <v>1356242400</v>
      </c>
      <c r="O942" s="12">
        <f>(((N942/60)/60)/24)+DATE(1970,1,1)</f>
        <v>41266.25</v>
      </c>
      <c r="P942" t="b">
        <v>0</v>
      </c>
      <c r="Q942" t="b">
        <v>0</v>
      </c>
      <c r="R942" t="s">
        <v>28</v>
      </c>
      <c r="S942" t="str">
        <f>IF(ISNUMBER(SEARCH("food", R942)), "Food", IF(ISNUMBER(SEARCH("music",R942)),"Music",IF(ISNUMBER(SEARCH("film", R942)), "Film &amp; Video", IF(ISNUMBER(SEARCH("games", R942)), "Games", IF(ISNUMBER(SEARCH("theater", R942)), "Theater",IF(ISNUMBER(SEARCH("technology", R942)), "Technology", IF(ISNUMBER(SEARCH("journalism", R942)), "Journalism", IF(ISNUMBER(SEARCH("photography", R942)), "Photography", IF(ISNUMBER(SEARCH("publishing", R942)), "Publishing")))))))))</f>
        <v>Technology</v>
      </c>
      <c r="T942" t="str">
        <f>IF(ISNUMBER(SEARCH("food", R942)), "Food Trucks",
IF(ISNUMBER(SEARCH("electric",R942)),"Electric Music",
IF(ISNUMBER(SEARCH("indie",R942)),"Indie Rock",
IF(ISNUMBER(SEARCH("jazz",R942)),"Jazz",
IF(ISNUMBER(SEARCH("metal",R942)),"Metal",
IF(ISNUMBER(SEARCH("rock",R942)),"Rock",
IF(ISNUMBER(SEARCH("world",R942)),"World Music",
IF(ISNUMBER(SEARCH("animation", R942)), "Animation",
IF(ISNUMBER(SEARCH("documentary", R942)), "Documentary",
IF(ISNUMBER(SEARCH("drama", R942)), "Drama",
IF(ISNUMBER(SEARCH("science", R942)), "Science Ficton",
IF(ISNUMBER(SEARCH("shorts", R942)), "Shorts",
IF(ISNUMBER(SEARCH("television", R942)), "Television",
IF(ISNUMBER(SEARCH("mobile", R942)), "Mobile Games",
IF(ISNUMBER(SEARCH("video games", R942)), "Video Games",
IF(ISNUMBER(SEARCH("theater", R942)), "Plays",
IF(ISNUMBER(SEARCH("wearables", R942)), "Wearables",
IF(ISNUMBER(SEARCH("web", R942)), "Web",
IF(ISNUMBER(SEARCH("journalism", R942)), "Audio",
IF(ISNUMBER(SEARCH("photography", R942)), "Photography Books",
IF(ISNUMBER(SEARCH("publishing/fiction", R942)), "Ficton",
IF(ISNUMBER(SEARCH("nonfiction", R942)), "Nonfiction",
IF(ISNUMBER(SEARCH("podcasts", R942)), "Radio &amp; Podcasts",
IF(ISNUMBER(SEARCH("translations", R942)), "translations"))))))))))))))))))))))))</f>
        <v>Web</v>
      </c>
    </row>
    <row r="943" spans="1:20" x14ac:dyDescent="0.25">
      <c r="A943">
        <v>941</v>
      </c>
      <c r="B943" t="s">
        <v>1913</v>
      </c>
      <c r="C943" s="3" t="s">
        <v>1914</v>
      </c>
      <c r="D943">
        <v>43000</v>
      </c>
      <c r="E943">
        <v>5615</v>
      </c>
      <c r="F943" s="6">
        <f>E943/D943*100</f>
        <v>13.05813953488372</v>
      </c>
      <c r="G943" t="s">
        <v>14</v>
      </c>
      <c r="H943">
        <v>78</v>
      </c>
      <c r="I943" s="8">
        <f>IFERROR(E943/H943,"0")</f>
        <v>71.987179487179489</v>
      </c>
      <c r="J943" t="s">
        <v>21</v>
      </c>
      <c r="K943" t="s">
        <v>22</v>
      </c>
      <c r="L943">
        <v>1294552800</v>
      </c>
      <c r="M943" s="12">
        <f>(((L943/60)/60)/24)+DATE(1970,1,1)</f>
        <v>40552.25</v>
      </c>
      <c r="N943">
        <v>1297576800</v>
      </c>
      <c r="O943" s="12">
        <f>(((N943/60)/60)/24)+DATE(1970,1,1)</f>
        <v>40587.25</v>
      </c>
      <c r="P943" t="b">
        <v>1</v>
      </c>
      <c r="Q943" t="b">
        <v>0</v>
      </c>
      <c r="R943" t="s">
        <v>33</v>
      </c>
      <c r="S943" t="str">
        <f>IF(ISNUMBER(SEARCH("food", R943)), "Food", IF(ISNUMBER(SEARCH("music",R943)),"Music",IF(ISNUMBER(SEARCH("film", R943)), "Film &amp; Video", IF(ISNUMBER(SEARCH("games", R943)), "Games", IF(ISNUMBER(SEARCH("theater", R943)), "Theater",IF(ISNUMBER(SEARCH("technology", R943)), "Technology", IF(ISNUMBER(SEARCH("journalism", R943)), "Journalism", IF(ISNUMBER(SEARCH("photography", R943)), "Photography", IF(ISNUMBER(SEARCH("publishing", R943)), "Publishing")))))))))</f>
        <v>Theater</v>
      </c>
      <c r="T943" t="str">
        <f>IF(ISNUMBER(SEARCH("food", R943)), "Food Trucks",
IF(ISNUMBER(SEARCH("electric",R943)),"Electric Music",
IF(ISNUMBER(SEARCH("indie",R943)),"Indie Rock",
IF(ISNUMBER(SEARCH("jazz",R943)),"Jazz",
IF(ISNUMBER(SEARCH("metal",R943)),"Metal",
IF(ISNUMBER(SEARCH("rock",R943)),"Rock",
IF(ISNUMBER(SEARCH("world",R943)),"World Music",
IF(ISNUMBER(SEARCH("animation", R943)), "Animation",
IF(ISNUMBER(SEARCH("documentary", R943)), "Documentary",
IF(ISNUMBER(SEARCH("drama", R943)), "Drama",
IF(ISNUMBER(SEARCH("science", R943)), "Science Ficton",
IF(ISNUMBER(SEARCH("shorts", R943)), "Shorts",
IF(ISNUMBER(SEARCH("television", R943)), "Television",
IF(ISNUMBER(SEARCH("mobile", R943)), "Mobile Games",
IF(ISNUMBER(SEARCH("video games", R943)), "Video Games",
IF(ISNUMBER(SEARCH("theater", R943)), "Plays",
IF(ISNUMBER(SEARCH("wearables", R943)), "Wearables",
IF(ISNUMBER(SEARCH("web", R943)), "Web",
IF(ISNUMBER(SEARCH("journalism", R943)), "Audio",
IF(ISNUMBER(SEARCH("photography", R943)), "Photography Books",
IF(ISNUMBER(SEARCH("publishing/fiction", R943)), "Ficton",
IF(ISNUMBER(SEARCH("nonfiction", R943)), "Nonfiction",
IF(ISNUMBER(SEARCH("podcasts", R943)), "Radio &amp; Podcasts",
IF(ISNUMBER(SEARCH("translations", R943)), "translations"))))))))))))))))))))))))</f>
        <v>Plays</v>
      </c>
    </row>
    <row r="944" spans="1:20" x14ac:dyDescent="0.25">
      <c r="A944">
        <v>942</v>
      </c>
      <c r="B944" t="s">
        <v>1907</v>
      </c>
      <c r="C944" s="3" t="s">
        <v>1915</v>
      </c>
      <c r="D944">
        <v>9600</v>
      </c>
      <c r="E944">
        <v>6205</v>
      </c>
      <c r="F944" s="6">
        <f>E944/D944*100</f>
        <v>64.635416666666671</v>
      </c>
      <c r="G944" t="s">
        <v>14</v>
      </c>
      <c r="H944">
        <v>67</v>
      </c>
      <c r="I944" s="8">
        <f>IFERROR(E944/H944,"0")</f>
        <v>92.611940298507463</v>
      </c>
      <c r="J944" t="s">
        <v>26</v>
      </c>
      <c r="K944" t="s">
        <v>27</v>
      </c>
      <c r="L944">
        <v>1295935200</v>
      </c>
      <c r="M944" s="12">
        <f>(((L944/60)/60)/24)+DATE(1970,1,1)</f>
        <v>40568.25</v>
      </c>
      <c r="N944">
        <v>1296194400</v>
      </c>
      <c r="O944" s="12">
        <f>(((N944/60)/60)/24)+DATE(1970,1,1)</f>
        <v>40571.25</v>
      </c>
      <c r="P944" t="b">
        <v>0</v>
      </c>
      <c r="Q944" t="b">
        <v>0</v>
      </c>
      <c r="R944" t="s">
        <v>33</v>
      </c>
      <c r="S944" t="str">
        <f>IF(ISNUMBER(SEARCH("food", R944)), "Food", IF(ISNUMBER(SEARCH("music",R944)),"Music",IF(ISNUMBER(SEARCH("film", R944)), "Film &amp; Video", IF(ISNUMBER(SEARCH("games", R944)), "Games", IF(ISNUMBER(SEARCH("theater", R944)), "Theater",IF(ISNUMBER(SEARCH("technology", R944)), "Technology", IF(ISNUMBER(SEARCH("journalism", R944)), "Journalism", IF(ISNUMBER(SEARCH("photography", R944)), "Photography", IF(ISNUMBER(SEARCH("publishing", R944)), "Publishing")))))))))</f>
        <v>Theater</v>
      </c>
      <c r="T944" t="str">
        <f>IF(ISNUMBER(SEARCH("food", R944)), "Food Trucks",
IF(ISNUMBER(SEARCH("electric",R944)),"Electric Music",
IF(ISNUMBER(SEARCH("indie",R944)),"Indie Rock",
IF(ISNUMBER(SEARCH("jazz",R944)),"Jazz",
IF(ISNUMBER(SEARCH("metal",R944)),"Metal",
IF(ISNUMBER(SEARCH("rock",R944)),"Rock",
IF(ISNUMBER(SEARCH("world",R944)),"World Music",
IF(ISNUMBER(SEARCH("animation", R944)), "Animation",
IF(ISNUMBER(SEARCH("documentary", R944)), "Documentary",
IF(ISNUMBER(SEARCH("drama", R944)), "Drama",
IF(ISNUMBER(SEARCH("science", R944)), "Science Ficton",
IF(ISNUMBER(SEARCH("shorts", R944)), "Shorts",
IF(ISNUMBER(SEARCH("television", R944)), "Television",
IF(ISNUMBER(SEARCH("mobile", R944)), "Mobile Games",
IF(ISNUMBER(SEARCH("video games", R944)), "Video Games",
IF(ISNUMBER(SEARCH("theater", R944)), "Plays",
IF(ISNUMBER(SEARCH("wearables", R944)), "Wearables",
IF(ISNUMBER(SEARCH("web", R944)), "Web",
IF(ISNUMBER(SEARCH("journalism", R944)), "Audio",
IF(ISNUMBER(SEARCH("photography", R944)), "Photography Books",
IF(ISNUMBER(SEARCH("publishing/fiction", R944)), "Ficton",
IF(ISNUMBER(SEARCH("nonfiction", R944)), "Nonfiction",
IF(ISNUMBER(SEARCH("podcasts", R944)), "Radio &amp; Podcasts",
IF(ISNUMBER(SEARCH("translations", R944)), "translations"))))))))))))))))))))))))</f>
        <v>Plays</v>
      </c>
    </row>
    <row r="945" spans="1:20" x14ac:dyDescent="0.25">
      <c r="A945">
        <v>943</v>
      </c>
      <c r="B945" t="s">
        <v>1916</v>
      </c>
      <c r="C945" s="3" t="s">
        <v>1917</v>
      </c>
      <c r="D945">
        <v>7500</v>
      </c>
      <c r="E945">
        <v>11969</v>
      </c>
      <c r="F945" s="6">
        <f>E945/D945*100</f>
        <v>159.58666666666667</v>
      </c>
      <c r="G945" t="s">
        <v>20</v>
      </c>
      <c r="H945">
        <v>114</v>
      </c>
      <c r="I945" s="8">
        <f>IFERROR(E945/H945,"0")</f>
        <v>104.99122807017544</v>
      </c>
      <c r="J945" t="s">
        <v>21</v>
      </c>
      <c r="K945" t="s">
        <v>22</v>
      </c>
      <c r="L945">
        <v>1411534800</v>
      </c>
      <c r="M945" s="12">
        <f>(((L945/60)/60)/24)+DATE(1970,1,1)</f>
        <v>41906.208333333336</v>
      </c>
      <c r="N945">
        <v>1414558800</v>
      </c>
      <c r="O945" s="12">
        <f>(((N945/60)/60)/24)+DATE(1970,1,1)</f>
        <v>41941.208333333336</v>
      </c>
      <c r="P945" t="b">
        <v>0</v>
      </c>
      <c r="Q945" t="b">
        <v>0</v>
      </c>
      <c r="R945" t="s">
        <v>17</v>
      </c>
      <c r="S945" t="str">
        <f>IF(ISNUMBER(SEARCH("food", R945)), "Food", IF(ISNUMBER(SEARCH("music",R945)),"Music",IF(ISNUMBER(SEARCH("film", R945)), "Film &amp; Video", IF(ISNUMBER(SEARCH("games", R945)), "Games", IF(ISNUMBER(SEARCH("theater", R945)), "Theater",IF(ISNUMBER(SEARCH("technology", R945)), "Technology", IF(ISNUMBER(SEARCH("journalism", R945)), "Journalism", IF(ISNUMBER(SEARCH("photography", R945)), "Photography", IF(ISNUMBER(SEARCH("publishing", R945)), "Publishing")))))))))</f>
        <v>Food</v>
      </c>
      <c r="T945" t="str">
        <f>IF(ISNUMBER(SEARCH("food", R945)), "Food Trucks",
IF(ISNUMBER(SEARCH("electric",R945)),"Electric Music",
IF(ISNUMBER(SEARCH("indie",R945)),"Indie Rock",
IF(ISNUMBER(SEARCH("jazz",R945)),"Jazz",
IF(ISNUMBER(SEARCH("metal",R945)),"Metal",
IF(ISNUMBER(SEARCH("rock",R945)),"Rock",
IF(ISNUMBER(SEARCH("world",R945)),"World Music",
IF(ISNUMBER(SEARCH("animation", R945)), "Animation",
IF(ISNUMBER(SEARCH("documentary", R945)), "Documentary",
IF(ISNUMBER(SEARCH("drama", R945)), "Drama",
IF(ISNUMBER(SEARCH("science", R945)), "Science Ficton",
IF(ISNUMBER(SEARCH("shorts", R945)), "Shorts",
IF(ISNUMBER(SEARCH("television", R945)), "Television",
IF(ISNUMBER(SEARCH("mobile", R945)), "Mobile Games",
IF(ISNUMBER(SEARCH("video games", R945)), "Video Games",
IF(ISNUMBER(SEARCH("theater", R945)), "Plays",
IF(ISNUMBER(SEARCH("wearables", R945)), "Wearables",
IF(ISNUMBER(SEARCH("web", R945)), "Web",
IF(ISNUMBER(SEARCH("journalism", R945)), "Audio",
IF(ISNUMBER(SEARCH("photography", R945)), "Photography Books",
IF(ISNUMBER(SEARCH("publishing/fiction", R945)), "Ficton",
IF(ISNUMBER(SEARCH("nonfiction", R945)), "Nonfiction",
IF(ISNUMBER(SEARCH("podcasts", R945)), "Radio &amp; Podcasts",
IF(ISNUMBER(SEARCH("translations", R945)), "translations"))))))))))))))))))))))))</f>
        <v>Food Trucks</v>
      </c>
    </row>
    <row r="946" spans="1:20" x14ac:dyDescent="0.25">
      <c r="A946">
        <v>944</v>
      </c>
      <c r="B946" t="s">
        <v>1918</v>
      </c>
      <c r="C946" s="3" t="s">
        <v>1919</v>
      </c>
      <c r="D946">
        <v>10000</v>
      </c>
      <c r="E946">
        <v>8142</v>
      </c>
      <c r="F946" s="6">
        <f>E946/D946*100</f>
        <v>81.42</v>
      </c>
      <c r="G946" t="s">
        <v>14</v>
      </c>
      <c r="H946">
        <v>263</v>
      </c>
      <c r="I946" s="8">
        <f>IFERROR(E946/H946,"0")</f>
        <v>30.958174904942965</v>
      </c>
      <c r="J946" t="s">
        <v>26</v>
      </c>
      <c r="K946" t="s">
        <v>27</v>
      </c>
      <c r="L946">
        <v>1486706400</v>
      </c>
      <c r="M946" s="12">
        <f>(((L946/60)/60)/24)+DATE(1970,1,1)</f>
        <v>42776.25</v>
      </c>
      <c r="N946">
        <v>1488348000</v>
      </c>
      <c r="O946" s="12">
        <f>(((N946/60)/60)/24)+DATE(1970,1,1)</f>
        <v>42795.25</v>
      </c>
      <c r="P946" t="b">
        <v>0</v>
      </c>
      <c r="Q946" t="b">
        <v>0</v>
      </c>
      <c r="R946" t="s">
        <v>122</v>
      </c>
      <c r="S946" t="str">
        <f>IF(ISNUMBER(SEARCH("food", R946)), "Food", IF(ISNUMBER(SEARCH("music",R946)),"Music",IF(ISNUMBER(SEARCH("film", R946)), "Film &amp; Video", IF(ISNUMBER(SEARCH("games", R946)), "Games", IF(ISNUMBER(SEARCH("theater", R946)), "Theater",IF(ISNUMBER(SEARCH("technology", R946)), "Technology", IF(ISNUMBER(SEARCH("journalism", R946)), "Journalism", IF(ISNUMBER(SEARCH("photography", R946)), "Photography", IF(ISNUMBER(SEARCH("publishing", R946)), "Publishing")))))))))</f>
        <v>Photography</v>
      </c>
      <c r="T946" t="str">
        <f>IF(ISNUMBER(SEARCH("food", R946)), "Food Trucks",
IF(ISNUMBER(SEARCH("electric",R946)),"Electric Music",
IF(ISNUMBER(SEARCH("indie",R946)),"Indie Rock",
IF(ISNUMBER(SEARCH("jazz",R946)),"Jazz",
IF(ISNUMBER(SEARCH("metal",R946)),"Metal",
IF(ISNUMBER(SEARCH("rock",R946)),"Rock",
IF(ISNUMBER(SEARCH("world",R946)),"World Music",
IF(ISNUMBER(SEARCH("animation", R946)), "Animation",
IF(ISNUMBER(SEARCH("documentary", R946)), "Documentary",
IF(ISNUMBER(SEARCH("drama", R946)), "Drama",
IF(ISNUMBER(SEARCH("science", R946)), "Science Ficton",
IF(ISNUMBER(SEARCH("shorts", R946)), "Shorts",
IF(ISNUMBER(SEARCH("television", R946)), "Television",
IF(ISNUMBER(SEARCH("mobile", R946)), "Mobile Games",
IF(ISNUMBER(SEARCH("video games", R946)), "Video Games",
IF(ISNUMBER(SEARCH("theater", R946)), "Plays",
IF(ISNUMBER(SEARCH("wearables", R946)), "Wearables",
IF(ISNUMBER(SEARCH("web", R946)), "Web",
IF(ISNUMBER(SEARCH("journalism", R946)), "Audio",
IF(ISNUMBER(SEARCH("photography", R946)), "Photography Books",
IF(ISNUMBER(SEARCH("publishing/fiction", R946)), "Ficton",
IF(ISNUMBER(SEARCH("nonfiction", R946)), "Nonfiction",
IF(ISNUMBER(SEARCH("podcasts", R946)), "Radio &amp; Podcasts",
IF(ISNUMBER(SEARCH("translations", R946)), "translations"))))))))))))))))))))))))</f>
        <v>Photography Books</v>
      </c>
    </row>
    <row r="947" spans="1:20" x14ac:dyDescent="0.25">
      <c r="A947">
        <v>945</v>
      </c>
      <c r="B947" t="s">
        <v>1920</v>
      </c>
      <c r="C947" s="3" t="s">
        <v>1921</v>
      </c>
      <c r="D947">
        <v>172000</v>
      </c>
      <c r="E947">
        <v>55805</v>
      </c>
      <c r="F947" s="6">
        <f>E947/D947*100</f>
        <v>32.444767441860463</v>
      </c>
      <c r="G947" t="s">
        <v>14</v>
      </c>
      <c r="H947">
        <v>1691</v>
      </c>
      <c r="I947" s="8">
        <f>IFERROR(E947/H947,"0")</f>
        <v>33.001182732111175</v>
      </c>
      <c r="J947" t="s">
        <v>21</v>
      </c>
      <c r="K947" t="s">
        <v>22</v>
      </c>
      <c r="L947">
        <v>1333602000</v>
      </c>
      <c r="M947" s="12">
        <f>(((L947/60)/60)/24)+DATE(1970,1,1)</f>
        <v>41004.208333333336</v>
      </c>
      <c r="N947">
        <v>1334898000</v>
      </c>
      <c r="O947" s="12">
        <f>(((N947/60)/60)/24)+DATE(1970,1,1)</f>
        <v>41019.208333333336</v>
      </c>
      <c r="P947" t="b">
        <v>1</v>
      </c>
      <c r="Q947" t="b">
        <v>0</v>
      </c>
      <c r="R947" t="s">
        <v>122</v>
      </c>
      <c r="S947" t="str">
        <f>IF(ISNUMBER(SEARCH("food", R947)), "Food", IF(ISNUMBER(SEARCH("music",R947)),"Music",IF(ISNUMBER(SEARCH("film", R947)), "Film &amp; Video", IF(ISNUMBER(SEARCH("games", R947)), "Games", IF(ISNUMBER(SEARCH("theater", R947)), "Theater",IF(ISNUMBER(SEARCH("technology", R947)), "Technology", IF(ISNUMBER(SEARCH("journalism", R947)), "Journalism", IF(ISNUMBER(SEARCH("photography", R947)), "Photography", IF(ISNUMBER(SEARCH("publishing", R947)), "Publishing")))))))))</f>
        <v>Photography</v>
      </c>
      <c r="T947" t="str">
        <f>IF(ISNUMBER(SEARCH("food", R947)), "Food Trucks",
IF(ISNUMBER(SEARCH("electric",R947)),"Electric Music",
IF(ISNUMBER(SEARCH("indie",R947)),"Indie Rock",
IF(ISNUMBER(SEARCH("jazz",R947)),"Jazz",
IF(ISNUMBER(SEARCH("metal",R947)),"Metal",
IF(ISNUMBER(SEARCH("rock",R947)),"Rock",
IF(ISNUMBER(SEARCH("world",R947)),"World Music",
IF(ISNUMBER(SEARCH("animation", R947)), "Animation",
IF(ISNUMBER(SEARCH("documentary", R947)), "Documentary",
IF(ISNUMBER(SEARCH("drama", R947)), "Drama",
IF(ISNUMBER(SEARCH("science", R947)), "Science Ficton",
IF(ISNUMBER(SEARCH("shorts", R947)), "Shorts",
IF(ISNUMBER(SEARCH("television", R947)), "Television",
IF(ISNUMBER(SEARCH("mobile", R947)), "Mobile Games",
IF(ISNUMBER(SEARCH("video games", R947)), "Video Games",
IF(ISNUMBER(SEARCH("theater", R947)), "Plays",
IF(ISNUMBER(SEARCH("wearables", R947)), "Wearables",
IF(ISNUMBER(SEARCH("web", R947)), "Web",
IF(ISNUMBER(SEARCH("journalism", R947)), "Audio",
IF(ISNUMBER(SEARCH("photography", R947)), "Photography Books",
IF(ISNUMBER(SEARCH("publishing/fiction", R947)), "Ficton",
IF(ISNUMBER(SEARCH("nonfiction", R947)), "Nonfiction",
IF(ISNUMBER(SEARCH("podcasts", R947)), "Radio &amp; Podcasts",
IF(ISNUMBER(SEARCH("translations", R947)), "translations"))))))))))))))))))))))))</f>
        <v>Photography Books</v>
      </c>
    </row>
    <row r="948" spans="1:20" ht="31.5" x14ac:dyDescent="0.25">
      <c r="A948">
        <v>946</v>
      </c>
      <c r="B948" t="s">
        <v>1922</v>
      </c>
      <c r="C948" s="3" t="s">
        <v>1923</v>
      </c>
      <c r="D948">
        <v>153700</v>
      </c>
      <c r="E948">
        <v>15238</v>
      </c>
      <c r="F948" s="6">
        <f>E948/D948*100</f>
        <v>9.9141184124918666</v>
      </c>
      <c r="G948" t="s">
        <v>14</v>
      </c>
      <c r="H948">
        <v>181</v>
      </c>
      <c r="I948" s="8">
        <f>IFERROR(E948/H948,"0")</f>
        <v>84.187845303867405</v>
      </c>
      <c r="J948" t="s">
        <v>21</v>
      </c>
      <c r="K948" t="s">
        <v>22</v>
      </c>
      <c r="L948">
        <v>1308200400</v>
      </c>
      <c r="M948" s="12">
        <f>(((L948/60)/60)/24)+DATE(1970,1,1)</f>
        <v>40710.208333333336</v>
      </c>
      <c r="N948">
        <v>1308373200</v>
      </c>
      <c r="O948" s="12">
        <f>(((N948/60)/60)/24)+DATE(1970,1,1)</f>
        <v>40712.208333333336</v>
      </c>
      <c r="P948" t="b">
        <v>0</v>
      </c>
      <c r="Q948" t="b">
        <v>0</v>
      </c>
      <c r="R948" t="s">
        <v>33</v>
      </c>
      <c r="S948" t="str">
        <f>IF(ISNUMBER(SEARCH("food", R948)), "Food", IF(ISNUMBER(SEARCH("music",R948)),"Music",IF(ISNUMBER(SEARCH("film", R948)), "Film &amp; Video", IF(ISNUMBER(SEARCH("games", R948)), "Games", IF(ISNUMBER(SEARCH("theater", R948)), "Theater",IF(ISNUMBER(SEARCH("technology", R948)), "Technology", IF(ISNUMBER(SEARCH("journalism", R948)), "Journalism", IF(ISNUMBER(SEARCH("photography", R948)), "Photography", IF(ISNUMBER(SEARCH("publishing", R948)), "Publishing")))))))))</f>
        <v>Theater</v>
      </c>
      <c r="T948" t="str">
        <f>IF(ISNUMBER(SEARCH("food", R948)), "Food Trucks",
IF(ISNUMBER(SEARCH("electric",R948)),"Electric Music",
IF(ISNUMBER(SEARCH("indie",R948)),"Indie Rock",
IF(ISNUMBER(SEARCH("jazz",R948)),"Jazz",
IF(ISNUMBER(SEARCH("metal",R948)),"Metal",
IF(ISNUMBER(SEARCH("rock",R948)),"Rock",
IF(ISNUMBER(SEARCH("world",R948)),"World Music",
IF(ISNUMBER(SEARCH("animation", R948)), "Animation",
IF(ISNUMBER(SEARCH("documentary", R948)), "Documentary",
IF(ISNUMBER(SEARCH("drama", R948)), "Drama",
IF(ISNUMBER(SEARCH("science", R948)), "Science Ficton",
IF(ISNUMBER(SEARCH("shorts", R948)), "Shorts",
IF(ISNUMBER(SEARCH("television", R948)), "Television",
IF(ISNUMBER(SEARCH("mobile", R948)), "Mobile Games",
IF(ISNUMBER(SEARCH("video games", R948)), "Video Games",
IF(ISNUMBER(SEARCH("theater", R948)), "Plays",
IF(ISNUMBER(SEARCH("wearables", R948)), "Wearables",
IF(ISNUMBER(SEARCH("web", R948)), "Web",
IF(ISNUMBER(SEARCH("journalism", R948)), "Audio",
IF(ISNUMBER(SEARCH("photography", R948)), "Photography Books",
IF(ISNUMBER(SEARCH("publishing/fiction", R948)), "Ficton",
IF(ISNUMBER(SEARCH("nonfiction", R948)), "Nonfiction",
IF(ISNUMBER(SEARCH("podcasts", R948)), "Radio &amp; Podcasts",
IF(ISNUMBER(SEARCH("translations", R948)), "translations"))))))))))))))))))))))))</f>
        <v>Plays</v>
      </c>
    </row>
    <row r="949" spans="1:20" x14ac:dyDescent="0.25">
      <c r="A949">
        <v>947</v>
      </c>
      <c r="B949" t="s">
        <v>1924</v>
      </c>
      <c r="C949" s="3" t="s">
        <v>1925</v>
      </c>
      <c r="D949">
        <v>3600</v>
      </c>
      <c r="E949">
        <v>961</v>
      </c>
      <c r="F949" s="6">
        <f>E949/D949*100</f>
        <v>26.694444444444443</v>
      </c>
      <c r="G949" t="s">
        <v>14</v>
      </c>
      <c r="H949">
        <v>13</v>
      </c>
      <c r="I949" s="8">
        <f>IFERROR(E949/H949,"0")</f>
        <v>73.92307692307692</v>
      </c>
      <c r="J949" t="s">
        <v>21</v>
      </c>
      <c r="K949" t="s">
        <v>22</v>
      </c>
      <c r="L949">
        <v>1411707600</v>
      </c>
      <c r="M949" s="12">
        <f>(((L949/60)/60)/24)+DATE(1970,1,1)</f>
        <v>41908.208333333336</v>
      </c>
      <c r="N949">
        <v>1412312400</v>
      </c>
      <c r="O949" s="12">
        <f>(((N949/60)/60)/24)+DATE(1970,1,1)</f>
        <v>41915.208333333336</v>
      </c>
      <c r="P949" t="b">
        <v>0</v>
      </c>
      <c r="Q949" t="b">
        <v>0</v>
      </c>
      <c r="R949" t="s">
        <v>33</v>
      </c>
      <c r="S949" t="str">
        <f>IF(ISNUMBER(SEARCH("food", R949)), "Food", IF(ISNUMBER(SEARCH("music",R949)),"Music",IF(ISNUMBER(SEARCH("film", R949)), "Film &amp; Video", IF(ISNUMBER(SEARCH("games", R949)), "Games", IF(ISNUMBER(SEARCH("theater", R949)), "Theater",IF(ISNUMBER(SEARCH("technology", R949)), "Technology", IF(ISNUMBER(SEARCH("journalism", R949)), "Journalism", IF(ISNUMBER(SEARCH("photography", R949)), "Photography", IF(ISNUMBER(SEARCH("publishing", R949)), "Publishing")))))))))</f>
        <v>Theater</v>
      </c>
      <c r="T949" t="str">
        <f>IF(ISNUMBER(SEARCH("food", R949)), "Food Trucks",
IF(ISNUMBER(SEARCH("electric",R949)),"Electric Music",
IF(ISNUMBER(SEARCH("indie",R949)),"Indie Rock",
IF(ISNUMBER(SEARCH("jazz",R949)),"Jazz",
IF(ISNUMBER(SEARCH("metal",R949)),"Metal",
IF(ISNUMBER(SEARCH("rock",R949)),"Rock",
IF(ISNUMBER(SEARCH("world",R949)),"World Music",
IF(ISNUMBER(SEARCH("animation", R949)), "Animation",
IF(ISNUMBER(SEARCH("documentary", R949)), "Documentary",
IF(ISNUMBER(SEARCH("drama", R949)), "Drama",
IF(ISNUMBER(SEARCH("science", R949)), "Science Ficton",
IF(ISNUMBER(SEARCH("shorts", R949)), "Shorts",
IF(ISNUMBER(SEARCH("television", R949)), "Television",
IF(ISNUMBER(SEARCH("mobile", R949)), "Mobile Games",
IF(ISNUMBER(SEARCH("video games", R949)), "Video Games",
IF(ISNUMBER(SEARCH("theater", R949)), "Plays",
IF(ISNUMBER(SEARCH("wearables", R949)), "Wearables",
IF(ISNUMBER(SEARCH("web", R949)), "Web",
IF(ISNUMBER(SEARCH("journalism", R949)), "Audio",
IF(ISNUMBER(SEARCH("photography", R949)), "Photography Books",
IF(ISNUMBER(SEARCH("publishing/fiction", R949)), "Ficton",
IF(ISNUMBER(SEARCH("nonfiction", R949)), "Nonfiction",
IF(ISNUMBER(SEARCH("podcasts", R949)), "Radio &amp; Podcasts",
IF(ISNUMBER(SEARCH("translations", R949)), "translations"))))))))))))))))))))))))</f>
        <v>Plays</v>
      </c>
    </row>
    <row r="950" spans="1:20" x14ac:dyDescent="0.25">
      <c r="A950">
        <v>948</v>
      </c>
      <c r="B950" t="s">
        <v>1926</v>
      </c>
      <c r="C950" s="3" t="s">
        <v>1927</v>
      </c>
      <c r="D950">
        <v>9400</v>
      </c>
      <c r="E950">
        <v>5918</v>
      </c>
      <c r="F950" s="6">
        <f>E950/D950*100</f>
        <v>62.957446808510639</v>
      </c>
      <c r="G950" t="s">
        <v>74</v>
      </c>
      <c r="H950">
        <v>160</v>
      </c>
      <c r="I950" s="8">
        <f>IFERROR(E950/H950,"0")</f>
        <v>36.987499999999997</v>
      </c>
      <c r="J950" t="s">
        <v>21</v>
      </c>
      <c r="K950" t="s">
        <v>22</v>
      </c>
      <c r="L950">
        <v>1418364000</v>
      </c>
      <c r="M950" s="12">
        <f>(((L950/60)/60)/24)+DATE(1970,1,1)</f>
        <v>41985.25</v>
      </c>
      <c r="N950">
        <v>1419228000</v>
      </c>
      <c r="O950" s="12">
        <f>(((N950/60)/60)/24)+DATE(1970,1,1)</f>
        <v>41995.25</v>
      </c>
      <c r="P950" t="b">
        <v>1</v>
      </c>
      <c r="Q950" t="b">
        <v>1</v>
      </c>
      <c r="R950" t="s">
        <v>42</v>
      </c>
      <c r="S950" t="str">
        <f>IF(ISNUMBER(SEARCH("food", R950)), "Food", IF(ISNUMBER(SEARCH("music",R950)),"Music",IF(ISNUMBER(SEARCH("film", R950)), "Film &amp; Video", IF(ISNUMBER(SEARCH("games", R950)), "Games", IF(ISNUMBER(SEARCH("theater", R950)), "Theater",IF(ISNUMBER(SEARCH("technology", R950)), "Technology", IF(ISNUMBER(SEARCH("journalism", R950)), "Journalism", IF(ISNUMBER(SEARCH("photography", R950)), "Photography", IF(ISNUMBER(SEARCH("publishing", R950)), "Publishing")))))))))</f>
        <v>Film &amp; Video</v>
      </c>
      <c r="T950" t="str">
        <f>IF(ISNUMBER(SEARCH("food", R950)), "Food Trucks",
IF(ISNUMBER(SEARCH("electric",R950)),"Electric Music",
IF(ISNUMBER(SEARCH("indie",R950)),"Indie Rock",
IF(ISNUMBER(SEARCH("jazz",R950)),"Jazz",
IF(ISNUMBER(SEARCH("metal",R950)),"Metal",
IF(ISNUMBER(SEARCH("rock",R950)),"Rock",
IF(ISNUMBER(SEARCH("world",R950)),"World Music",
IF(ISNUMBER(SEARCH("animation", R950)), "Animation",
IF(ISNUMBER(SEARCH("documentary", R950)), "Documentary",
IF(ISNUMBER(SEARCH("drama", R950)), "Drama",
IF(ISNUMBER(SEARCH("science", R950)), "Science Ficton",
IF(ISNUMBER(SEARCH("shorts", R950)), "Shorts",
IF(ISNUMBER(SEARCH("television", R950)), "Television",
IF(ISNUMBER(SEARCH("mobile", R950)), "Mobile Games",
IF(ISNUMBER(SEARCH("video games", R950)), "Video Games",
IF(ISNUMBER(SEARCH("theater", R950)), "Plays",
IF(ISNUMBER(SEARCH("wearables", R950)), "Wearables",
IF(ISNUMBER(SEARCH("web", R950)), "Web",
IF(ISNUMBER(SEARCH("journalism", R950)), "Audio",
IF(ISNUMBER(SEARCH("photography", R950)), "Photography Books",
IF(ISNUMBER(SEARCH("publishing/fiction", R950)), "Ficton",
IF(ISNUMBER(SEARCH("nonfiction", R950)), "Nonfiction",
IF(ISNUMBER(SEARCH("podcasts", R950)), "Radio &amp; Podcasts",
IF(ISNUMBER(SEARCH("translations", R950)), "translations"))))))))))))))))))))))))</f>
        <v>Documentary</v>
      </c>
    </row>
    <row r="951" spans="1:20" ht="31.5" x14ac:dyDescent="0.25">
      <c r="A951">
        <v>949</v>
      </c>
      <c r="B951" t="s">
        <v>1928</v>
      </c>
      <c r="C951" s="3" t="s">
        <v>1929</v>
      </c>
      <c r="D951">
        <v>5900</v>
      </c>
      <c r="E951">
        <v>9520</v>
      </c>
      <c r="F951" s="6">
        <f>E951/D951*100</f>
        <v>161.35593220338984</v>
      </c>
      <c r="G951" t="s">
        <v>20</v>
      </c>
      <c r="H951">
        <v>203</v>
      </c>
      <c r="I951" s="8">
        <f>IFERROR(E951/H951,"0")</f>
        <v>46.896551724137929</v>
      </c>
      <c r="J951" t="s">
        <v>21</v>
      </c>
      <c r="K951" t="s">
        <v>22</v>
      </c>
      <c r="L951">
        <v>1429333200</v>
      </c>
      <c r="M951" s="12">
        <f>(((L951/60)/60)/24)+DATE(1970,1,1)</f>
        <v>42112.208333333328</v>
      </c>
      <c r="N951">
        <v>1430974800</v>
      </c>
      <c r="O951" s="12">
        <f>(((N951/60)/60)/24)+DATE(1970,1,1)</f>
        <v>42131.208333333328</v>
      </c>
      <c r="P951" t="b">
        <v>0</v>
      </c>
      <c r="Q951" t="b">
        <v>0</v>
      </c>
      <c r="R951" t="s">
        <v>28</v>
      </c>
      <c r="S951" t="str">
        <f>IF(ISNUMBER(SEARCH("food", R951)), "Food", IF(ISNUMBER(SEARCH("music",R951)),"Music",IF(ISNUMBER(SEARCH("film", R951)), "Film &amp; Video", IF(ISNUMBER(SEARCH("games", R951)), "Games", IF(ISNUMBER(SEARCH("theater", R951)), "Theater",IF(ISNUMBER(SEARCH("technology", R951)), "Technology", IF(ISNUMBER(SEARCH("journalism", R951)), "Journalism", IF(ISNUMBER(SEARCH("photography", R951)), "Photography", IF(ISNUMBER(SEARCH("publishing", R951)), "Publishing")))))))))</f>
        <v>Technology</v>
      </c>
      <c r="T951" t="str">
        <f>IF(ISNUMBER(SEARCH("food", R951)), "Food Trucks",
IF(ISNUMBER(SEARCH("electric",R951)),"Electric Music",
IF(ISNUMBER(SEARCH("indie",R951)),"Indie Rock",
IF(ISNUMBER(SEARCH("jazz",R951)),"Jazz",
IF(ISNUMBER(SEARCH("metal",R951)),"Metal",
IF(ISNUMBER(SEARCH("rock",R951)),"Rock",
IF(ISNUMBER(SEARCH("world",R951)),"World Music",
IF(ISNUMBER(SEARCH("animation", R951)), "Animation",
IF(ISNUMBER(SEARCH("documentary", R951)), "Documentary",
IF(ISNUMBER(SEARCH("drama", R951)), "Drama",
IF(ISNUMBER(SEARCH("science", R951)), "Science Ficton",
IF(ISNUMBER(SEARCH("shorts", R951)), "Shorts",
IF(ISNUMBER(SEARCH("television", R951)), "Television",
IF(ISNUMBER(SEARCH("mobile", R951)), "Mobile Games",
IF(ISNUMBER(SEARCH("video games", R951)), "Video Games",
IF(ISNUMBER(SEARCH("theater", R951)), "Plays",
IF(ISNUMBER(SEARCH("wearables", R951)), "Wearables",
IF(ISNUMBER(SEARCH("web", R951)), "Web",
IF(ISNUMBER(SEARCH("journalism", R951)), "Audio",
IF(ISNUMBER(SEARCH("photography", R951)), "Photography Books",
IF(ISNUMBER(SEARCH("publishing/fiction", R951)), "Ficton",
IF(ISNUMBER(SEARCH("nonfiction", R951)), "Nonfiction",
IF(ISNUMBER(SEARCH("podcasts", R951)), "Radio &amp; Podcasts",
IF(ISNUMBER(SEARCH("translations", R951)), "translations"))))))))))))))))))))))))</f>
        <v>Web</v>
      </c>
    </row>
    <row r="952" spans="1:20" x14ac:dyDescent="0.25">
      <c r="A952">
        <v>950</v>
      </c>
      <c r="B952" t="s">
        <v>1930</v>
      </c>
      <c r="C952" s="3" t="s">
        <v>1931</v>
      </c>
      <c r="D952">
        <v>100</v>
      </c>
      <c r="E952">
        <v>5</v>
      </c>
      <c r="F952" s="6">
        <f>E952/D952*100</f>
        <v>5</v>
      </c>
      <c r="G952" t="s">
        <v>14</v>
      </c>
      <c r="H952">
        <v>1</v>
      </c>
      <c r="I952" s="8">
        <f>IFERROR(E952/H952,"0")</f>
        <v>5</v>
      </c>
      <c r="J952" t="s">
        <v>21</v>
      </c>
      <c r="K952" t="s">
        <v>22</v>
      </c>
      <c r="L952">
        <v>1555390800</v>
      </c>
      <c r="M952" s="12">
        <f>(((L952/60)/60)/24)+DATE(1970,1,1)</f>
        <v>43571.208333333328</v>
      </c>
      <c r="N952">
        <v>1555822800</v>
      </c>
      <c r="O952" s="12">
        <f>(((N952/60)/60)/24)+DATE(1970,1,1)</f>
        <v>43576.208333333328</v>
      </c>
      <c r="P952" t="b">
        <v>0</v>
      </c>
      <c r="Q952" t="b">
        <v>1</v>
      </c>
      <c r="R952" t="s">
        <v>33</v>
      </c>
      <c r="S952" t="str">
        <f>IF(ISNUMBER(SEARCH("food", R952)), "Food", IF(ISNUMBER(SEARCH("music",R952)),"Music",IF(ISNUMBER(SEARCH("film", R952)), "Film &amp; Video", IF(ISNUMBER(SEARCH("games", R952)), "Games", IF(ISNUMBER(SEARCH("theater", R952)), "Theater",IF(ISNUMBER(SEARCH("technology", R952)), "Technology", IF(ISNUMBER(SEARCH("journalism", R952)), "Journalism", IF(ISNUMBER(SEARCH("photography", R952)), "Photography", IF(ISNUMBER(SEARCH("publishing", R952)), "Publishing")))))))))</f>
        <v>Theater</v>
      </c>
      <c r="T952" t="str">
        <f>IF(ISNUMBER(SEARCH("food", R952)), "Food Trucks",
IF(ISNUMBER(SEARCH("electric",R952)),"Electric Music",
IF(ISNUMBER(SEARCH("indie",R952)),"Indie Rock",
IF(ISNUMBER(SEARCH("jazz",R952)),"Jazz",
IF(ISNUMBER(SEARCH("metal",R952)),"Metal",
IF(ISNUMBER(SEARCH("rock",R952)),"Rock",
IF(ISNUMBER(SEARCH("world",R952)),"World Music",
IF(ISNUMBER(SEARCH("animation", R952)), "Animation",
IF(ISNUMBER(SEARCH("documentary", R952)), "Documentary",
IF(ISNUMBER(SEARCH("drama", R952)), "Drama",
IF(ISNUMBER(SEARCH("science", R952)), "Science Ficton",
IF(ISNUMBER(SEARCH("shorts", R952)), "Shorts",
IF(ISNUMBER(SEARCH("television", R952)), "Television",
IF(ISNUMBER(SEARCH("mobile", R952)), "Mobile Games",
IF(ISNUMBER(SEARCH("video games", R952)), "Video Games",
IF(ISNUMBER(SEARCH("theater", R952)), "Plays",
IF(ISNUMBER(SEARCH("wearables", R952)), "Wearables",
IF(ISNUMBER(SEARCH("web", R952)), "Web",
IF(ISNUMBER(SEARCH("journalism", R952)), "Audio",
IF(ISNUMBER(SEARCH("photography", R952)), "Photography Books",
IF(ISNUMBER(SEARCH("publishing/fiction", R952)), "Ficton",
IF(ISNUMBER(SEARCH("nonfiction", R952)), "Nonfiction",
IF(ISNUMBER(SEARCH("podcasts", R952)), "Radio &amp; Podcasts",
IF(ISNUMBER(SEARCH("translations", R952)), "translations"))))))))))))))))))))))))</f>
        <v>Plays</v>
      </c>
    </row>
    <row r="953" spans="1:20" x14ac:dyDescent="0.25">
      <c r="A953">
        <v>951</v>
      </c>
      <c r="B953" t="s">
        <v>1932</v>
      </c>
      <c r="C953" s="3" t="s">
        <v>1933</v>
      </c>
      <c r="D953">
        <v>14500</v>
      </c>
      <c r="E953">
        <v>159056</v>
      </c>
      <c r="F953" s="6">
        <f>E953/D953*100</f>
        <v>1096.9379310344827</v>
      </c>
      <c r="G953" t="s">
        <v>20</v>
      </c>
      <c r="H953">
        <v>1559</v>
      </c>
      <c r="I953" s="8">
        <f>IFERROR(E953/H953,"0")</f>
        <v>102.02437459910199</v>
      </c>
      <c r="J953" t="s">
        <v>21</v>
      </c>
      <c r="K953" t="s">
        <v>22</v>
      </c>
      <c r="L953">
        <v>1482732000</v>
      </c>
      <c r="M953" s="12">
        <f>(((L953/60)/60)/24)+DATE(1970,1,1)</f>
        <v>42730.25</v>
      </c>
      <c r="N953">
        <v>1482818400</v>
      </c>
      <c r="O953" s="12">
        <f>(((N953/60)/60)/24)+DATE(1970,1,1)</f>
        <v>42731.25</v>
      </c>
      <c r="P953" t="b">
        <v>0</v>
      </c>
      <c r="Q953" t="b">
        <v>1</v>
      </c>
      <c r="R953" t="s">
        <v>23</v>
      </c>
      <c r="S953" t="str">
        <f>IF(ISNUMBER(SEARCH("food", R953)), "Food", IF(ISNUMBER(SEARCH("music",R953)),"Music",IF(ISNUMBER(SEARCH("film", R953)), "Film &amp; Video", IF(ISNUMBER(SEARCH("games", R953)), "Games", IF(ISNUMBER(SEARCH("theater", R953)), "Theater",IF(ISNUMBER(SEARCH("technology", R953)), "Technology", IF(ISNUMBER(SEARCH("journalism", R953)), "Journalism", IF(ISNUMBER(SEARCH("photography", R953)), "Photography", IF(ISNUMBER(SEARCH("publishing", R953)), "Publishing")))))))))</f>
        <v>Music</v>
      </c>
      <c r="T953" t="str">
        <f>IF(ISNUMBER(SEARCH("food", R953)), "Food Trucks",
IF(ISNUMBER(SEARCH("electric",R953)),"Electric Music",
IF(ISNUMBER(SEARCH("indie",R953)),"Indie Rock",
IF(ISNUMBER(SEARCH("jazz",R953)),"Jazz",
IF(ISNUMBER(SEARCH("metal",R953)),"Metal",
IF(ISNUMBER(SEARCH("rock",R953)),"Rock",
IF(ISNUMBER(SEARCH("world",R953)),"World Music",
IF(ISNUMBER(SEARCH("animation", R953)), "Animation",
IF(ISNUMBER(SEARCH("documentary", R953)), "Documentary",
IF(ISNUMBER(SEARCH("drama", R953)), "Drama",
IF(ISNUMBER(SEARCH("science", R953)), "Science Ficton",
IF(ISNUMBER(SEARCH("shorts", R953)), "Shorts",
IF(ISNUMBER(SEARCH("television", R953)), "Television",
IF(ISNUMBER(SEARCH("mobile", R953)), "Mobile Games",
IF(ISNUMBER(SEARCH("video games", R953)), "Video Games",
IF(ISNUMBER(SEARCH("theater", R953)), "Plays",
IF(ISNUMBER(SEARCH("wearables", R953)), "Wearables",
IF(ISNUMBER(SEARCH("web", R953)), "Web",
IF(ISNUMBER(SEARCH("journalism", R953)), "Audio",
IF(ISNUMBER(SEARCH("photography", R953)), "Photography Books",
IF(ISNUMBER(SEARCH("publishing/fiction", R953)), "Ficton",
IF(ISNUMBER(SEARCH("nonfiction", R953)), "Nonfiction",
IF(ISNUMBER(SEARCH("podcasts", R953)), "Radio &amp; Podcasts",
IF(ISNUMBER(SEARCH("translations", R953)), "translations"))))))))))))))))))))))))</f>
        <v>Rock</v>
      </c>
    </row>
    <row r="954" spans="1:20" x14ac:dyDescent="0.25">
      <c r="A954">
        <v>952</v>
      </c>
      <c r="B954" t="s">
        <v>1934</v>
      </c>
      <c r="C954" s="3" t="s">
        <v>1935</v>
      </c>
      <c r="D954">
        <v>145500</v>
      </c>
      <c r="E954">
        <v>101987</v>
      </c>
      <c r="F954" s="6">
        <f>E954/D954*100</f>
        <v>70.094158075601371</v>
      </c>
      <c r="G954" t="s">
        <v>74</v>
      </c>
      <c r="H954">
        <v>2266</v>
      </c>
      <c r="I954" s="8">
        <f>IFERROR(E954/H954,"0")</f>
        <v>45.007502206531335</v>
      </c>
      <c r="J954" t="s">
        <v>21</v>
      </c>
      <c r="K954" t="s">
        <v>22</v>
      </c>
      <c r="L954">
        <v>1470718800</v>
      </c>
      <c r="M954" s="12">
        <f>(((L954/60)/60)/24)+DATE(1970,1,1)</f>
        <v>42591.208333333328</v>
      </c>
      <c r="N954">
        <v>1471928400</v>
      </c>
      <c r="O954" s="12">
        <f>(((N954/60)/60)/24)+DATE(1970,1,1)</f>
        <v>42605.208333333328</v>
      </c>
      <c r="P954" t="b">
        <v>0</v>
      </c>
      <c r="Q954" t="b">
        <v>0</v>
      </c>
      <c r="R954" t="s">
        <v>42</v>
      </c>
      <c r="S954" t="str">
        <f>IF(ISNUMBER(SEARCH("food", R954)), "Food", IF(ISNUMBER(SEARCH("music",R954)),"Music",IF(ISNUMBER(SEARCH("film", R954)), "Film &amp; Video", IF(ISNUMBER(SEARCH("games", R954)), "Games", IF(ISNUMBER(SEARCH("theater", R954)), "Theater",IF(ISNUMBER(SEARCH("technology", R954)), "Technology", IF(ISNUMBER(SEARCH("journalism", R954)), "Journalism", IF(ISNUMBER(SEARCH("photography", R954)), "Photography", IF(ISNUMBER(SEARCH("publishing", R954)), "Publishing")))))))))</f>
        <v>Film &amp; Video</v>
      </c>
      <c r="T954" t="str">
        <f>IF(ISNUMBER(SEARCH("food", R954)), "Food Trucks",
IF(ISNUMBER(SEARCH("electric",R954)),"Electric Music",
IF(ISNUMBER(SEARCH("indie",R954)),"Indie Rock",
IF(ISNUMBER(SEARCH("jazz",R954)),"Jazz",
IF(ISNUMBER(SEARCH("metal",R954)),"Metal",
IF(ISNUMBER(SEARCH("rock",R954)),"Rock",
IF(ISNUMBER(SEARCH("world",R954)),"World Music",
IF(ISNUMBER(SEARCH("animation", R954)), "Animation",
IF(ISNUMBER(SEARCH("documentary", R954)), "Documentary",
IF(ISNUMBER(SEARCH("drama", R954)), "Drama",
IF(ISNUMBER(SEARCH("science", R954)), "Science Ficton",
IF(ISNUMBER(SEARCH("shorts", R954)), "Shorts",
IF(ISNUMBER(SEARCH("television", R954)), "Television",
IF(ISNUMBER(SEARCH("mobile", R954)), "Mobile Games",
IF(ISNUMBER(SEARCH("video games", R954)), "Video Games",
IF(ISNUMBER(SEARCH("theater", R954)), "Plays",
IF(ISNUMBER(SEARCH("wearables", R954)), "Wearables",
IF(ISNUMBER(SEARCH("web", R954)), "Web",
IF(ISNUMBER(SEARCH("journalism", R954)), "Audio",
IF(ISNUMBER(SEARCH("photography", R954)), "Photography Books",
IF(ISNUMBER(SEARCH("publishing/fiction", R954)), "Ficton",
IF(ISNUMBER(SEARCH("nonfiction", R954)), "Nonfiction",
IF(ISNUMBER(SEARCH("podcasts", R954)), "Radio &amp; Podcasts",
IF(ISNUMBER(SEARCH("translations", R954)), "translations"))))))))))))))))))))))))</f>
        <v>Documentary</v>
      </c>
    </row>
    <row r="955" spans="1:20" ht="31.5" x14ac:dyDescent="0.25">
      <c r="A955">
        <v>953</v>
      </c>
      <c r="B955" t="s">
        <v>1936</v>
      </c>
      <c r="C955" s="3" t="s">
        <v>1937</v>
      </c>
      <c r="D955">
        <v>3300</v>
      </c>
      <c r="E955">
        <v>1980</v>
      </c>
      <c r="F955" s="6">
        <f>E955/D955*100</f>
        <v>60</v>
      </c>
      <c r="G955" t="s">
        <v>14</v>
      </c>
      <c r="H955">
        <v>21</v>
      </c>
      <c r="I955" s="8">
        <f>IFERROR(E955/H955,"0")</f>
        <v>94.285714285714292</v>
      </c>
      <c r="J955" t="s">
        <v>21</v>
      </c>
      <c r="K955" t="s">
        <v>22</v>
      </c>
      <c r="L955">
        <v>1450591200</v>
      </c>
      <c r="M955" s="12">
        <f>(((L955/60)/60)/24)+DATE(1970,1,1)</f>
        <v>42358.25</v>
      </c>
      <c r="N955">
        <v>1453701600</v>
      </c>
      <c r="O955" s="12">
        <f>(((N955/60)/60)/24)+DATE(1970,1,1)</f>
        <v>42394.25</v>
      </c>
      <c r="P955" t="b">
        <v>0</v>
      </c>
      <c r="Q955" t="b">
        <v>1</v>
      </c>
      <c r="R955" t="s">
        <v>474</v>
      </c>
      <c r="S955" t="str">
        <f>IF(ISNUMBER(SEARCH("food", R955)), "Food", IF(ISNUMBER(SEARCH("music",R955)),"Music",IF(ISNUMBER(SEARCH("film", R955)), "Film &amp; Video", IF(ISNUMBER(SEARCH("games", R955)), "Games", IF(ISNUMBER(SEARCH("theater", R955)), "Theater",IF(ISNUMBER(SEARCH("technology", R955)), "Technology", IF(ISNUMBER(SEARCH("journalism", R955)), "Journalism", IF(ISNUMBER(SEARCH("photography", R955)), "Photography", IF(ISNUMBER(SEARCH("publishing", R955)), "Publishing")))))))))</f>
        <v>Film &amp; Video</v>
      </c>
      <c r="T955" t="str">
        <f>IF(ISNUMBER(SEARCH("food", R955)), "Food Trucks",
IF(ISNUMBER(SEARCH("electric",R955)),"Electric Music",
IF(ISNUMBER(SEARCH("indie",R955)),"Indie Rock",
IF(ISNUMBER(SEARCH("jazz",R955)),"Jazz",
IF(ISNUMBER(SEARCH("metal",R955)),"Metal",
IF(ISNUMBER(SEARCH("rock",R955)),"Rock",
IF(ISNUMBER(SEARCH("world",R955)),"World Music",
IF(ISNUMBER(SEARCH("animation", R955)), "Animation",
IF(ISNUMBER(SEARCH("documentary", R955)), "Documentary",
IF(ISNUMBER(SEARCH("drama", R955)), "Drama",
IF(ISNUMBER(SEARCH("science", R955)), "Science Ficton",
IF(ISNUMBER(SEARCH("shorts", R955)), "Shorts",
IF(ISNUMBER(SEARCH("television", R955)), "Television",
IF(ISNUMBER(SEARCH("mobile", R955)), "Mobile Games",
IF(ISNUMBER(SEARCH("video games", R955)), "Video Games",
IF(ISNUMBER(SEARCH("theater", R955)), "Plays",
IF(ISNUMBER(SEARCH("wearables", R955)), "Wearables",
IF(ISNUMBER(SEARCH("web", R955)), "Web",
IF(ISNUMBER(SEARCH("journalism", R955)), "Audio",
IF(ISNUMBER(SEARCH("photography", R955)), "Photography Books",
IF(ISNUMBER(SEARCH("publishing/fiction", R955)), "Ficton",
IF(ISNUMBER(SEARCH("nonfiction", R955)), "Nonfiction",
IF(ISNUMBER(SEARCH("podcasts", R955)), "Radio &amp; Podcasts",
IF(ISNUMBER(SEARCH("translations", R955)), "translations"))))))))))))))))))))))))</f>
        <v>Science Ficton</v>
      </c>
    </row>
    <row r="956" spans="1:20" x14ac:dyDescent="0.25">
      <c r="A956">
        <v>954</v>
      </c>
      <c r="B956" t="s">
        <v>1938</v>
      </c>
      <c r="C956" s="3" t="s">
        <v>1939</v>
      </c>
      <c r="D956">
        <v>42600</v>
      </c>
      <c r="E956">
        <v>156384</v>
      </c>
      <c r="F956" s="6">
        <f>E956/D956*100</f>
        <v>367.0985915492958</v>
      </c>
      <c r="G956" t="s">
        <v>20</v>
      </c>
      <c r="H956">
        <v>1548</v>
      </c>
      <c r="I956" s="8">
        <f>IFERROR(E956/H956,"0")</f>
        <v>101.02325581395348</v>
      </c>
      <c r="J956" t="s">
        <v>26</v>
      </c>
      <c r="K956" t="s">
        <v>27</v>
      </c>
      <c r="L956">
        <v>1348290000</v>
      </c>
      <c r="M956" s="12">
        <f>(((L956/60)/60)/24)+DATE(1970,1,1)</f>
        <v>41174.208333333336</v>
      </c>
      <c r="N956">
        <v>1350363600</v>
      </c>
      <c r="O956" s="12">
        <f>(((N956/60)/60)/24)+DATE(1970,1,1)</f>
        <v>41198.208333333336</v>
      </c>
      <c r="P956" t="b">
        <v>0</v>
      </c>
      <c r="Q956" t="b">
        <v>0</v>
      </c>
      <c r="R956" t="s">
        <v>28</v>
      </c>
      <c r="S956" t="str">
        <f>IF(ISNUMBER(SEARCH("food", R956)), "Food", IF(ISNUMBER(SEARCH("music",R956)),"Music",IF(ISNUMBER(SEARCH("film", R956)), "Film &amp; Video", IF(ISNUMBER(SEARCH("games", R956)), "Games", IF(ISNUMBER(SEARCH("theater", R956)), "Theater",IF(ISNUMBER(SEARCH("technology", R956)), "Technology", IF(ISNUMBER(SEARCH("journalism", R956)), "Journalism", IF(ISNUMBER(SEARCH("photography", R956)), "Photography", IF(ISNUMBER(SEARCH("publishing", R956)), "Publishing")))))))))</f>
        <v>Technology</v>
      </c>
      <c r="T956" t="str">
        <f>IF(ISNUMBER(SEARCH("food", R956)), "Food Trucks",
IF(ISNUMBER(SEARCH("electric",R956)),"Electric Music",
IF(ISNUMBER(SEARCH("indie",R956)),"Indie Rock",
IF(ISNUMBER(SEARCH("jazz",R956)),"Jazz",
IF(ISNUMBER(SEARCH("metal",R956)),"Metal",
IF(ISNUMBER(SEARCH("rock",R956)),"Rock",
IF(ISNUMBER(SEARCH("world",R956)),"World Music",
IF(ISNUMBER(SEARCH("animation", R956)), "Animation",
IF(ISNUMBER(SEARCH("documentary", R956)), "Documentary",
IF(ISNUMBER(SEARCH("drama", R956)), "Drama",
IF(ISNUMBER(SEARCH("science", R956)), "Science Ficton",
IF(ISNUMBER(SEARCH("shorts", R956)), "Shorts",
IF(ISNUMBER(SEARCH("television", R956)), "Television",
IF(ISNUMBER(SEARCH("mobile", R956)), "Mobile Games",
IF(ISNUMBER(SEARCH("video games", R956)), "Video Games",
IF(ISNUMBER(SEARCH("theater", R956)), "Plays",
IF(ISNUMBER(SEARCH("wearables", R956)), "Wearables",
IF(ISNUMBER(SEARCH("web", R956)), "Web",
IF(ISNUMBER(SEARCH("journalism", R956)), "Audio",
IF(ISNUMBER(SEARCH("photography", R956)), "Photography Books",
IF(ISNUMBER(SEARCH("publishing/fiction", R956)), "Ficton",
IF(ISNUMBER(SEARCH("nonfiction", R956)), "Nonfiction",
IF(ISNUMBER(SEARCH("podcasts", R956)), "Radio &amp; Podcasts",
IF(ISNUMBER(SEARCH("translations", R956)), "translations"))))))))))))))))))))))))</f>
        <v>Web</v>
      </c>
    </row>
    <row r="957" spans="1:20" ht="31.5" x14ac:dyDescent="0.25">
      <c r="A957">
        <v>955</v>
      </c>
      <c r="B957" t="s">
        <v>1940</v>
      </c>
      <c r="C957" s="3" t="s">
        <v>1941</v>
      </c>
      <c r="D957">
        <v>700</v>
      </c>
      <c r="E957">
        <v>7763</v>
      </c>
      <c r="F957" s="6">
        <f>E957/D957*100</f>
        <v>1109</v>
      </c>
      <c r="G957" t="s">
        <v>20</v>
      </c>
      <c r="H957">
        <v>80</v>
      </c>
      <c r="I957" s="8">
        <f>IFERROR(E957/H957,"0")</f>
        <v>97.037499999999994</v>
      </c>
      <c r="J957" t="s">
        <v>21</v>
      </c>
      <c r="K957" t="s">
        <v>22</v>
      </c>
      <c r="L957">
        <v>1353823200</v>
      </c>
      <c r="M957" s="12">
        <f>(((L957/60)/60)/24)+DATE(1970,1,1)</f>
        <v>41238.25</v>
      </c>
      <c r="N957">
        <v>1353996000</v>
      </c>
      <c r="O957" s="12">
        <f>(((N957/60)/60)/24)+DATE(1970,1,1)</f>
        <v>41240.25</v>
      </c>
      <c r="P957" t="b">
        <v>0</v>
      </c>
      <c r="Q957" t="b">
        <v>0</v>
      </c>
      <c r="R957" t="s">
        <v>33</v>
      </c>
      <c r="S957" t="str">
        <f>IF(ISNUMBER(SEARCH("food", R957)), "Food", IF(ISNUMBER(SEARCH("music",R957)),"Music",IF(ISNUMBER(SEARCH("film", R957)), "Film &amp; Video", IF(ISNUMBER(SEARCH("games", R957)), "Games", IF(ISNUMBER(SEARCH("theater", R957)), "Theater",IF(ISNUMBER(SEARCH("technology", R957)), "Technology", IF(ISNUMBER(SEARCH("journalism", R957)), "Journalism", IF(ISNUMBER(SEARCH("photography", R957)), "Photography", IF(ISNUMBER(SEARCH("publishing", R957)), "Publishing")))))))))</f>
        <v>Theater</v>
      </c>
      <c r="T957" t="str">
        <f>IF(ISNUMBER(SEARCH("food", R957)), "Food Trucks",
IF(ISNUMBER(SEARCH("electric",R957)),"Electric Music",
IF(ISNUMBER(SEARCH("indie",R957)),"Indie Rock",
IF(ISNUMBER(SEARCH("jazz",R957)),"Jazz",
IF(ISNUMBER(SEARCH("metal",R957)),"Metal",
IF(ISNUMBER(SEARCH("rock",R957)),"Rock",
IF(ISNUMBER(SEARCH("world",R957)),"World Music",
IF(ISNUMBER(SEARCH("animation", R957)), "Animation",
IF(ISNUMBER(SEARCH("documentary", R957)), "Documentary",
IF(ISNUMBER(SEARCH("drama", R957)), "Drama",
IF(ISNUMBER(SEARCH("science", R957)), "Science Ficton",
IF(ISNUMBER(SEARCH("shorts", R957)), "Shorts",
IF(ISNUMBER(SEARCH("television", R957)), "Television",
IF(ISNUMBER(SEARCH("mobile", R957)), "Mobile Games",
IF(ISNUMBER(SEARCH("video games", R957)), "Video Games",
IF(ISNUMBER(SEARCH("theater", R957)), "Plays",
IF(ISNUMBER(SEARCH("wearables", R957)), "Wearables",
IF(ISNUMBER(SEARCH("web", R957)), "Web",
IF(ISNUMBER(SEARCH("journalism", R957)), "Audio",
IF(ISNUMBER(SEARCH("photography", R957)), "Photography Books",
IF(ISNUMBER(SEARCH("publishing/fiction", R957)), "Ficton",
IF(ISNUMBER(SEARCH("nonfiction", R957)), "Nonfiction",
IF(ISNUMBER(SEARCH("podcasts", R957)), "Radio &amp; Podcasts",
IF(ISNUMBER(SEARCH("translations", R957)), "translations"))))))))))))))))))))))))</f>
        <v>Plays</v>
      </c>
    </row>
    <row r="958" spans="1:20" x14ac:dyDescent="0.25">
      <c r="A958">
        <v>956</v>
      </c>
      <c r="B958" t="s">
        <v>1942</v>
      </c>
      <c r="C958" s="3" t="s">
        <v>1943</v>
      </c>
      <c r="D958">
        <v>187600</v>
      </c>
      <c r="E958">
        <v>35698</v>
      </c>
      <c r="F958" s="6">
        <f>E958/D958*100</f>
        <v>19.028784648187631</v>
      </c>
      <c r="G958" t="s">
        <v>14</v>
      </c>
      <c r="H958">
        <v>830</v>
      </c>
      <c r="I958" s="8">
        <f>IFERROR(E958/H958,"0")</f>
        <v>43.00963855421687</v>
      </c>
      <c r="J958" t="s">
        <v>21</v>
      </c>
      <c r="K958" t="s">
        <v>22</v>
      </c>
      <c r="L958">
        <v>1450764000</v>
      </c>
      <c r="M958" s="12">
        <f>(((L958/60)/60)/24)+DATE(1970,1,1)</f>
        <v>42360.25</v>
      </c>
      <c r="N958">
        <v>1451109600</v>
      </c>
      <c r="O958" s="12">
        <f>(((N958/60)/60)/24)+DATE(1970,1,1)</f>
        <v>42364.25</v>
      </c>
      <c r="P958" t="b">
        <v>0</v>
      </c>
      <c r="Q958" t="b">
        <v>0</v>
      </c>
      <c r="R958" t="s">
        <v>474</v>
      </c>
      <c r="S958" t="str">
        <f>IF(ISNUMBER(SEARCH("food", R958)), "Food", IF(ISNUMBER(SEARCH("music",R958)),"Music",IF(ISNUMBER(SEARCH("film", R958)), "Film &amp; Video", IF(ISNUMBER(SEARCH("games", R958)), "Games", IF(ISNUMBER(SEARCH("theater", R958)), "Theater",IF(ISNUMBER(SEARCH("technology", R958)), "Technology", IF(ISNUMBER(SEARCH("journalism", R958)), "Journalism", IF(ISNUMBER(SEARCH("photography", R958)), "Photography", IF(ISNUMBER(SEARCH("publishing", R958)), "Publishing")))))))))</f>
        <v>Film &amp; Video</v>
      </c>
      <c r="T958" t="str">
        <f>IF(ISNUMBER(SEARCH("food", R958)), "Food Trucks",
IF(ISNUMBER(SEARCH("electric",R958)),"Electric Music",
IF(ISNUMBER(SEARCH("indie",R958)),"Indie Rock",
IF(ISNUMBER(SEARCH("jazz",R958)),"Jazz",
IF(ISNUMBER(SEARCH("metal",R958)),"Metal",
IF(ISNUMBER(SEARCH("rock",R958)),"Rock",
IF(ISNUMBER(SEARCH("world",R958)),"World Music",
IF(ISNUMBER(SEARCH("animation", R958)), "Animation",
IF(ISNUMBER(SEARCH("documentary", R958)), "Documentary",
IF(ISNUMBER(SEARCH("drama", R958)), "Drama",
IF(ISNUMBER(SEARCH("science", R958)), "Science Ficton",
IF(ISNUMBER(SEARCH("shorts", R958)), "Shorts",
IF(ISNUMBER(SEARCH("television", R958)), "Television",
IF(ISNUMBER(SEARCH("mobile", R958)), "Mobile Games",
IF(ISNUMBER(SEARCH("video games", R958)), "Video Games",
IF(ISNUMBER(SEARCH("theater", R958)), "Plays",
IF(ISNUMBER(SEARCH("wearables", R958)), "Wearables",
IF(ISNUMBER(SEARCH("web", R958)), "Web",
IF(ISNUMBER(SEARCH("journalism", R958)), "Audio",
IF(ISNUMBER(SEARCH("photography", R958)), "Photography Books",
IF(ISNUMBER(SEARCH("publishing/fiction", R958)), "Ficton",
IF(ISNUMBER(SEARCH("nonfiction", R958)), "Nonfiction",
IF(ISNUMBER(SEARCH("podcasts", R958)), "Radio &amp; Podcasts",
IF(ISNUMBER(SEARCH("translations", R958)), "translations"))))))))))))))))))))))))</f>
        <v>Science Ficton</v>
      </c>
    </row>
    <row r="959" spans="1:20" x14ac:dyDescent="0.25">
      <c r="A959">
        <v>957</v>
      </c>
      <c r="B959" t="s">
        <v>1944</v>
      </c>
      <c r="C959" s="3" t="s">
        <v>1945</v>
      </c>
      <c r="D959">
        <v>9800</v>
      </c>
      <c r="E959">
        <v>12434</v>
      </c>
      <c r="F959" s="6">
        <f>E959/D959*100</f>
        <v>126.87755102040816</v>
      </c>
      <c r="G959" t="s">
        <v>20</v>
      </c>
      <c r="H959">
        <v>131</v>
      </c>
      <c r="I959" s="8">
        <f>IFERROR(E959/H959,"0")</f>
        <v>94.916030534351151</v>
      </c>
      <c r="J959" t="s">
        <v>21</v>
      </c>
      <c r="K959" t="s">
        <v>22</v>
      </c>
      <c r="L959">
        <v>1329372000</v>
      </c>
      <c r="M959" s="12">
        <f>(((L959/60)/60)/24)+DATE(1970,1,1)</f>
        <v>40955.25</v>
      </c>
      <c r="N959">
        <v>1329631200</v>
      </c>
      <c r="O959" s="12">
        <f>(((N959/60)/60)/24)+DATE(1970,1,1)</f>
        <v>40958.25</v>
      </c>
      <c r="P959" t="b">
        <v>0</v>
      </c>
      <c r="Q959" t="b">
        <v>0</v>
      </c>
      <c r="R959" t="s">
        <v>33</v>
      </c>
      <c r="S959" t="str">
        <f>IF(ISNUMBER(SEARCH("food", R959)), "Food", IF(ISNUMBER(SEARCH("music",R959)),"Music",IF(ISNUMBER(SEARCH("film", R959)), "Film &amp; Video", IF(ISNUMBER(SEARCH("games", R959)), "Games", IF(ISNUMBER(SEARCH("theater", R959)), "Theater",IF(ISNUMBER(SEARCH("technology", R959)), "Technology", IF(ISNUMBER(SEARCH("journalism", R959)), "Journalism", IF(ISNUMBER(SEARCH("photography", R959)), "Photography", IF(ISNUMBER(SEARCH("publishing", R959)), "Publishing")))))))))</f>
        <v>Theater</v>
      </c>
      <c r="T959" t="str">
        <f>IF(ISNUMBER(SEARCH("food", R959)), "Food Trucks",
IF(ISNUMBER(SEARCH("electric",R959)),"Electric Music",
IF(ISNUMBER(SEARCH("indie",R959)),"Indie Rock",
IF(ISNUMBER(SEARCH("jazz",R959)),"Jazz",
IF(ISNUMBER(SEARCH("metal",R959)),"Metal",
IF(ISNUMBER(SEARCH("rock",R959)),"Rock",
IF(ISNUMBER(SEARCH("world",R959)),"World Music",
IF(ISNUMBER(SEARCH("animation", R959)), "Animation",
IF(ISNUMBER(SEARCH("documentary", R959)), "Documentary",
IF(ISNUMBER(SEARCH("drama", R959)), "Drama",
IF(ISNUMBER(SEARCH("science", R959)), "Science Ficton",
IF(ISNUMBER(SEARCH("shorts", R959)), "Shorts",
IF(ISNUMBER(SEARCH("television", R959)), "Television",
IF(ISNUMBER(SEARCH("mobile", R959)), "Mobile Games",
IF(ISNUMBER(SEARCH("video games", R959)), "Video Games",
IF(ISNUMBER(SEARCH("theater", R959)), "Plays",
IF(ISNUMBER(SEARCH("wearables", R959)), "Wearables",
IF(ISNUMBER(SEARCH("web", R959)), "Web",
IF(ISNUMBER(SEARCH("journalism", R959)), "Audio",
IF(ISNUMBER(SEARCH("photography", R959)), "Photography Books",
IF(ISNUMBER(SEARCH("publishing/fiction", R959)), "Ficton",
IF(ISNUMBER(SEARCH("nonfiction", R959)), "Nonfiction",
IF(ISNUMBER(SEARCH("podcasts", R959)), "Radio &amp; Podcasts",
IF(ISNUMBER(SEARCH("translations", R959)), "translations"))))))))))))))))))))))))</f>
        <v>Plays</v>
      </c>
    </row>
    <row r="960" spans="1:20" ht="31.5" x14ac:dyDescent="0.25">
      <c r="A960">
        <v>958</v>
      </c>
      <c r="B960" t="s">
        <v>1946</v>
      </c>
      <c r="C960" s="3" t="s">
        <v>1947</v>
      </c>
      <c r="D960">
        <v>1100</v>
      </c>
      <c r="E960">
        <v>8081</v>
      </c>
      <c r="F960" s="6">
        <f>E960/D960*100</f>
        <v>734.63636363636363</v>
      </c>
      <c r="G960" t="s">
        <v>20</v>
      </c>
      <c r="H960">
        <v>112</v>
      </c>
      <c r="I960" s="8">
        <f>IFERROR(E960/H960,"0")</f>
        <v>72.151785714285708</v>
      </c>
      <c r="J960" t="s">
        <v>21</v>
      </c>
      <c r="K960" t="s">
        <v>22</v>
      </c>
      <c r="L960">
        <v>1277096400</v>
      </c>
      <c r="M960" s="12">
        <f>(((L960/60)/60)/24)+DATE(1970,1,1)</f>
        <v>40350.208333333336</v>
      </c>
      <c r="N960">
        <v>1278997200</v>
      </c>
      <c r="O960" s="12">
        <f>(((N960/60)/60)/24)+DATE(1970,1,1)</f>
        <v>40372.208333333336</v>
      </c>
      <c r="P960" t="b">
        <v>0</v>
      </c>
      <c r="Q960" t="b">
        <v>0</v>
      </c>
      <c r="R960" t="s">
        <v>71</v>
      </c>
      <c r="S960" t="str">
        <f>IF(ISNUMBER(SEARCH("food", R960)), "Food", IF(ISNUMBER(SEARCH("music",R960)),"Music",IF(ISNUMBER(SEARCH("film", R960)), "Film &amp; Video", IF(ISNUMBER(SEARCH("games", R960)), "Games", IF(ISNUMBER(SEARCH("theater", R960)), "Theater",IF(ISNUMBER(SEARCH("technology", R960)), "Technology", IF(ISNUMBER(SEARCH("journalism", R960)), "Journalism", IF(ISNUMBER(SEARCH("photography", R960)), "Photography", IF(ISNUMBER(SEARCH("publishing", R960)), "Publishing")))))))))</f>
        <v>Film &amp; Video</v>
      </c>
      <c r="T960" t="str">
        <f>IF(ISNUMBER(SEARCH("food", R960)), "Food Trucks",
IF(ISNUMBER(SEARCH("electric",R960)),"Electric Music",
IF(ISNUMBER(SEARCH("indie",R960)),"Indie Rock",
IF(ISNUMBER(SEARCH("jazz",R960)),"Jazz",
IF(ISNUMBER(SEARCH("metal",R960)),"Metal",
IF(ISNUMBER(SEARCH("rock",R960)),"Rock",
IF(ISNUMBER(SEARCH("world",R960)),"World Music",
IF(ISNUMBER(SEARCH("animation", R960)), "Animation",
IF(ISNUMBER(SEARCH("documentary", R960)), "Documentary",
IF(ISNUMBER(SEARCH("drama", R960)), "Drama",
IF(ISNUMBER(SEARCH("science", R960)), "Science Ficton",
IF(ISNUMBER(SEARCH("shorts", R960)), "Shorts",
IF(ISNUMBER(SEARCH("television", R960)), "Television",
IF(ISNUMBER(SEARCH("mobile", R960)), "Mobile Games",
IF(ISNUMBER(SEARCH("video games", R960)), "Video Games",
IF(ISNUMBER(SEARCH("theater", R960)), "Plays",
IF(ISNUMBER(SEARCH("wearables", R960)), "Wearables",
IF(ISNUMBER(SEARCH("web", R960)), "Web",
IF(ISNUMBER(SEARCH("journalism", R960)), "Audio",
IF(ISNUMBER(SEARCH("photography", R960)), "Photography Books",
IF(ISNUMBER(SEARCH("publishing/fiction", R960)), "Ficton",
IF(ISNUMBER(SEARCH("nonfiction", R960)), "Nonfiction",
IF(ISNUMBER(SEARCH("podcasts", R960)), "Radio &amp; Podcasts",
IF(ISNUMBER(SEARCH("translations", R960)), "translations"))))))))))))))))))))))))</f>
        <v>Animation</v>
      </c>
    </row>
    <row r="961" spans="1:20" x14ac:dyDescent="0.25">
      <c r="A961">
        <v>959</v>
      </c>
      <c r="B961" t="s">
        <v>1948</v>
      </c>
      <c r="C961" s="3" t="s">
        <v>1949</v>
      </c>
      <c r="D961">
        <v>145000</v>
      </c>
      <c r="E961">
        <v>6631</v>
      </c>
      <c r="F961" s="6">
        <f>E961/D961*100</f>
        <v>4.5731034482758623</v>
      </c>
      <c r="G961" t="s">
        <v>14</v>
      </c>
      <c r="H961">
        <v>130</v>
      </c>
      <c r="I961" s="8">
        <f>IFERROR(E961/H961,"0")</f>
        <v>51.007692307692309</v>
      </c>
      <c r="J961" t="s">
        <v>21</v>
      </c>
      <c r="K961" t="s">
        <v>22</v>
      </c>
      <c r="L961">
        <v>1277701200</v>
      </c>
      <c r="M961" s="12">
        <f>(((L961/60)/60)/24)+DATE(1970,1,1)</f>
        <v>40357.208333333336</v>
      </c>
      <c r="N961">
        <v>1280120400</v>
      </c>
      <c r="O961" s="12">
        <f>(((N961/60)/60)/24)+DATE(1970,1,1)</f>
        <v>40385.208333333336</v>
      </c>
      <c r="P961" t="b">
        <v>0</v>
      </c>
      <c r="Q961" t="b">
        <v>0</v>
      </c>
      <c r="R961" t="s">
        <v>206</v>
      </c>
      <c r="S961" t="str">
        <f>IF(ISNUMBER(SEARCH("food", R961)), "Food", IF(ISNUMBER(SEARCH("music",R961)),"Music",IF(ISNUMBER(SEARCH("film", R961)), "Film &amp; Video", IF(ISNUMBER(SEARCH("games", R961)), "Games", IF(ISNUMBER(SEARCH("theater", R961)), "Theater",IF(ISNUMBER(SEARCH("technology", R961)), "Technology", IF(ISNUMBER(SEARCH("journalism", R961)), "Journalism", IF(ISNUMBER(SEARCH("photography", R961)), "Photography", IF(ISNUMBER(SEARCH("publishing", R961)), "Publishing")))))))))</f>
        <v>Publishing</v>
      </c>
      <c r="T961" t="str">
        <f>IF(ISNUMBER(SEARCH("food", R961)), "Food Trucks",
IF(ISNUMBER(SEARCH("electric",R961)),"Electric Music",
IF(ISNUMBER(SEARCH("indie",R961)),"Indie Rock",
IF(ISNUMBER(SEARCH("jazz",R961)),"Jazz",
IF(ISNUMBER(SEARCH("metal",R961)),"Metal",
IF(ISNUMBER(SEARCH("rock",R961)),"Rock",
IF(ISNUMBER(SEARCH("world",R961)),"World Music",
IF(ISNUMBER(SEARCH("animation", R961)), "Animation",
IF(ISNUMBER(SEARCH("documentary", R961)), "Documentary",
IF(ISNUMBER(SEARCH("drama", R961)), "Drama",
IF(ISNUMBER(SEARCH("science", R961)), "Science Ficton",
IF(ISNUMBER(SEARCH("shorts", R961)), "Shorts",
IF(ISNUMBER(SEARCH("television", R961)), "Television",
IF(ISNUMBER(SEARCH("mobile", R961)), "Mobile Games",
IF(ISNUMBER(SEARCH("video games", R961)), "Video Games",
IF(ISNUMBER(SEARCH("theater", R961)), "Plays",
IF(ISNUMBER(SEARCH("wearables", R961)), "Wearables",
IF(ISNUMBER(SEARCH("web", R961)), "Web",
IF(ISNUMBER(SEARCH("journalism", R961)), "Audio",
IF(ISNUMBER(SEARCH("photography", R961)), "Photography Books",
IF(ISNUMBER(SEARCH("publishing/fiction", R961)), "Ficton",
IF(ISNUMBER(SEARCH("nonfiction", R961)), "Nonfiction",
IF(ISNUMBER(SEARCH("podcasts", R961)), "Radio &amp; Podcasts",
IF(ISNUMBER(SEARCH("translations", R961)), "translations"))))))))))))))))))))))))</f>
        <v>translations</v>
      </c>
    </row>
    <row r="962" spans="1:20" x14ac:dyDescent="0.25">
      <c r="A962">
        <v>960</v>
      </c>
      <c r="B962" t="s">
        <v>1950</v>
      </c>
      <c r="C962" s="3" t="s">
        <v>1951</v>
      </c>
      <c r="D962">
        <v>5500</v>
      </c>
      <c r="E962">
        <v>4678</v>
      </c>
      <c r="F962" s="6">
        <f>E962/D962*100</f>
        <v>85.054545454545448</v>
      </c>
      <c r="G962" t="s">
        <v>14</v>
      </c>
      <c r="H962">
        <v>55</v>
      </c>
      <c r="I962" s="8">
        <f>IFERROR(E962/H962,"0")</f>
        <v>85.054545454545448</v>
      </c>
      <c r="J962" t="s">
        <v>21</v>
      </c>
      <c r="K962" t="s">
        <v>22</v>
      </c>
      <c r="L962">
        <v>1454911200</v>
      </c>
      <c r="M962" s="12">
        <f>(((L962/60)/60)/24)+DATE(1970,1,1)</f>
        <v>42408.25</v>
      </c>
      <c r="N962">
        <v>1458104400</v>
      </c>
      <c r="O962" s="12">
        <f>(((N962/60)/60)/24)+DATE(1970,1,1)</f>
        <v>42445.208333333328</v>
      </c>
      <c r="P962" t="b">
        <v>0</v>
      </c>
      <c r="Q962" t="b">
        <v>0</v>
      </c>
      <c r="R962" t="s">
        <v>28</v>
      </c>
      <c r="S962" t="str">
        <f>IF(ISNUMBER(SEARCH("food", R962)), "Food", IF(ISNUMBER(SEARCH("music",R962)),"Music",IF(ISNUMBER(SEARCH("film", R962)), "Film &amp; Video", IF(ISNUMBER(SEARCH("games", R962)), "Games", IF(ISNUMBER(SEARCH("theater", R962)), "Theater",IF(ISNUMBER(SEARCH("technology", R962)), "Technology", IF(ISNUMBER(SEARCH("journalism", R962)), "Journalism", IF(ISNUMBER(SEARCH("photography", R962)), "Photography", IF(ISNUMBER(SEARCH("publishing", R962)), "Publishing")))))))))</f>
        <v>Technology</v>
      </c>
      <c r="T962" t="str">
        <f>IF(ISNUMBER(SEARCH("food", R962)), "Food Trucks",
IF(ISNUMBER(SEARCH("electric",R962)),"Electric Music",
IF(ISNUMBER(SEARCH("indie",R962)),"Indie Rock",
IF(ISNUMBER(SEARCH("jazz",R962)),"Jazz",
IF(ISNUMBER(SEARCH("metal",R962)),"Metal",
IF(ISNUMBER(SEARCH("rock",R962)),"Rock",
IF(ISNUMBER(SEARCH("world",R962)),"World Music",
IF(ISNUMBER(SEARCH("animation", R962)), "Animation",
IF(ISNUMBER(SEARCH("documentary", R962)), "Documentary",
IF(ISNUMBER(SEARCH("drama", R962)), "Drama",
IF(ISNUMBER(SEARCH("science", R962)), "Science Ficton",
IF(ISNUMBER(SEARCH("shorts", R962)), "Shorts",
IF(ISNUMBER(SEARCH("television", R962)), "Television",
IF(ISNUMBER(SEARCH("mobile", R962)), "Mobile Games",
IF(ISNUMBER(SEARCH("video games", R962)), "Video Games",
IF(ISNUMBER(SEARCH("theater", R962)), "Plays",
IF(ISNUMBER(SEARCH("wearables", R962)), "Wearables",
IF(ISNUMBER(SEARCH("web", R962)), "Web",
IF(ISNUMBER(SEARCH("journalism", R962)), "Audio",
IF(ISNUMBER(SEARCH("photography", R962)), "Photography Books",
IF(ISNUMBER(SEARCH("publishing/fiction", R962)), "Ficton",
IF(ISNUMBER(SEARCH("nonfiction", R962)), "Nonfiction",
IF(ISNUMBER(SEARCH("podcasts", R962)), "Radio &amp; Podcasts",
IF(ISNUMBER(SEARCH("translations", R962)), "translations"))))))))))))))))))))))))</f>
        <v>Web</v>
      </c>
    </row>
    <row r="963" spans="1:20" x14ac:dyDescent="0.25">
      <c r="A963">
        <v>961</v>
      </c>
      <c r="B963" t="s">
        <v>1952</v>
      </c>
      <c r="C963" s="3" t="s">
        <v>1953</v>
      </c>
      <c r="D963">
        <v>5700</v>
      </c>
      <c r="E963">
        <v>6800</v>
      </c>
      <c r="F963" s="6">
        <f>E963/D963*100</f>
        <v>119.29824561403508</v>
      </c>
      <c r="G963" t="s">
        <v>20</v>
      </c>
      <c r="H963">
        <v>155</v>
      </c>
      <c r="I963" s="8">
        <f>IFERROR(E963/H963,"0")</f>
        <v>43.87096774193548</v>
      </c>
      <c r="J963" t="s">
        <v>21</v>
      </c>
      <c r="K963" t="s">
        <v>22</v>
      </c>
      <c r="L963">
        <v>1297922400</v>
      </c>
      <c r="M963" s="12">
        <f>(((L963/60)/60)/24)+DATE(1970,1,1)</f>
        <v>40591.25</v>
      </c>
      <c r="N963">
        <v>1298268000</v>
      </c>
      <c r="O963" s="12">
        <f>(((N963/60)/60)/24)+DATE(1970,1,1)</f>
        <v>40595.25</v>
      </c>
      <c r="P963" t="b">
        <v>0</v>
      </c>
      <c r="Q963" t="b">
        <v>0</v>
      </c>
      <c r="R963" t="s">
        <v>206</v>
      </c>
      <c r="S963" t="str">
        <f>IF(ISNUMBER(SEARCH("food", R963)), "Food", IF(ISNUMBER(SEARCH("music",R963)),"Music",IF(ISNUMBER(SEARCH("film", R963)), "Film &amp; Video", IF(ISNUMBER(SEARCH("games", R963)), "Games", IF(ISNUMBER(SEARCH("theater", R963)), "Theater",IF(ISNUMBER(SEARCH("technology", R963)), "Technology", IF(ISNUMBER(SEARCH("journalism", R963)), "Journalism", IF(ISNUMBER(SEARCH("photography", R963)), "Photography", IF(ISNUMBER(SEARCH("publishing", R963)), "Publishing")))))))))</f>
        <v>Publishing</v>
      </c>
      <c r="T963" t="str">
        <f>IF(ISNUMBER(SEARCH("food", R963)), "Food Trucks",
IF(ISNUMBER(SEARCH("electric",R963)),"Electric Music",
IF(ISNUMBER(SEARCH("indie",R963)),"Indie Rock",
IF(ISNUMBER(SEARCH("jazz",R963)),"Jazz",
IF(ISNUMBER(SEARCH("metal",R963)),"Metal",
IF(ISNUMBER(SEARCH("rock",R963)),"Rock",
IF(ISNUMBER(SEARCH("world",R963)),"World Music",
IF(ISNUMBER(SEARCH("animation", R963)), "Animation",
IF(ISNUMBER(SEARCH("documentary", R963)), "Documentary",
IF(ISNUMBER(SEARCH("drama", R963)), "Drama",
IF(ISNUMBER(SEARCH("science", R963)), "Science Ficton",
IF(ISNUMBER(SEARCH("shorts", R963)), "Shorts",
IF(ISNUMBER(SEARCH("television", R963)), "Television",
IF(ISNUMBER(SEARCH("mobile", R963)), "Mobile Games",
IF(ISNUMBER(SEARCH("video games", R963)), "Video Games",
IF(ISNUMBER(SEARCH("theater", R963)), "Plays",
IF(ISNUMBER(SEARCH("wearables", R963)), "Wearables",
IF(ISNUMBER(SEARCH("web", R963)), "Web",
IF(ISNUMBER(SEARCH("journalism", R963)), "Audio",
IF(ISNUMBER(SEARCH("photography", R963)), "Photography Books",
IF(ISNUMBER(SEARCH("publishing/fiction", R963)), "Ficton",
IF(ISNUMBER(SEARCH("nonfiction", R963)), "Nonfiction",
IF(ISNUMBER(SEARCH("podcasts", R963)), "Radio &amp; Podcasts",
IF(ISNUMBER(SEARCH("translations", R963)), "translations"))))))))))))))))))))))))</f>
        <v>translations</v>
      </c>
    </row>
    <row r="964" spans="1:20" x14ac:dyDescent="0.25">
      <c r="A964">
        <v>962</v>
      </c>
      <c r="B964" t="s">
        <v>1954</v>
      </c>
      <c r="C964" s="3" t="s">
        <v>1955</v>
      </c>
      <c r="D964">
        <v>3600</v>
      </c>
      <c r="E964">
        <v>10657</v>
      </c>
      <c r="F964" s="6">
        <f>E964/D964*100</f>
        <v>296.02777777777777</v>
      </c>
      <c r="G964" t="s">
        <v>20</v>
      </c>
      <c r="H964">
        <v>266</v>
      </c>
      <c r="I964" s="8">
        <f>IFERROR(E964/H964,"0")</f>
        <v>40.063909774436091</v>
      </c>
      <c r="J964" t="s">
        <v>21</v>
      </c>
      <c r="K964" t="s">
        <v>22</v>
      </c>
      <c r="L964">
        <v>1384408800</v>
      </c>
      <c r="M964" s="12">
        <f>(((L964/60)/60)/24)+DATE(1970,1,1)</f>
        <v>41592.25</v>
      </c>
      <c r="N964">
        <v>1386223200</v>
      </c>
      <c r="O964" s="12">
        <f>(((N964/60)/60)/24)+DATE(1970,1,1)</f>
        <v>41613.25</v>
      </c>
      <c r="P964" t="b">
        <v>0</v>
      </c>
      <c r="Q964" t="b">
        <v>0</v>
      </c>
      <c r="R964" t="s">
        <v>17</v>
      </c>
      <c r="S964" t="str">
        <f>IF(ISNUMBER(SEARCH("food", R964)), "Food", IF(ISNUMBER(SEARCH("music",R964)),"Music",IF(ISNUMBER(SEARCH("film", R964)), "Film &amp; Video", IF(ISNUMBER(SEARCH("games", R964)), "Games", IF(ISNUMBER(SEARCH("theater", R964)), "Theater",IF(ISNUMBER(SEARCH("technology", R964)), "Technology", IF(ISNUMBER(SEARCH("journalism", R964)), "Journalism", IF(ISNUMBER(SEARCH("photography", R964)), "Photography", IF(ISNUMBER(SEARCH("publishing", R964)), "Publishing")))))))))</f>
        <v>Food</v>
      </c>
      <c r="T964" t="str">
        <f>IF(ISNUMBER(SEARCH("food", R964)), "Food Trucks",
IF(ISNUMBER(SEARCH("electric",R964)),"Electric Music",
IF(ISNUMBER(SEARCH("indie",R964)),"Indie Rock",
IF(ISNUMBER(SEARCH("jazz",R964)),"Jazz",
IF(ISNUMBER(SEARCH("metal",R964)),"Metal",
IF(ISNUMBER(SEARCH("rock",R964)),"Rock",
IF(ISNUMBER(SEARCH("world",R964)),"World Music",
IF(ISNUMBER(SEARCH("animation", R964)), "Animation",
IF(ISNUMBER(SEARCH("documentary", R964)), "Documentary",
IF(ISNUMBER(SEARCH("drama", R964)), "Drama",
IF(ISNUMBER(SEARCH("science", R964)), "Science Ficton",
IF(ISNUMBER(SEARCH("shorts", R964)), "Shorts",
IF(ISNUMBER(SEARCH("television", R964)), "Television",
IF(ISNUMBER(SEARCH("mobile", R964)), "Mobile Games",
IF(ISNUMBER(SEARCH("video games", R964)), "Video Games",
IF(ISNUMBER(SEARCH("theater", R964)), "Plays",
IF(ISNUMBER(SEARCH("wearables", R964)), "Wearables",
IF(ISNUMBER(SEARCH("web", R964)), "Web",
IF(ISNUMBER(SEARCH("journalism", R964)), "Audio",
IF(ISNUMBER(SEARCH("photography", R964)), "Photography Books",
IF(ISNUMBER(SEARCH("publishing/fiction", R964)), "Ficton",
IF(ISNUMBER(SEARCH("nonfiction", R964)), "Nonfiction",
IF(ISNUMBER(SEARCH("podcasts", R964)), "Radio &amp; Podcasts",
IF(ISNUMBER(SEARCH("translations", R964)), "translations"))))))))))))))))))))))))</f>
        <v>Food Trucks</v>
      </c>
    </row>
    <row r="965" spans="1:20" x14ac:dyDescent="0.25">
      <c r="A965">
        <v>963</v>
      </c>
      <c r="B965" t="s">
        <v>1956</v>
      </c>
      <c r="C965" s="3" t="s">
        <v>1957</v>
      </c>
      <c r="D965">
        <v>5900</v>
      </c>
      <c r="E965">
        <v>4997</v>
      </c>
      <c r="F965" s="6">
        <f>E965/D965*100</f>
        <v>84.694915254237287</v>
      </c>
      <c r="G965" t="s">
        <v>14</v>
      </c>
      <c r="H965">
        <v>114</v>
      </c>
      <c r="I965" s="8">
        <f>IFERROR(E965/H965,"0")</f>
        <v>43.833333333333336</v>
      </c>
      <c r="J965" t="s">
        <v>107</v>
      </c>
      <c r="K965" t="s">
        <v>108</v>
      </c>
      <c r="L965">
        <v>1299304800</v>
      </c>
      <c r="M965" s="12">
        <f>(((L965/60)/60)/24)+DATE(1970,1,1)</f>
        <v>40607.25</v>
      </c>
      <c r="N965">
        <v>1299823200</v>
      </c>
      <c r="O965" s="12">
        <f>(((N965/60)/60)/24)+DATE(1970,1,1)</f>
        <v>40613.25</v>
      </c>
      <c r="P965" t="b">
        <v>0</v>
      </c>
      <c r="Q965" t="b">
        <v>1</v>
      </c>
      <c r="R965" t="s">
        <v>122</v>
      </c>
      <c r="S965" t="str">
        <f>IF(ISNUMBER(SEARCH("food", R965)), "Food", IF(ISNUMBER(SEARCH("music",R965)),"Music",IF(ISNUMBER(SEARCH("film", R965)), "Film &amp; Video", IF(ISNUMBER(SEARCH("games", R965)), "Games", IF(ISNUMBER(SEARCH("theater", R965)), "Theater",IF(ISNUMBER(SEARCH("technology", R965)), "Technology", IF(ISNUMBER(SEARCH("journalism", R965)), "Journalism", IF(ISNUMBER(SEARCH("photography", R965)), "Photography", IF(ISNUMBER(SEARCH("publishing", R965)), "Publishing")))))))))</f>
        <v>Photography</v>
      </c>
      <c r="T965" t="str">
        <f>IF(ISNUMBER(SEARCH("food", R965)), "Food Trucks",
IF(ISNUMBER(SEARCH("electric",R965)),"Electric Music",
IF(ISNUMBER(SEARCH("indie",R965)),"Indie Rock",
IF(ISNUMBER(SEARCH("jazz",R965)),"Jazz",
IF(ISNUMBER(SEARCH("metal",R965)),"Metal",
IF(ISNUMBER(SEARCH("rock",R965)),"Rock",
IF(ISNUMBER(SEARCH("world",R965)),"World Music",
IF(ISNUMBER(SEARCH("animation", R965)), "Animation",
IF(ISNUMBER(SEARCH("documentary", R965)), "Documentary",
IF(ISNUMBER(SEARCH("drama", R965)), "Drama",
IF(ISNUMBER(SEARCH("science", R965)), "Science Ficton",
IF(ISNUMBER(SEARCH("shorts", R965)), "Shorts",
IF(ISNUMBER(SEARCH("television", R965)), "Television",
IF(ISNUMBER(SEARCH("mobile", R965)), "Mobile Games",
IF(ISNUMBER(SEARCH("video games", R965)), "Video Games",
IF(ISNUMBER(SEARCH("theater", R965)), "Plays",
IF(ISNUMBER(SEARCH("wearables", R965)), "Wearables",
IF(ISNUMBER(SEARCH("web", R965)), "Web",
IF(ISNUMBER(SEARCH("journalism", R965)), "Audio",
IF(ISNUMBER(SEARCH("photography", R965)), "Photography Books",
IF(ISNUMBER(SEARCH("publishing/fiction", R965)), "Ficton",
IF(ISNUMBER(SEARCH("nonfiction", R965)), "Nonfiction",
IF(ISNUMBER(SEARCH("podcasts", R965)), "Radio &amp; Podcasts",
IF(ISNUMBER(SEARCH("translations", R965)), "translations"))))))))))))))))))))))))</f>
        <v>Photography Books</v>
      </c>
    </row>
    <row r="966" spans="1:20" x14ac:dyDescent="0.25">
      <c r="A966">
        <v>964</v>
      </c>
      <c r="B966" t="s">
        <v>1958</v>
      </c>
      <c r="C966" s="3" t="s">
        <v>1959</v>
      </c>
      <c r="D966">
        <v>3700</v>
      </c>
      <c r="E966">
        <v>13164</v>
      </c>
      <c r="F966" s="6">
        <f>E966/D966*100</f>
        <v>355.7837837837838</v>
      </c>
      <c r="G966" t="s">
        <v>20</v>
      </c>
      <c r="H966">
        <v>155</v>
      </c>
      <c r="I966" s="8">
        <f>IFERROR(E966/H966,"0")</f>
        <v>84.92903225806451</v>
      </c>
      <c r="J966" t="s">
        <v>21</v>
      </c>
      <c r="K966" t="s">
        <v>22</v>
      </c>
      <c r="L966">
        <v>1431320400</v>
      </c>
      <c r="M966" s="12">
        <f>(((L966/60)/60)/24)+DATE(1970,1,1)</f>
        <v>42135.208333333328</v>
      </c>
      <c r="N966">
        <v>1431752400</v>
      </c>
      <c r="O966" s="12">
        <f>(((N966/60)/60)/24)+DATE(1970,1,1)</f>
        <v>42140.208333333328</v>
      </c>
      <c r="P966" t="b">
        <v>0</v>
      </c>
      <c r="Q966" t="b">
        <v>0</v>
      </c>
      <c r="R966" t="s">
        <v>33</v>
      </c>
      <c r="S966" t="str">
        <f>IF(ISNUMBER(SEARCH("food", R966)), "Food", IF(ISNUMBER(SEARCH("music",R966)),"Music",IF(ISNUMBER(SEARCH("film", R966)), "Film &amp; Video", IF(ISNUMBER(SEARCH("games", R966)), "Games", IF(ISNUMBER(SEARCH("theater", R966)), "Theater",IF(ISNUMBER(SEARCH("technology", R966)), "Technology", IF(ISNUMBER(SEARCH("journalism", R966)), "Journalism", IF(ISNUMBER(SEARCH("photography", R966)), "Photography", IF(ISNUMBER(SEARCH("publishing", R966)), "Publishing")))))))))</f>
        <v>Theater</v>
      </c>
      <c r="T966" t="str">
        <f>IF(ISNUMBER(SEARCH("food", R966)), "Food Trucks",
IF(ISNUMBER(SEARCH("electric",R966)),"Electric Music",
IF(ISNUMBER(SEARCH("indie",R966)),"Indie Rock",
IF(ISNUMBER(SEARCH("jazz",R966)),"Jazz",
IF(ISNUMBER(SEARCH("metal",R966)),"Metal",
IF(ISNUMBER(SEARCH("rock",R966)),"Rock",
IF(ISNUMBER(SEARCH("world",R966)),"World Music",
IF(ISNUMBER(SEARCH("animation", R966)), "Animation",
IF(ISNUMBER(SEARCH("documentary", R966)), "Documentary",
IF(ISNUMBER(SEARCH("drama", R966)), "Drama",
IF(ISNUMBER(SEARCH("science", R966)), "Science Ficton",
IF(ISNUMBER(SEARCH("shorts", R966)), "Shorts",
IF(ISNUMBER(SEARCH("television", R966)), "Television",
IF(ISNUMBER(SEARCH("mobile", R966)), "Mobile Games",
IF(ISNUMBER(SEARCH("video games", R966)), "Video Games",
IF(ISNUMBER(SEARCH("theater", R966)), "Plays",
IF(ISNUMBER(SEARCH("wearables", R966)), "Wearables",
IF(ISNUMBER(SEARCH("web", R966)), "Web",
IF(ISNUMBER(SEARCH("journalism", R966)), "Audio",
IF(ISNUMBER(SEARCH("photography", R966)), "Photography Books",
IF(ISNUMBER(SEARCH("publishing/fiction", R966)), "Ficton",
IF(ISNUMBER(SEARCH("nonfiction", R966)), "Nonfiction",
IF(ISNUMBER(SEARCH("podcasts", R966)), "Radio &amp; Podcasts",
IF(ISNUMBER(SEARCH("translations", R966)), "translations"))))))))))))))))))))))))</f>
        <v>Plays</v>
      </c>
    </row>
    <row r="967" spans="1:20" x14ac:dyDescent="0.25">
      <c r="A967">
        <v>965</v>
      </c>
      <c r="B967" t="s">
        <v>1960</v>
      </c>
      <c r="C967" s="3" t="s">
        <v>1961</v>
      </c>
      <c r="D967">
        <v>2200</v>
      </c>
      <c r="E967">
        <v>8501</v>
      </c>
      <c r="F967" s="6">
        <f>E967/D967*100</f>
        <v>386.40909090909093</v>
      </c>
      <c r="G967" t="s">
        <v>20</v>
      </c>
      <c r="H967">
        <v>207</v>
      </c>
      <c r="I967" s="8">
        <f>IFERROR(E967/H967,"0")</f>
        <v>41.067632850241544</v>
      </c>
      <c r="J967" t="s">
        <v>40</v>
      </c>
      <c r="K967" t="s">
        <v>41</v>
      </c>
      <c r="L967">
        <v>1264399200</v>
      </c>
      <c r="M967" s="12">
        <f>(((L967/60)/60)/24)+DATE(1970,1,1)</f>
        <v>40203.25</v>
      </c>
      <c r="N967">
        <v>1267855200</v>
      </c>
      <c r="O967" s="12">
        <f>(((N967/60)/60)/24)+DATE(1970,1,1)</f>
        <v>40243.25</v>
      </c>
      <c r="P967" t="b">
        <v>0</v>
      </c>
      <c r="Q967" t="b">
        <v>0</v>
      </c>
      <c r="R967" t="s">
        <v>23</v>
      </c>
      <c r="S967" t="str">
        <f>IF(ISNUMBER(SEARCH("food", R967)), "Food", IF(ISNUMBER(SEARCH("music",R967)),"Music",IF(ISNUMBER(SEARCH("film", R967)), "Film &amp; Video", IF(ISNUMBER(SEARCH("games", R967)), "Games", IF(ISNUMBER(SEARCH("theater", R967)), "Theater",IF(ISNUMBER(SEARCH("technology", R967)), "Technology", IF(ISNUMBER(SEARCH("journalism", R967)), "Journalism", IF(ISNUMBER(SEARCH("photography", R967)), "Photography", IF(ISNUMBER(SEARCH("publishing", R967)), "Publishing")))))))))</f>
        <v>Music</v>
      </c>
      <c r="T967" t="str">
        <f>IF(ISNUMBER(SEARCH("food", R967)), "Food Trucks",
IF(ISNUMBER(SEARCH("electric",R967)),"Electric Music",
IF(ISNUMBER(SEARCH("indie",R967)),"Indie Rock",
IF(ISNUMBER(SEARCH("jazz",R967)),"Jazz",
IF(ISNUMBER(SEARCH("metal",R967)),"Metal",
IF(ISNUMBER(SEARCH("rock",R967)),"Rock",
IF(ISNUMBER(SEARCH("world",R967)),"World Music",
IF(ISNUMBER(SEARCH("animation", R967)), "Animation",
IF(ISNUMBER(SEARCH("documentary", R967)), "Documentary",
IF(ISNUMBER(SEARCH("drama", R967)), "Drama",
IF(ISNUMBER(SEARCH("science", R967)), "Science Ficton",
IF(ISNUMBER(SEARCH("shorts", R967)), "Shorts",
IF(ISNUMBER(SEARCH("television", R967)), "Television",
IF(ISNUMBER(SEARCH("mobile", R967)), "Mobile Games",
IF(ISNUMBER(SEARCH("video games", R967)), "Video Games",
IF(ISNUMBER(SEARCH("theater", R967)), "Plays",
IF(ISNUMBER(SEARCH("wearables", R967)), "Wearables",
IF(ISNUMBER(SEARCH("web", R967)), "Web",
IF(ISNUMBER(SEARCH("journalism", R967)), "Audio",
IF(ISNUMBER(SEARCH("photography", R967)), "Photography Books",
IF(ISNUMBER(SEARCH("publishing/fiction", R967)), "Ficton",
IF(ISNUMBER(SEARCH("nonfiction", R967)), "Nonfiction",
IF(ISNUMBER(SEARCH("podcasts", R967)), "Radio &amp; Podcasts",
IF(ISNUMBER(SEARCH("translations", R967)), "translations"))))))))))))))))))))))))</f>
        <v>Rock</v>
      </c>
    </row>
    <row r="968" spans="1:20" x14ac:dyDescent="0.25">
      <c r="A968">
        <v>966</v>
      </c>
      <c r="B968" t="s">
        <v>878</v>
      </c>
      <c r="C968" s="3" t="s">
        <v>1962</v>
      </c>
      <c r="D968">
        <v>1700</v>
      </c>
      <c r="E968">
        <v>13468</v>
      </c>
      <c r="F968" s="6">
        <f>E968/D968*100</f>
        <v>792.23529411764707</v>
      </c>
      <c r="G968" t="s">
        <v>20</v>
      </c>
      <c r="H968">
        <v>245</v>
      </c>
      <c r="I968" s="8">
        <f>IFERROR(E968/H968,"0")</f>
        <v>54.971428571428568</v>
      </c>
      <c r="J968" t="s">
        <v>21</v>
      </c>
      <c r="K968" t="s">
        <v>22</v>
      </c>
      <c r="L968">
        <v>1497502800</v>
      </c>
      <c r="M968" s="12">
        <f>(((L968/60)/60)/24)+DATE(1970,1,1)</f>
        <v>42901.208333333328</v>
      </c>
      <c r="N968">
        <v>1497675600</v>
      </c>
      <c r="O968" s="12">
        <f>(((N968/60)/60)/24)+DATE(1970,1,1)</f>
        <v>42903.208333333328</v>
      </c>
      <c r="P968" t="b">
        <v>0</v>
      </c>
      <c r="Q968" t="b">
        <v>0</v>
      </c>
      <c r="R968" t="s">
        <v>33</v>
      </c>
      <c r="S968" t="str">
        <f>IF(ISNUMBER(SEARCH("food", R968)), "Food", IF(ISNUMBER(SEARCH("music",R968)),"Music",IF(ISNUMBER(SEARCH("film", R968)), "Film &amp; Video", IF(ISNUMBER(SEARCH("games", R968)), "Games", IF(ISNUMBER(SEARCH("theater", R968)), "Theater",IF(ISNUMBER(SEARCH("technology", R968)), "Technology", IF(ISNUMBER(SEARCH("journalism", R968)), "Journalism", IF(ISNUMBER(SEARCH("photography", R968)), "Photography", IF(ISNUMBER(SEARCH("publishing", R968)), "Publishing")))))))))</f>
        <v>Theater</v>
      </c>
      <c r="T968" t="str">
        <f>IF(ISNUMBER(SEARCH("food", R968)), "Food Trucks",
IF(ISNUMBER(SEARCH("electric",R968)),"Electric Music",
IF(ISNUMBER(SEARCH("indie",R968)),"Indie Rock",
IF(ISNUMBER(SEARCH("jazz",R968)),"Jazz",
IF(ISNUMBER(SEARCH("metal",R968)),"Metal",
IF(ISNUMBER(SEARCH("rock",R968)),"Rock",
IF(ISNUMBER(SEARCH("world",R968)),"World Music",
IF(ISNUMBER(SEARCH("animation", R968)), "Animation",
IF(ISNUMBER(SEARCH("documentary", R968)), "Documentary",
IF(ISNUMBER(SEARCH("drama", R968)), "Drama",
IF(ISNUMBER(SEARCH("science", R968)), "Science Ficton",
IF(ISNUMBER(SEARCH("shorts", R968)), "Shorts",
IF(ISNUMBER(SEARCH("television", R968)), "Television",
IF(ISNUMBER(SEARCH("mobile", R968)), "Mobile Games",
IF(ISNUMBER(SEARCH("video games", R968)), "Video Games",
IF(ISNUMBER(SEARCH("theater", R968)), "Plays",
IF(ISNUMBER(SEARCH("wearables", R968)), "Wearables",
IF(ISNUMBER(SEARCH("web", R968)), "Web",
IF(ISNUMBER(SEARCH("journalism", R968)), "Audio",
IF(ISNUMBER(SEARCH("photography", R968)), "Photography Books",
IF(ISNUMBER(SEARCH("publishing/fiction", R968)), "Ficton",
IF(ISNUMBER(SEARCH("nonfiction", R968)), "Nonfiction",
IF(ISNUMBER(SEARCH("podcasts", R968)), "Radio &amp; Podcasts",
IF(ISNUMBER(SEARCH("translations", R968)), "translations"))))))))))))))))))))))))</f>
        <v>Plays</v>
      </c>
    </row>
    <row r="969" spans="1:20" x14ac:dyDescent="0.25">
      <c r="A969">
        <v>967</v>
      </c>
      <c r="B969" t="s">
        <v>1963</v>
      </c>
      <c r="C969" s="3" t="s">
        <v>1964</v>
      </c>
      <c r="D969">
        <v>88400</v>
      </c>
      <c r="E969">
        <v>121138</v>
      </c>
      <c r="F969" s="6">
        <f>E969/D969*100</f>
        <v>137.03393665158373</v>
      </c>
      <c r="G969" t="s">
        <v>20</v>
      </c>
      <c r="H969">
        <v>1573</v>
      </c>
      <c r="I969" s="8">
        <f>IFERROR(E969/H969,"0")</f>
        <v>77.010807374443743</v>
      </c>
      <c r="J969" t="s">
        <v>21</v>
      </c>
      <c r="K969" t="s">
        <v>22</v>
      </c>
      <c r="L969">
        <v>1333688400</v>
      </c>
      <c r="M969" s="12">
        <f>(((L969/60)/60)/24)+DATE(1970,1,1)</f>
        <v>41005.208333333336</v>
      </c>
      <c r="N969">
        <v>1336885200</v>
      </c>
      <c r="O969" s="12">
        <f>(((N969/60)/60)/24)+DATE(1970,1,1)</f>
        <v>41042.208333333336</v>
      </c>
      <c r="P969" t="b">
        <v>0</v>
      </c>
      <c r="Q969" t="b">
        <v>0</v>
      </c>
      <c r="R969" t="s">
        <v>319</v>
      </c>
      <c r="S969" t="str">
        <f>IF(ISNUMBER(SEARCH("food", R969)), "Food", IF(ISNUMBER(SEARCH("music",R969)),"Music",IF(ISNUMBER(SEARCH("film", R969)), "Film &amp; Video", IF(ISNUMBER(SEARCH("games", R969)), "Games", IF(ISNUMBER(SEARCH("theater", R969)), "Theater",IF(ISNUMBER(SEARCH("technology", R969)), "Technology", IF(ISNUMBER(SEARCH("journalism", R969)), "Journalism", IF(ISNUMBER(SEARCH("photography", R969)), "Photography", IF(ISNUMBER(SEARCH("publishing", R969)), "Publishing")))))))))</f>
        <v>Music</v>
      </c>
      <c r="T969" t="str">
        <f>IF(ISNUMBER(SEARCH("food", R969)), "Food Trucks",
IF(ISNUMBER(SEARCH("electric",R969)),"Electric Music",
IF(ISNUMBER(SEARCH("indie",R969)),"Indie Rock",
IF(ISNUMBER(SEARCH("jazz",R969)),"Jazz",
IF(ISNUMBER(SEARCH("metal",R969)),"Metal",
IF(ISNUMBER(SEARCH("rock",R969)),"Rock",
IF(ISNUMBER(SEARCH("world",R969)),"World Music",
IF(ISNUMBER(SEARCH("animation", R969)), "Animation",
IF(ISNUMBER(SEARCH("documentary", R969)), "Documentary",
IF(ISNUMBER(SEARCH("drama", R969)), "Drama",
IF(ISNUMBER(SEARCH("science", R969)), "Science Ficton",
IF(ISNUMBER(SEARCH("shorts", R969)), "Shorts",
IF(ISNUMBER(SEARCH("television", R969)), "Television",
IF(ISNUMBER(SEARCH("mobile", R969)), "Mobile Games",
IF(ISNUMBER(SEARCH("video games", R969)), "Video Games",
IF(ISNUMBER(SEARCH("theater", R969)), "Plays",
IF(ISNUMBER(SEARCH("wearables", R969)), "Wearables",
IF(ISNUMBER(SEARCH("web", R969)), "Web",
IF(ISNUMBER(SEARCH("journalism", R969)), "Audio",
IF(ISNUMBER(SEARCH("photography", R969)), "Photography Books",
IF(ISNUMBER(SEARCH("publishing/fiction", R969)), "Ficton",
IF(ISNUMBER(SEARCH("nonfiction", R969)), "Nonfiction",
IF(ISNUMBER(SEARCH("podcasts", R969)), "Radio &amp; Podcasts",
IF(ISNUMBER(SEARCH("translations", R969)), "translations"))))))))))))))))))))))))</f>
        <v>World Music</v>
      </c>
    </row>
    <row r="970" spans="1:20" ht="31.5" x14ac:dyDescent="0.25">
      <c r="A970">
        <v>968</v>
      </c>
      <c r="B970" t="s">
        <v>1965</v>
      </c>
      <c r="C970" s="3" t="s">
        <v>1966</v>
      </c>
      <c r="D970">
        <v>2400</v>
      </c>
      <c r="E970">
        <v>8117</v>
      </c>
      <c r="F970" s="6">
        <f>E970/D970*100</f>
        <v>338.20833333333337</v>
      </c>
      <c r="G970" t="s">
        <v>20</v>
      </c>
      <c r="H970">
        <v>114</v>
      </c>
      <c r="I970" s="8">
        <f>IFERROR(E970/H970,"0")</f>
        <v>71.201754385964918</v>
      </c>
      <c r="J970" t="s">
        <v>21</v>
      </c>
      <c r="K970" t="s">
        <v>22</v>
      </c>
      <c r="L970">
        <v>1293861600</v>
      </c>
      <c r="M970" s="12">
        <f>(((L970/60)/60)/24)+DATE(1970,1,1)</f>
        <v>40544.25</v>
      </c>
      <c r="N970">
        <v>1295157600</v>
      </c>
      <c r="O970" s="12">
        <f>(((N970/60)/60)/24)+DATE(1970,1,1)</f>
        <v>40559.25</v>
      </c>
      <c r="P970" t="b">
        <v>0</v>
      </c>
      <c r="Q970" t="b">
        <v>0</v>
      </c>
      <c r="R970" t="s">
        <v>17</v>
      </c>
      <c r="S970" t="str">
        <f>IF(ISNUMBER(SEARCH("food", R970)), "Food", IF(ISNUMBER(SEARCH("music",R970)),"Music",IF(ISNUMBER(SEARCH("film", R970)), "Film &amp; Video", IF(ISNUMBER(SEARCH("games", R970)), "Games", IF(ISNUMBER(SEARCH("theater", R970)), "Theater",IF(ISNUMBER(SEARCH("technology", R970)), "Technology", IF(ISNUMBER(SEARCH("journalism", R970)), "Journalism", IF(ISNUMBER(SEARCH("photography", R970)), "Photography", IF(ISNUMBER(SEARCH("publishing", R970)), "Publishing")))))))))</f>
        <v>Food</v>
      </c>
      <c r="T970" t="str">
        <f>IF(ISNUMBER(SEARCH("food", R970)), "Food Trucks",
IF(ISNUMBER(SEARCH("electric",R970)),"Electric Music",
IF(ISNUMBER(SEARCH("indie",R970)),"Indie Rock",
IF(ISNUMBER(SEARCH("jazz",R970)),"Jazz",
IF(ISNUMBER(SEARCH("metal",R970)),"Metal",
IF(ISNUMBER(SEARCH("rock",R970)),"Rock",
IF(ISNUMBER(SEARCH("world",R970)),"World Music",
IF(ISNUMBER(SEARCH("animation", R970)), "Animation",
IF(ISNUMBER(SEARCH("documentary", R970)), "Documentary",
IF(ISNUMBER(SEARCH("drama", R970)), "Drama",
IF(ISNUMBER(SEARCH("science", R970)), "Science Ficton",
IF(ISNUMBER(SEARCH("shorts", R970)), "Shorts",
IF(ISNUMBER(SEARCH("television", R970)), "Television",
IF(ISNUMBER(SEARCH("mobile", R970)), "Mobile Games",
IF(ISNUMBER(SEARCH("video games", R970)), "Video Games",
IF(ISNUMBER(SEARCH("theater", R970)), "Plays",
IF(ISNUMBER(SEARCH("wearables", R970)), "Wearables",
IF(ISNUMBER(SEARCH("web", R970)), "Web",
IF(ISNUMBER(SEARCH("journalism", R970)), "Audio",
IF(ISNUMBER(SEARCH("photography", R970)), "Photography Books",
IF(ISNUMBER(SEARCH("publishing/fiction", R970)), "Ficton",
IF(ISNUMBER(SEARCH("nonfiction", R970)), "Nonfiction",
IF(ISNUMBER(SEARCH("podcasts", R970)), "Radio &amp; Podcasts",
IF(ISNUMBER(SEARCH("translations", R970)), "translations"))))))))))))))))))))))))</f>
        <v>Food Trucks</v>
      </c>
    </row>
    <row r="971" spans="1:20" x14ac:dyDescent="0.25">
      <c r="A971">
        <v>969</v>
      </c>
      <c r="B971" t="s">
        <v>1967</v>
      </c>
      <c r="C971" s="3" t="s">
        <v>1968</v>
      </c>
      <c r="D971">
        <v>7900</v>
      </c>
      <c r="E971">
        <v>8550</v>
      </c>
      <c r="F971" s="6">
        <f>E971/D971*100</f>
        <v>108.22784810126582</v>
      </c>
      <c r="G971" t="s">
        <v>20</v>
      </c>
      <c r="H971">
        <v>93</v>
      </c>
      <c r="I971" s="8">
        <f>IFERROR(E971/H971,"0")</f>
        <v>91.935483870967744</v>
      </c>
      <c r="J971" t="s">
        <v>21</v>
      </c>
      <c r="K971" t="s">
        <v>22</v>
      </c>
      <c r="L971">
        <v>1576994400</v>
      </c>
      <c r="M971" s="12">
        <f>(((L971/60)/60)/24)+DATE(1970,1,1)</f>
        <v>43821.25</v>
      </c>
      <c r="N971">
        <v>1577599200</v>
      </c>
      <c r="O971" s="12">
        <f>(((N971/60)/60)/24)+DATE(1970,1,1)</f>
        <v>43828.25</v>
      </c>
      <c r="P971" t="b">
        <v>0</v>
      </c>
      <c r="Q971" t="b">
        <v>0</v>
      </c>
      <c r="R971" t="s">
        <v>33</v>
      </c>
      <c r="S971" t="str">
        <f>IF(ISNUMBER(SEARCH("food", R971)), "Food", IF(ISNUMBER(SEARCH("music",R971)),"Music",IF(ISNUMBER(SEARCH("film", R971)), "Film &amp; Video", IF(ISNUMBER(SEARCH("games", R971)), "Games", IF(ISNUMBER(SEARCH("theater", R971)), "Theater",IF(ISNUMBER(SEARCH("technology", R971)), "Technology", IF(ISNUMBER(SEARCH("journalism", R971)), "Journalism", IF(ISNUMBER(SEARCH("photography", R971)), "Photography", IF(ISNUMBER(SEARCH("publishing", R971)), "Publishing")))))))))</f>
        <v>Theater</v>
      </c>
      <c r="T971" t="str">
        <f>IF(ISNUMBER(SEARCH("food", R971)), "Food Trucks",
IF(ISNUMBER(SEARCH("electric",R971)),"Electric Music",
IF(ISNUMBER(SEARCH("indie",R971)),"Indie Rock",
IF(ISNUMBER(SEARCH("jazz",R971)),"Jazz",
IF(ISNUMBER(SEARCH("metal",R971)),"Metal",
IF(ISNUMBER(SEARCH("rock",R971)),"Rock",
IF(ISNUMBER(SEARCH("world",R971)),"World Music",
IF(ISNUMBER(SEARCH("animation", R971)), "Animation",
IF(ISNUMBER(SEARCH("documentary", R971)), "Documentary",
IF(ISNUMBER(SEARCH("drama", R971)), "Drama",
IF(ISNUMBER(SEARCH("science", R971)), "Science Ficton",
IF(ISNUMBER(SEARCH("shorts", R971)), "Shorts",
IF(ISNUMBER(SEARCH("television", R971)), "Television",
IF(ISNUMBER(SEARCH("mobile", R971)), "Mobile Games",
IF(ISNUMBER(SEARCH("video games", R971)), "Video Games",
IF(ISNUMBER(SEARCH("theater", R971)), "Plays",
IF(ISNUMBER(SEARCH("wearables", R971)), "Wearables",
IF(ISNUMBER(SEARCH("web", R971)), "Web",
IF(ISNUMBER(SEARCH("journalism", R971)), "Audio",
IF(ISNUMBER(SEARCH("photography", R971)), "Photography Books",
IF(ISNUMBER(SEARCH("publishing/fiction", R971)), "Ficton",
IF(ISNUMBER(SEARCH("nonfiction", R971)), "Nonfiction",
IF(ISNUMBER(SEARCH("podcasts", R971)), "Radio &amp; Podcasts",
IF(ISNUMBER(SEARCH("translations", R971)), "translations"))))))))))))))))))))))))</f>
        <v>Plays</v>
      </c>
    </row>
    <row r="972" spans="1:20" ht="31.5" x14ac:dyDescent="0.25">
      <c r="A972">
        <v>970</v>
      </c>
      <c r="B972" t="s">
        <v>1969</v>
      </c>
      <c r="C972" s="3" t="s">
        <v>1970</v>
      </c>
      <c r="D972">
        <v>94900</v>
      </c>
      <c r="E972">
        <v>57659</v>
      </c>
      <c r="F972" s="6">
        <f>E972/D972*100</f>
        <v>60.757639620653315</v>
      </c>
      <c r="G972" t="s">
        <v>14</v>
      </c>
      <c r="H972">
        <v>594</v>
      </c>
      <c r="I972" s="8">
        <f>IFERROR(E972/H972,"0")</f>
        <v>97.069023569023571</v>
      </c>
      <c r="J972" t="s">
        <v>21</v>
      </c>
      <c r="K972" t="s">
        <v>22</v>
      </c>
      <c r="L972">
        <v>1304917200</v>
      </c>
      <c r="M972" s="12">
        <f>(((L972/60)/60)/24)+DATE(1970,1,1)</f>
        <v>40672.208333333336</v>
      </c>
      <c r="N972">
        <v>1305003600</v>
      </c>
      <c r="O972" s="12">
        <f>(((N972/60)/60)/24)+DATE(1970,1,1)</f>
        <v>40673.208333333336</v>
      </c>
      <c r="P972" t="b">
        <v>0</v>
      </c>
      <c r="Q972" t="b">
        <v>0</v>
      </c>
      <c r="R972" t="s">
        <v>33</v>
      </c>
      <c r="S972" t="str">
        <f>IF(ISNUMBER(SEARCH("food", R972)), "Food", IF(ISNUMBER(SEARCH("music",R972)),"Music",IF(ISNUMBER(SEARCH("film", R972)), "Film &amp; Video", IF(ISNUMBER(SEARCH("games", R972)), "Games", IF(ISNUMBER(SEARCH("theater", R972)), "Theater",IF(ISNUMBER(SEARCH("technology", R972)), "Technology", IF(ISNUMBER(SEARCH("journalism", R972)), "Journalism", IF(ISNUMBER(SEARCH("photography", R972)), "Photography", IF(ISNUMBER(SEARCH("publishing", R972)), "Publishing")))))))))</f>
        <v>Theater</v>
      </c>
      <c r="T972" t="str">
        <f>IF(ISNUMBER(SEARCH("food", R972)), "Food Trucks",
IF(ISNUMBER(SEARCH("electric",R972)),"Electric Music",
IF(ISNUMBER(SEARCH("indie",R972)),"Indie Rock",
IF(ISNUMBER(SEARCH("jazz",R972)),"Jazz",
IF(ISNUMBER(SEARCH("metal",R972)),"Metal",
IF(ISNUMBER(SEARCH("rock",R972)),"Rock",
IF(ISNUMBER(SEARCH("world",R972)),"World Music",
IF(ISNUMBER(SEARCH("animation", R972)), "Animation",
IF(ISNUMBER(SEARCH("documentary", R972)), "Documentary",
IF(ISNUMBER(SEARCH("drama", R972)), "Drama",
IF(ISNUMBER(SEARCH("science", R972)), "Science Ficton",
IF(ISNUMBER(SEARCH("shorts", R972)), "Shorts",
IF(ISNUMBER(SEARCH("television", R972)), "Television",
IF(ISNUMBER(SEARCH("mobile", R972)), "Mobile Games",
IF(ISNUMBER(SEARCH("video games", R972)), "Video Games",
IF(ISNUMBER(SEARCH("theater", R972)), "Plays",
IF(ISNUMBER(SEARCH("wearables", R972)), "Wearables",
IF(ISNUMBER(SEARCH("web", R972)), "Web",
IF(ISNUMBER(SEARCH("journalism", R972)), "Audio",
IF(ISNUMBER(SEARCH("photography", R972)), "Photography Books",
IF(ISNUMBER(SEARCH("publishing/fiction", R972)), "Ficton",
IF(ISNUMBER(SEARCH("nonfiction", R972)), "Nonfiction",
IF(ISNUMBER(SEARCH("podcasts", R972)), "Radio &amp; Podcasts",
IF(ISNUMBER(SEARCH("translations", R972)), "translations"))))))))))))))))))))))))</f>
        <v>Plays</v>
      </c>
    </row>
    <row r="973" spans="1:20" x14ac:dyDescent="0.25">
      <c r="A973">
        <v>971</v>
      </c>
      <c r="B973" t="s">
        <v>1971</v>
      </c>
      <c r="C973" s="3" t="s">
        <v>1972</v>
      </c>
      <c r="D973">
        <v>5100</v>
      </c>
      <c r="E973">
        <v>1414</v>
      </c>
      <c r="F973" s="6">
        <f>E973/D973*100</f>
        <v>27.725490196078432</v>
      </c>
      <c r="G973" t="s">
        <v>14</v>
      </c>
      <c r="H973">
        <v>24</v>
      </c>
      <c r="I973" s="8">
        <f>IFERROR(E973/H973,"0")</f>
        <v>58.916666666666664</v>
      </c>
      <c r="J973" t="s">
        <v>21</v>
      </c>
      <c r="K973" t="s">
        <v>22</v>
      </c>
      <c r="L973">
        <v>1381208400</v>
      </c>
      <c r="M973" s="12">
        <f>(((L973/60)/60)/24)+DATE(1970,1,1)</f>
        <v>41555.208333333336</v>
      </c>
      <c r="N973">
        <v>1381726800</v>
      </c>
      <c r="O973" s="12">
        <f>(((N973/60)/60)/24)+DATE(1970,1,1)</f>
        <v>41561.208333333336</v>
      </c>
      <c r="P973" t="b">
        <v>0</v>
      </c>
      <c r="Q973" t="b">
        <v>0</v>
      </c>
      <c r="R973" t="s">
        <v>269</v>
      </c>
      <c r="S973" t="str">
        <f>IF(ISNUMBER(SEARCH("food", R973)), "Food", IF(ISNUMBER(SEARCH("music",R973)),"Music",IF(ISNUMBER(SEARCH("film", R973)), "Film &amp; Video", IF(ISNUMBER(SEARCH("games", R973)), "Games", IF(ISNUMBER(SEARCH("theater", R973)), "Theater",IF(ISNUMBER(SEARCH("technology", R973)), "Technology", IF(ISNUMBER(SEARCH("journalism", R973)), "Journalism", IF(ISNUMBER(SEARCH("photography", R973)), "Photography", IF(ISNUMBER(SEARCH("publishing", R973)), "Publishing")))))))))</f>
        <v>Film &amp; Video</v>
      </c>
      <c r="T973" t="str">
        <f>IF(ISNUMBER(SEARCH("food", R973)), "Food Trucks",
IF(ISNUMBER(SEARCH("electric",R973)),"Electric Music",
IF(ISNUMBER(SEARCH("indie",R973)),"Indie Rock",
IF(ISNUMBER(SEARCH("jazz",R973)),"Jazz",
IF(ISNUMBER(SEARCH("metal",R973)),"Metal",
IF(ISNUMBER(SEARCH("rock",R973)),"Rock",
IF(ISNUMBER(SEARCH("world",R973)),"World Music",
IF(ISNUMBER(SEARCH("animation", R973)), "Animation",
IF(ISNUMBER(SEARCH("documentary", R973)), "Documentary",
IF(ISNUMBER(SEARCH("drama", R973)), "Drama",
IF(ISNUMBER(SEARCH("science", R973)), "Science Ficton",
IF(ISNUMBER(SEARCH("shorts", R973)), "Shorts",
IF(ISNUMBER(SEARCH("television", R973)), "Television",
IF(ISNUMBER(SEARCH("mobile", R973)), "Mobile Games",
IF(ISNUMBER(SEARCH("video games", R973)), "Video Games",
IF(ISNUMBER(SEARCH("theater", R973)), "Plays",
IF(ISNUMBER(SEARCH("wearables", R973)), "Wearables",
IF(ISNUMBER(SEARCH("web", R973)), "Web",
IF(ISNUMBER(SEARCH("journalism", R973)), "Audio",
IF(ISNUMBER(SEARCH("photography", R973)), "Photography Books",
IF(ISNUMBER(SEARCH("publishing/fiction", R973)), "Ficton",
IF(ISNUMBER(SEARCH("nonfiction", R973)), "Nonfiction",
IF(ISNUMBER(SEARCH("podcasts", R973)), "Radio &amp; Podcasts",
IF(ISNUMBER(SEARCH("translations", R973)), "translations"))))))))))))))))))))))))</f>
        <v>Television</v>
      </c>
    </row>
    <row r="974" spans="1:20" ht="31.5" x14ac:dyDescent="0.25">
      <c r="A974">
        <v>972</v>
      </c>
      <c r="B974" t="s">
        <v>1973</v>
      </c>
      <c r="C974" s="3" t="s">
        <v>1974</v>
      </c>
      <c r="D974">
        <v>42700</v>
      </c>
      <c r="E974">
        <v>97524</v>
      </c>
      <c r="F974" s="6">
        <f>E974/D974*100</f>
        <v>228.3934426229508</v>
      </c>
      <c r="G974" t="s">
        <v>20</v>
      </c>
      <c r="H974">
        <v>1681</v>
      </c>
      <c r="I974" s="8">
        <f>IFERROR(E974/H974,"0")</f>
        <v>58.015466983938133</v>
      </c>
      <c r="J974" t="s">
        <v>21</v>
      </c>
      <c r="K974" t="s">
        <v>22</v>
      </c>
      <c r="L974">
        <v>1401685200</v>
      </c>
      <c r="M974" s="12">
        <f>(((L974/60)/60)/24)+DATE(1970,1,1)</f>
        <v>41792.208333333336</v>
      </c>
      <c r="N974">
        <v>1402462800</v>
      </c>
      <c r="O974" s="12">
        <f>(((N974/60)/60)/24)+DATE(1970,1,1)</f>
        <v>41801.208333333336</v>
      </c>
      <c r="P974" t="b">
        <v>0</v>
      </c>
      <c r="Q974" t="b">
        <v>1</v>
      </c>
      <c r="R974" t="s">
        <v>28</v>
      </c>
      <c r="S974" t="str">
        <f>IF(ISNUMBER(SEARCH("food", R974)), "Food", IF(ISNUMBER(SEARCH("music",R974)),"Music",IF(ISNUMBER(SEARCH("film", R974)), "Film &amp; Video", IF(ISNUMBER(SEARCH("games", R974)), "Games", IF(ISNUMBER(SEARCH("theater", R974)), "Theater",IF(ISNUMBER(SEARCH("technology", R974)), "Technology", IF(ISNUMBER(SEARCH("journalism", R974)), "Journalism", IF(ISNUMBER(SEARCH("photography", R974)), "Photography", IF(ISNUMBER(SEARCH("publishing", R974)), "Publishing")))))))))</f>
        <v>Technology</v>
      </c>
      <c r="T974" t="str">
        <f>IF(ISNUMBER(SEARCH("food", R974)), "Food Trucks",
IF(ISNUMBER(SEARCH("electric",R974)),"Electric Music",
IF(ISNUMBER(SEARCH("indie",R974)),"Indie Rock",
IF(ISNUMBER(SEARCH("jazz",R974)),"Jazz",
IF(ISNUMBER(SEARCH("metal",R974)),"Metal",
IF(ISNUMBER(SEARCH("rock",R974)),"Rock",
IF(ISNUMBER(SEARCH("world",R974)),"World Music",
IF(ISNUMBER(SEARCH("animation", R974)), "Animation",
IF(ISNUMBER(SEARCH("documentary", R974)), "Documentary",
IF(ISNUMBER(SEARCH("drama", R974)), "Drama",
IF(ISNUMBER(SEARCH("science", R974)), "Science Ficton",
IF(ISNUMBER(SEARCH("shorts", R974)), "Shorts",
IF(ISNUMBER(SEARCH("television", R974)), "Television",
IF(ISNUMBER(SEARCH("mobile", R974)), "Mobile Games",
IF(ISNUMBER(SEARCH("video games", R974)), "Video Games",
IF(ISNUMBER(SEARCH("theater", R974)), "Plays",
IF(ISNUMBER(SEARCH("wearables", R974)), "Wearables",
IF(ISNUMBER(SEARCH("web", R974)), "Web",
IF(ISNUMBER(SEARCH("journalism", R974)), "Audio",
IF(ISNUMBER(SEARCH("photography", R974)), "Photography Books",
IF(ISNUMBER(SEARCH("publishing/fiction", R974)), "Ficton",
IF(ISNUMBER(SEARCH("nonfiction", R974)), "Nonfiction",
IF(ISNUMBER(SEARCH("podcasts", R974)), "Radio &amp; Podcasts",
IF(ISNUMBER(SEARCH("translations", R974)), "translations"))))))))))))))))))))))))</f>
        <v>Web</v>
      </c>
    </row>
    <row r="975" spans="1:20" x14ac:dyDescent="0.25">
      <c r="A975">
        <v>973</v>
      </c>
      <c r="B975" t="s">
        <v>1975</v>
      </c>
      <c r="C975" s="3" t="s">
        <v>1976</v>
      </c>
      <c r="D975">
        <v>121100</v>
      </c>
      <c r="E975">
        <v>26176</v>
      </c>
      <c r="F975" s="6">
        <f>E975/D975*100</f>
        <v>21.615194054500414</v>
      </c>
      <c r="G975" t="s">
        <v>14</v>
      </c>
      <c r="H975">
        <v>252</v>
      </c>
      <c r="I975" s="8">
        <f>IFERROR(E975/H975,"0")</f>
        <v>103.87301587301587</v>
      </c>
      <c r="J975" t="s">
        <v>21</v>
      </c>
      <c r="K975" t="s">
        <v>22</v>
      </c>
      <c r="L975">
        <v>1291960800</v>
      </c>
      <c r="M975" s="12">
        <f>(((L975/60)/60)/24)+DATE(1970,1,1)</f>
        <v>40522.25</v>
      </c>
      <c r="N975">
        <v>1292133600</v>
      </c>
      <c r="O975" s="12">
        <f>(((N975/60)/60)/24)+DATE(1970,1,1)</f>
        <v>40524.25</v>
      </c>
      <c r="P975" t="b">
        <v>0</v>
      </c>
      <c r="Q975" t="b">
        <v>1</v>
      </c>
      <c r="R975" t="s">
        <v>33</v>
      </c>
      <c r="S975" t="str">
        <f>IF(ISNUMBER(SEARCH("food", R975)), "Food", IF(ISNUMBER(SEARCH("music",R975)),"Music",IF(ISNUMBER(SEARCH("film", R975)), "Film &amp; Video", IF(ISNUMBER(SEARCH("games", R975)), "Games", IF(ISNUMBER(SEARCH("theater", R975)), "Theater",IF(ISNUMBER(SEARCH("technology", R975)), "Technology", IF(ISNUMBER(SEARCH("journalism", R975)), "Journalism", IF(ISNUMBER(SEARCH("photography", R975)), "Photography", IF(ISNUMBER(SEARCH("publishing", R975)), "Publishing")))))))))</f>
        <v>Theater</v>
      </c>
      <c r="T975" t="str">
        <f>IF(ISNUMBER(SEARCH("food", R975)), "Food Trucks",
IF(ISNUMBER(SEARCH("electric",R975)),"Electric Music",
IF(ISNUMBER(SEARCH("indie",R975)),"Indie Rock",
IF(ISNUMBER(SEARCH("jazz",R975)),"Jazz",
IF(ISNUMBER(SEARCH("metal",R975)),"Metal",
IF(ISNUMBER(SEARCH("rock",R975)),"Rock",
IF(ISNUMBER(SEARCH("world",R975)),"World Music",
IF(ISNUMBER(SEARCH("animation", R975)), "Animation",
IF(ISNUMBER(SEARCH("documentary", R975)), "Documentary",
IF(ISNUMBER(SEARCH("drama", R975)), "Drama",
IF(ISNUMBER(SEARCH("science", R975)), "Science Ficton",
IF(ISNUMBER(SEARCH("shorts", R975)), "Shorts",
IF(ISNUMBER(SEARCH("television", R975)), "Television",
IF(ISNUMBER(SEARCH("mobile", R975)), "Mobile Games",
IF(ISNUMBER(SEARCH("video games", R975)), "Video Games",
IF(ISNUMBER(SEARCH("theater", R975)), "Plays",
IF(ISNUMBER(SEARCH("wearables", R975)), "Wearables",
IF(ISNUMBER(SEARCH("web", R975)), "Web",
IF(ISNUMBER(SEARCH("journalism", R975)), "Audio",
IF(ISNUMBER(SEARCH("photography", R975)), "Photography Books",
IF(ISNUMBER(SEARCH("publishing/fiction", R975)), "Ficton",
IF(ISNUMBER(SEARCH("nonfiction", R975)), "Nonfiction",
IF(ISNUMBER(SEARCH("podcasts", R975)), "Radio &amp; Podcasts",
IF(ISNUMBER(SEARCH("translations", R975)), "translations"))))))))))))))))))))))))</f>
        <v>Plays</v>
      </c>
    </row>
    <row r="976" spans="1:20" x14ac:dyDescent="0.25">
      <c r="A976">
        <v>974</v>
      </c>
      <c r="B976" t="s">
        <v>1977</v>
      </c>
      <c r="C976" s="3" t="s">
        <v>1978</v>
      </c>
      <c r="D976">
        <v>800</v>
      </c>
      <c r="E976">
        <v>2991</v>
      </c>
      <c r="F976" s="6">
        <f>E976/D976*100</f>
        <v>373.875</v>
      </c>
      <c r="G976" t="s">
        <v>20</v>
      </c>
      <c r="H976">
        <v>32</v>
      </c>
      <c r="I976" s="8">
        <f>IFERROR(E976/H976,"0")</f>
        <v>93.46875</v>
      </c>
      <c r="J976" t="s">
        <v>21</v>
      </c>
      <c r="K976" t="s">
        <v>22</v>
      </c>
      <c r="L976">
        <v>1368853200</v>
      </c>
      <c r="M976" s="12">
        <f>(((L976/60)/60)/24)+DATE(1970,1,1)</f>
        <v>41412.208333333336</v>
      </c>
      <c r="N976">
        <v>1368939600</v>
      </c>
      <c r="O976" s="12">
        <f>(((N976/60)/60)/24)+DATE(1970,1,1)</f>
        <v>41413.208333333336</v>
      </c>
      <c r="P976" t="b">
        <v>0</v>
      </c>
      <c r="Q976" t="b">
        <v>0</v>
      </c>
      <c r="R976" t="s">
        <v>60</v>
      </c>
      <c r="S976" t="str">
        <f>IF(ISNUMBER(SEARCH("food", R976)), "Food", IF(ISNUMBER(SEARCH("music",R976)),"Music",IF(ISNUMBER(SEARCH("film", R976)), "Film &amp; Video", IF(ISNUMBER(SEARCH("games", R976)), "Games", IF(ISNUMBER(SEARCH("theater", R976)), "Theater",IF(ISNUMBER(SEARCH("technology", R976)), "Technology", IF(ISNUMBER(SEARCH("journalism", R976)), "Journalism", IF(ISNUMBER(SEARCH("photography", R976)), "Photography", IF(ISNUMBER(SEARCH("publishing", R976)), "Publishing")))))))))</f>
        <v>Music</v>
      </c>
      <c r="T976" t="str">
        <f>IF(ISNUMBER(SEARCH("food", R976)), "Food Trucks",
IF(ISNUMBER(SEARCH("electric",R976)),"Electric Music",
IF(ISNUMBER(SEARCH("indie",R976)),"Indie Rock",
IF(ISNUMBER(SEARCH("jazz",R976)),"Jazz",
IF(ISNUMBER(SEARCH("metal",R976)),"Metal",
IF(ISNUMBER(SEARCH("rock",R976)),"Rock",
IF(ISNUMBER(SEARCH("world",R976)),"World Music",
IF(ISNUMBER(SEARCH("animation", R976)), "Animation",
IF(ISNUMBER(SEARCH("documentary", R976)), "Documentary",
IF(ISNUMBER(SEARCH("drama", R976)), "Drama",
IF(ISNUMBER(SEARCH("science", R976)), "Science Ficton",
IF(ISNUMBER(SEARCH("shorts", R976)), "Shorts",
IF(ISNUMBER(SEARCH("television", R976)), "Television",
IF(ISNUMBER(SEARCH("mobile", R976)), "Mobile Games",
IF(ISNUMBER(SEARCH("video games", R976)), "Video Games",
IF(ISNUMBER(SEARCH("theater", R976)), "Plays",
IF(ISNUMBER(SEARCH("wearables", R976)), "Wearables",
IF(ISNUMBER(SEARCH("web", R976)), "Web",
IF(ISNUMBER(SEARCH("journalism", R976)), "Audio",
IF(ISNUMBER(SEARCH("photography", R976)), "Photography Books",
IF(ISNUMBER(SEARCH("publishing/fiction", R976)), "Ficton",
IF(ISNUMBER(SEARCH("nonfiction", R976)), "Nonfiction",
IF(ISNUMBER(SEARCH("podcasts", R976)), "Radio &amp; Podcasts",
IF(ISNUMBER(SEARCH("translations", R976)), "translations"))))))))))))))))))))))))</f>
        <v>Indie Rock</v>
      </c>
    </row>
    <row r="977" spans="1:20" x14ac:dyDescent="0.25">
      <c r="A977">
        <v>975</v>
      </c>
      <c r="B977" t="s">
        <v>1979</v>
      </c>
      <c r="C977" s="3" t="s">
        <v>1980</v>
      </c>
      <c r="D977">
        <v>5400</v>
      </c>
      <c r="E977">
        <v>8366</v>
      </c>
      <c r="F977" s="6">
        <f>E977/D977*100</f>
        <v>154.92592592592592</v>
      </c>
      <c r="G977" t="s">
        <v>20</v>
      </c>
      <c r="H977">
        <v>135</v>
      </c>
      <c r="I977" s="8">
        <f>IFERROR(E977/H977,"0")</f>
        <v>61.970370370370368</v>
      </c>
      <c r="J977" t="s">
        <v>21</v>
      </c>
      <c r="K977" t="s">
        <v>22</v>
      </c>
      <c r="L977">
        <v>1448776800</v>
      </c>
      <c r="M977" s="12">
        <f>(((L977/60)/60)/24)+DATE(1970,1,1)</f>
        <v>42337.25</v>
      </c>
      <c r="N977">
        <v>1452146400</v>
      </c>
      <c r="O977" s="12">
        <f>(((N977/60)/60)/24)+DATE(1970,1,1)</f>
        <v>42376.25</v>
      </c>
      <c r="P977" t="b">
        <v>0</v>
      </c>
      <c r="Q977" t="b">
        <v>1</v>
      </c>
      <c r="R977" t="s">
        <v>33</v>
      </c>
      <c r="S977" t="str">
        <f>IF(ISNUMBER(SEARCH("food", R977)), "Food", IF(ISNUMBER(SEARCH("music",R977)),"Music",IF(ISNUMBER(SEARCH("film", R977)), "Film &amp; Video", IF(ISNUMBER(SEARCH("games", R977)), "Games", IF(ISNUMBER(SEARCH("theater", R977)), "Theater",IF(ISNUMBER(SEARCH("technology", R977)), "Technology", IF(ISNUMBER(SEARCH("journalism", R977)), "Journalism", IF(ISNUMBER(SEARCH("photography", R977)), "Photography", IF(ISNUMBER(SEARCH("publishing", R977)), "Publishing")))))))))</f>
        <v>Theater</v>
      </c>
      <c r="T977" t="str">
        <f>IF(ISNUMBER(SEARCH("food", R977)), "Food Trucks",
IF(ISNUMBER(SEARCH("electric",R977)),"Electric Music",
IF(ISNUMBER(SEARCH("indie",R977)),"Indie Rock",
IF(ISNUMBER(SEARCH("jazz",R977)),"Jazz",
IF(ISNUMBER(SEARCH("metal",R977)),"Metal",
IF(ISNUMBER(SEARCH("rock",R977)),"Rock",
IF(ISNUMBER(SEARCH("world",R977)),"World Music",
IF(ISNUMBER(SEARCH("animation", R977)), "Animation",
IF(ISNUMBER(SEARCH("documentary", R977)), "Documentary",
IF(ISNUMBER(SEARCH("drama", R977)), "Drama",
IF(ISNUMBER(SEARCH("science", R977)), "Science Ficton",
IF(ISNUMBER(SEARCH("shorts", R977)), "Shorts",
IF(ISNUMBER(SEARCH("television", R977)), "Television",
IF(ISNUMBER(SEARCH("mobile", R977)), "Mobile Games",
IF(ISNUMBER(SEARCH("video games", R977)), "Video Games",
IF(ISNUMBER(SEARCH("theater", R977)), "Plays",
IF(ISNUMBER(SEARCH("wearables", R977)), "Wearables",
IF(ISNUMBER(SEARCH("web", R977)), "Web",
IF(ISNUMBER(SEARCH("journalism", R977)), "Audio",
IF(ISNUMBER(SEARCH("photography", R977)), "Photography Books",
IF(ISNUMBER(SEARCH("publishing/fiction", R977)), "Ficton",
IF(ISNUMBER(SEARCH("nonfiction", R977)), "Nonfiction",
IF(ISNUMBER(SEARCH("podcasts", R977)), "Radio &amp; Podcasts",
IF(ISNUMBER(SEARCH("translations", R977)), "translations"))))))))))))))))))))))))</f>
        <v>Plays</v>
      </c>
    </row>
    <row r="978" spans="1:20" ht="31.5" x14ac:dyDescent="0.25">
      <c r="A978">
        <v>976</v>
      </c>
      <c r="B978" t="s">
        <v>1981</v>
      </c>
      <c r="C978" s="3" t="s">
        <v>1982</v>
      </c>
      <c r="D978">
        <v>4000</v>
      </c>
      <c r="E978">
        <v>12886</v>
      </c>
      <c r="F978" s="6">
        <f>E978/D978*100</f>
        <v>322.14999999999998</v>
      </c>
      <c r="G978" t="s">
        <v>20</v>
      </c>
      <c r="H978">
        <v>140</v>
      </c>
      <c r="I978" s="8">
        <f>IFERROR(E978/H978,"0")</f>
        <v>92.042857142857144</v>
      </c>
      <c r="J978" t="s">
        <v>21</v>
      </c>
      <c r="K978" t="s">
        <v>22</v>
      </c>
      <c r="L978">
        <v>1296194400</v>
      </c>
      <c r="M978" s="12">
        <f>(((L978/60)/60)/24)+DATE(1970,1,1)</f>
        <v>40571.25</v>
      </c>
      <c r="N978">
        <v>1296712800</v>
      </c>
      <c r="O978" s="12">
        <f>(((N978/60)/60)/24)+DATE(1970,1,1)</f>
        <v>40577.25</v>
      </c>
      <c r="P978" t="b">
        <v>0</v>
      </c>
      <c r="Q978" t="b">
        <v>1</v>
      </c>
      <c r="R978" t="s">
        <v>33</v>
      </c>
      <c r="S978" t="str">
        <f>IF(ISNUMBER(SEARCH("food", R978)), "Food", IF(ISNUMBER(SEARCH("music",R978)),"Music",IF(ISNUMBER(SEARCH("film", R978)), "Film &amp; Video", IF(ISNUMBER(SEARCH("games", R978)), "Games", IF(ISNUMBER(SEARCH("theater", R978)), "Theater",IF(ISNUMBER(SEARCH("technology", R978)), "Technology", IF(ISNUMBER(SEARCH("journalism", R978)), "Journalism", IF(ISNUMBER(SEARCH("photography", R978)), "Photography", IF(ISNUMBER(SEARCH("publishing", R978)), "Publishing")))))))))</f>
        <v>Theater</v>
      </c>
      <c r="T978" t="str">
        <f>IF(ISNUMBER(SEARCH("food", R978)), "Food Trucks",
IF(ISNUMBER(SEARCH("electric",R978)),"Electric Music",
IF(ISNUMBER(SEARCH("indie",R978)),"Indie Rock",
IF(ISNUMBER(SEARCH("jazz",R978)),"Jazz",
IF(ISNUMBER(SEARCH("metal",R978)),"Metal",
IF(ISNUMBER(SEARCH("rock",R978)),"Rock",
IF(ISNUMBER(SEARCH("world",R978)),"World Music",
IF(ISNUMBER(SEARCH("animation", R978)), "Animation",
IF(ISNUMBER(SEARCH("documentary", R978)), "Documentary",
IF(ISNUMBER(SEARCH("drama", R978)), "Drama",
IF(ISNUMBER(SEARCH("science", R978)), "Science Ficton",
IF(ISNUMBER(SEARCH("shorts", R978)), "Shorts",
IF(ISNUMBER(SEARCH("television", R978)), "Television",
IF(ISNUMBER(SEARCH("mobile", R978)), "Mobile Games",
IF(ISNUMBER(SEARCH("video games", R978)), "Video Games",
IF(ISNUMBER(SEARCH("theater", R978)), "Plays",
IF(ISNUMBER(SEARCH("wearables", R978)), "Wearables",
IF(ISNUMBER(SEARCH("web", R978)), "Web",
IF(ISNUMBER(SEARCH("journalism", R978)), "Audio",
IF(ISNUMBER(SEARCH("photography", R978)), "Photography Books",
IF(ISNUMBER(SEARCH("publishing/fiction", R978)), "Ficton",
IF(ISNUMBER(SEARCH("nonfiction", R978)), "Nonfiction",
IF(ISNUMBER(SEARCH("podcasts", R978)), "Radio &amp; Podcasts",
IF(ISNUMBER(SEARCH("translations", R978)), "translations"))))))))))))))))))))))))</f>
        <v>Plays</v>
      </c>
    </row>
    <row r="979" spans="1:20" x14ac:dyDescent="0.25">
      <c r="A979">
        <v>977</v>
      </c>
      <c r="B979" t="s">
        <v>1258</v>
      </c>
      <c r="C979" s="3" t="s">
        <v>1983</v>
      </c>
      <c r="D979">
        <v>7000</v>
      </c>
      <c r="E979">
        <v>5177</v>
      </c>
      <c r="F979" s="6">
        <f>E979/D979*100</f>
        <v>73.957142857142856</v>
      </c>
      <c r="G979" t="s">
        <v>14</v>
      </c>
      <c r="H979">
        <v>67</v>
      </c>
      <c r="I979" s="8">
        <f>IFERROR(E979/H979,"0")</f>
        <v>77.268656716417908</v>
      </c>
      <c r="J979" t="s">
        <v>21</v>
      </c>
      <c r="K979" t="s">
        <v>22</v>
      </c>
      <c r="L979">
        <v>1517983200</v>
      </c>
      <c r="M979" s="12">
        <f>(((L979/60)/60)/24)+DATE(1970,1,1)</f>
        <v>43138.25</v>
      </c>
      <c r="N979">
        <v>1520748000</v>
      </c>
      <c r="O979" s="12">
        <f>(((N979/60)/60)/24)+DATE(1970,1,1)</f>
        <v>43170.25</v>
      </c>
      <c r="P979" t="b">
        <v>0</v>
      </c>
      <c r="Q979" t="b">
        <v>0</v>
      </c>
      <c r="R979" t="s">
        <v>17</v>
      </c>
      <c r="S979" t="str">
        <f>IF(ISNUMBER(SEARCH("food", R979)), "Food", IF(ISNUMBER(SEARCH("music",R979)),"Music",IF(ISNUMBER(SEARCH("film", R979)), "Film &amp; Video", IF(ISNUMBER(SEARCH("games", R979)), "Games", IF(ISNUMBER(SEARCH("theater", R979)), "Theater",IF(ISNUMBER(SEARCH("technology", R979)), "Technology", IF(ISNUMBER(SEARCH("journalism", R979)), "Journalism", IF(ISNUMBER(SEARCH("photography", R979)), "Photography", IF(ISNUMBER(SEARCH("publishing", R979)), "Publishing")))))))))</f>
        <v>Food</v>
      </c>
      <c r="T979" t="str">
        <f>IF(ISNUMBER(SEARCH("food", R979)), "Food Trucks",
IF(ISNUMBER(SEARCH("electric",R979)),"Electric Music",
IF(ISNUMBER(SEARCH("indie",R979)),"Indie Rock",
IF(ISNUMBER(SEARCH("jazz",R979)),"Jazz",
IF(ISNUMBER(SEARCH("metal",R979)),"Metal",
IF(ISNUMBER(SEARCH("rock",R979)),"Rock",
IF(ISNUMBER(SEARCH("world",R979)),"World Music",
IF(ISNUMBER(SEARCH("animation", R979)), "Animation",
IF(ISNUMBER(SEARCH("documentary", R979)), "Documentary",
IF(ISNUMBER(SEARCH("drama", R979)), "Drama",
IF(ISNUMBER(SEARCH("science", R979)), "Science Ficton",
IF(ISNUMBER(SEARCH("shorts", R979)), "Shorts",
IF(ISNUMBER(SEARCH("television", R979)), "Television",
IF(ISNUMBER(SEARCH("mobile", R979)), "Mobile Games",
IF(ISNUMBER(SEARCH("video games", R979)), "Video Games",
IF(ISNUMBER(SEARCH("theater", R979)), "Plays",
IF(ISNUMBER(SEARCH("wearables", R979)), "Wearables",
IF(ISNUMBER(SEARCH("web", R979)), "Web",
IF(ISNUMBER(SEARCH("journalism", R979)), "Audio",
IF(ISNUMBER(SEARCH("photography", R979)), "Photography Books",
IF(ISNUMBER(SEARCH("publishing/fiction", R979)), "Ficton",
IF(ISNUMBER(SEARCH("nonfiction", R979)), "Nonfiction",
IF(ISNUMBER(SEARCH("podcasts", R979)), "Radio &amp; Podcasts",
IF(ISNUMBER(SEARCH("translations", R979)), "translations"))))))))))))))))))))))))</f>
        <v>Food Trucks</v>
      </c>
    </row>
    <row r="980" spans="1:20" x14ac:dyDescent="0.25">
      <c r="A980">
        <v>978</v>
      </c>
      <c r="B980" t="s">
        <v>1984</v>
      </c>
      <c r="C980" s="3" t="s">
        <v>1985</v>
      </c>
      <c r="D980">
        <v>1000</v>
      </c>
      <c r="E980">
        <v>8641</v>
      </c>
      <c r="F980" s="6">
        <f>E980/D980*100</f>
        <v>864.1</v>
      </c>
      <c r="G980" t="s">
        <v>20</v>
      </c>
      <c r="H980">
        <v>92</v>
      </c>
      <c r="I980" s="8">
        <f>IFERROR(E980/H980,"0")</f>
        <v>93.923913043478265</v>
      </c>
      <c r="J980" t="s">
        <v>21</v>
      </c>
      <c r="K980" t="s">
        <v>22</v>
      </c>
      <c r="L980">
        <v>1478930400</v>
      </c>
      <c r="M980" s="12">
        <f>(((L980/60)/60)/24)+DATE(1970,1,1)</f>
        <v>42686.25</v>
      </c>
      <c r="N980">
        <v>1480831200</v>
      </c>
      <c r="O980" s="12">
        <f>(((N980/60)/60)/24)+DATE(1970,1,1)</f>
        <v>42708.25</v>
      </c>
      <c r="P980" t="b">
        <v>0</v>
      </c>
      <c r="Q980" t="b">
        <v>0</v>
      </c>
      <c r="R980" t="s">
        <v>89</v>
      </c>
      <c r="S980" t="str">
        <f>IF(ISNUMBER(SEARCH("food", R980)), "Food", IF(ISNUMBER(SEARCH("music",R980)),"Music",IF(ISNUMBER(SEARCH("film", R980)), "Film &amp; Video", IF(ISNUMBER(SEARCH("games", R980)), "Games", IF(ISNUMBER(SEARCH("theater", R980)), "Theater",IF(ISNUMBER(SEARCH("technology", R980)), "Technology", IF(ISNUMBER(SEARCH("journalism", R980)), "Journalism", IF(ISNUMBER(SEARCH("photography", R980)), "Photography", IF(ISNUMBER(SEARCH("publishing", R980)), "Publishing")))))))))</f>
        <v>Games</v>
      </c>
      <c r="T980" t="str">
        <f>IF(ISNUMBER(SEARCH("food", R980)), "Food Trucks",
IF(ISNUMBER(SEARCH("electric",R980)),"Electric Music",
IF(ISNUMBER(SEARCH("indie",R980)),"Indie Rock",
IF(ISNUMBER(SEARCH("jazz",R980)),"Jazz",
IF(ISNUMBER(SEARCH("metal",R980)),"Metal",
IF(ISNUMBER(SEARCH("rock",R980)),"Rock",
IF(ISNUMBER(SEARCH("world",R980)),"World Music",
IF(ISNUMBER(SEARCH("animation", R980)), "Animation",
IF(ISNUMBER(SEARCH("documentary", R980)), "Documentary",
IF(ISNUMBER(SEARCH("drama", R980)), "Drama",
IF(ISNUMBER(SEARCH("science", R980)), "Science Ficton",
IF(ISNUMBER(SEARCH("shorts", R980)), "Shorts",
IF(ISNUMBER(SEARCH("television", R980)), "Television",
IF(ISNUMBER(SEARCH("mobile", R980)), "Mobile Games",
IF(ISNUMBER(SEARCH("video games", R980)), "Video Games",
IF(ISNUMBER(SEARCH("theater", R980)), "Plays",
IF(ISNUMBER(SEARCH("wearables", R980)), "Wearables",
IF(ISNUMBER(SEARCH("web", R980)), "Web",
IF(ISNUMBER(SEARCH("journalism", R980)), "Audio",
IF(ISNUMBER(SEARCH("photography", R980)), "Photography Books",
IF(ISNUMBER(SEARCH("publishing/fiction", R980)), "Ficton",
IF(ISNUMBER(SEARCH("nonfiction", R980)), "Nonfiction",
IF(ISNUMBER(SEARCH("podcasts", R980)), "Radio &amp; Podcasts",
IF(ISNUMBER(SEARCH("translations", R980)), "translations"))))))))))))))))))))))))</f>
        <v>Video Games</v>
      </c>
    </row>
    <row r="981" spans="1:20" x14ac:dyDescent="0.25">
      <c r="A981">
        <v>979</v>
      </c>
      <c r="B981" t="s">
        <v>1986</v>
      </c>
      <c r="C981" s="3" t="s">
        <v>1987</v>
      </c>
      <c r="D981">
        <v>60200</v>
      </c>
      <c r="E981">
        <v>86244</v>
      </c>
      <c r="F981" s="6">
        <f>E981/D981*100</f>
        <v>143.26245847176079</v>
      </c>
      <c r="G981" t="s">
        <v>20</v>
      </c>
      <c r="H981">
        <v>1015</v>
      </c>
      <c r="I981" s="8">
        <f>IFERROR(E981/H981,"0")</f>
        <v>84.969458128078813</v>
      </c>
      <c r="J981" t="s">
        <v>40</v>
      </c>
      <c r="K981" t="s">
        <v>41</v>
      </c>
      <c r="L981">
        <v>1426395600</v>
      </c>
      <c r="M981" s="12">
        <f>(((L981/60)/60)/24)+DATE(1970,1,1)</f>
        <v>42078.208333333328</v>
      </c>
      <c r="N981">
        <v>1426914000</v>
      </c>
      <c r="O981" s="12">
        <f>(((N981/60)/60)/24)+DATE(1970,1,1)</f>
        <v>42084.208333333328</v>
      </c>
      <c r="P981" t="b">
        <v>0</v>
      </c>
      <c r="Q981" t="b">
        <v>0</v>
      </c>
      <c r="R981" t="s">
        <v>33</v>
      </c>
      <c r="S981" t="str">
        <f>IF(ISNUMBER(SEARCH("food", R981)), "Food", IF(ISNUMBER(SEARCH("music",R981)),"Music",IF(ISNUMBER(SEARCH("film", R981)), "Film &amp; Video", IF(ISNUMBER(SEARCH("games", R981)), "Games", IF(ISNUMBER(SEARCH("theater", R981)), "Theater",IF(ISNUMBER(SEARCH("technology", R981)), "Technology", IF(ISNUMBER(SEARCH("journalism", R981)), "Journalism", IF(ISNUMBER(SEARCH("photography", R981)), "Photography", IF(ISNUMBER(SEARCH("publishing", R981)), "Publishing")))))))))</f>
        <v>Theater</v>
      </c>
      <c r="T981" t="str">
        <f>IF(ISNUMBER(SEARCH("food", R981)), "Food Trucks",
IF(ISNUMBER(SEARCH("electric",R981)),"Electric Music",
IF(ISNUMBER(SEARCH("indie",R981)),"Indie Rock",
IF(ISNUMBER(SEARCH("jazz",R981)),"Jazz",
IF(ISNUMBER(SEARCH("metal",R981)),"Metal",
IF(ISNUMBER(SEARCH("rock",R981)),"Rock",
IF(ISNUMBER(SEARCH("world",R981)),"World Music",
IF(ISNUMBER(SEARCH("animation", R981)), "Animation",
IF(ISNUMBER(SEARCH("documentary", R981)), "Documentary",
IF(ISNUMBER(SEARCH("drama", R981)), "Drama",
IF(ISNUMBER(SEARCH("science", R981)), "Science Ficton",
IF(ISNUMBER(SEARCH("shorts", R981)), "Shorts",
IF(ISNUMBER(SEARCH("television", R981)), "Television",
IF(ISNUMBER(SEARCH("mobile", R981)), "Mobile Games",
IF(ISNUMBER(SEARCH("video games", R981)), "Video Games",
IF(ISNUMBER(SEARCH("theater", R981)), "Plays",
IF(ISNUMBER(SEARCH("wearables", R981)), "Wearables",
IF(ISNUMBER(SEARCH("web", R981)), "Web",
IF(ISNUMBER(SEARCH("journalism", R981)), "Audio",
IF(ISNUMBER(SEARCH("photography", R981)), "Photography Books",
IF(ISNUMBER(SEARCH("publishing/fiction", R981)), "Ficton",
IF(ISNUMBER(SEARCH("nonfiction", R981)), "Nonfiction",
IF(ISNUMBER(SEARCH("podcasts", R981)), "Radio &amp; Podcasts",
IF(ISNUMBER(SEARCH("translations", R981)), "translations"))))))))))))))))))))))))</f>
        <v>Plays</v>
      </c>
    </row>
    <row r="982" spans="1:20" x14ac:dyDescent="0.25">
      <c r="A982">
        <v>980</v>
      </c>
      <c r="B982" t="s">
        <v>1988</v>
      </c>
      <c r="C982" s="3" t="s">
        <v>1989</v>
      </c>
      <c r="D982">
        <v>195200</v>
      </c>
      <c r="E982">
        <v>78630</v>
      </c>
      <c r="F982" s="6">
        <f>E982/D982*100</f>
        <v>40.281762295081968</v>
      </c>
      <c r="G982" t="s">
        <v>14</v>
      </c>
      <c r="H982">
        <v>742</v>
      </c>
      <c r="I982" s="8">
        <f>IFERROR(E982/H982,"0")</f>
        <v>105.97035040431267</v>
      </c>
      <c r="J982" t="s">
        <v>21</v>
      </c>
      <c r="K982" t="s">
        <v>22</v>
      </c>
      <c r="L982">
        <v>1446181200</v>
      </c>
      <c r="M982" s="12">
        <f>(((L982/60)/60)/24)+DATE(1970,1,1)</f>
        <v>42307.208333333328</v>
      </c>
      <c r="N982">
        <v>1446616800</v>
      </c>
      <c r="O982" s="12">
        <f>(((N982/60)/60)/24)+DATE(1970,1,1)</f>
        <v>42312.25</v>
      </c>
      <c r="P982" t="b">
        <v>1</v>
      </c>
      <c r="Q982" t="b">
        <v>0</v>
      </c>
      <c r="R982" t="s">
        <v>68</v>
      </c>
      <c r="S982" t="str">
        <f>IF(ISNUMBER(SEARCH("food", R982)), "Food", IF(ISNUMBER(SEARCH("music",R982)),"Music",IF(ISNUMBER(SEARCH("film", R982)), "Film &amp; Video", IF(ISNUMBER(SEARCH("games", R982)), "Games", IF(ISNUMBER(SEARCH("theater", R982)), "Theater",IF(ISNUMBER(SEARCH("technology", R982)), "Technology", IF(ISNUMBER(SEARCH("journalism", R982)), "Journalism", IF(ISNUMBER(SEARCH("photography", R982)), "Photography", IF(ISNUMBER(SEARCH("publishing", R982)), "Publishing")))))))))</f>
        <v>Publishing</v>
      </c>
      <c r="T982" t="str">
        <f>IF(ISNUMBER(SEARCH("food", R982)), "Food Trucks",
IF(ISNUMBER(SEARCH("electric",R982)),"Electric Music",
IF(ISNUMBER(SEARCH("indie",R982)),"Indie Rock",
IF(ISNUMBER(SEARCH("jazz",R982)),"Jazz",
IF(ISNUMBER(SEARCH("metal",R982)),"Metal",
IF(ISNUMBER(SEARCH("rock",R982)),"Rock",
IF(ISNUMBER(SEARCH("world",R982)),"World Music",
IF(ISNUMBER(SEARCH("animation", R982)), "Animation",
IF(ISNUMBER(SEARCH("documentary", R982)), "Documentary",
IF(ISNUMBER(SEARCH("drama", R982)), "Drama",
IF(ISNUMBER(SEARCH("science", R982)), "Science Ficton",
IF(ISNUMBER(SEARCH("shorts", R982)), "Shorts",
IF(ISNUMBER(SEARCH("television", R982)), "Television",
IF(ISNUMBER(SEARCH("mobile", R982)), "Mobile Games",
IF(ISNUMBER(SEARCH("video games", R982)), "Video Games",
IF(ISNUMBER(SEARCH("theater", R982)), "Plays",
IF(ISNUMBER(SEARCH("wearables", R982)), "Wearables",
IF(ISNUMBER(SEARCH("web", R982)), "Web",
IF(ISNUMBER(SEARCH("journalism", R982)), "Audio",
IF(ISNUMBER(SEARCH("photography", R982)), "Photography Books",
IF(ISNUMBER(SEARCH("publishing/fiction", R982)), "Ficton",
IF(ISNUMBER(SEARCH("nonfiction", R982)), "Nonfiction",
IF(ISNUMBER(SEARCH("podcasts", R982)), "Radio &amp; Podcasts",
IF(ISNUMBER(SEARCH("translations", R982)), "translations"))))))))))))))))))))))))</f>
        <v>Nonfiction</v>
      </c>
    </row>
    <row r="983" spans="1:20" x14ac:dyDescent="0.25">
      <c r="A983">
        <v>981</v>
      </c>
      <c r="B983" t="s">
        <v>1990</v>
      </c>
      <c r="C983" s="3" t="s">
        <v>1991</v>
      </c>
      <c r="D983">
        <v>6700</v>
      </c>
      <c r="E983">
        <v>11941</v>
      </c>
      <c r="F983" s="6">
        <f>E983/D983*100</f>
        <v>178.22388059701493</v>
      </c>
      <c r="G983" t="s">
        <v>20</v>
      </c>
      <c r="H983">
        <v>323</v>
      </c>
      <c r="I983" s="8">
        <f>IFERROR(E983/H983,"0")</f>
        <v>36.969040247678016</v>
      </c>
      <c r="J983" t="s">
        <v>21</v>
      </c>
      <c r="K983" t="s">
        <v>22</v>
      </c>
      <c r="L983">
        <v>1514181600</v>
      </c>
      <c r="M983" s="12">
        <f>(((L983/60)/60)/24)+DATE(1970,1,1)</f>
        <v>43094.25</v>
      </c>
      <c r="N983">
        <v>1517032800</v>
      </c>
      <c r="O983" s="12">
        <f>(((N983/60)/60)/24)+DATE(1970,1,1)</f>
        <v>43127.25</v>
      </c>
      <c r="P983" t="b">
        <v>0</v>
      </c>
      <c r="Q983" t="b">
        <v>0</v>
      </c>
      <c r="R983" t="s">
        <v>28</v>
      </c>
      <c r="S983" t="str">
        <f>IF(ISNUMBER(SEARCH("food", R983)), "Food", IF(ISNUMBER(SEARCH("music",R983)),"Music",IF(ISNUMBER(SEARCH("film", R983)), "Film &amp; Video", IF(ISNUMBER(SEARCH("games", R983)), "Games", IF(ISNUMBER(SEARCH("theater", R983)), "Theater",IF(ISNUMBER(SEARCH("technology", R983)), "Technology", IF(ISNUMBER(SEARCH("journalism", R983)), "Journalism", IF(ISNUMBER(SEARCH("photography", R983)), "Photography", IF(ISNUMBER(SEARCH("publishing", R983)), "Publishing")))))))))</f>
        <v>Technology</v>
      </c>
      <c r="T983" t="str">
        <f>IF(ISNUMBER(SEARCH("food", R983)), "Food Trucks",
IF(ISNUMBER(SEARCH("electric",R983)),"Electric Music",
IF(ISNUMBER(SEARCH("indie",R983)),"Indie Rock",
IF(ISNUMBER(SEARCH("jazz",R983)),"Jazz",
IF(ISNUMBER(SEARCH("metal",R983)),"Metal",
IF(ISNUMBER(SEARCH("rock",R983)),"Rock",
IF(ISNUMBER(SEARCH("world",R983)),"World Music",
IF(ISNUMBER(SEARCH("animation", R983)), "Animation",
IF(ISNUMBER(SEARCH("documentary", R983)), "Documentary",
IF(ISNUMBER(SEARCH("drama", R983)), "Drama",
IF(ISNUMBER(SEARCH("science", R983)), "Science Ficton",
IF(ISNUMBER(SEARCH("shorts", R983)), "Shorts",
IF(ISNUMBER(SEARCH("television", R983)), "Television",
IF(ISNUMBER(SEARCH("mobile", R983)), "Mobile Games",
IF(ISNUMBER(SEARCH("video games", R983)), "Video Games",
IF(ISNUMBER(SEARCH("theater", R983)), "Plays",
IF(ISNUMBER(SEARCH("wearables", R983)), "Wearables",
IF(ISNUMBER(SEARCH("web", R983)), "Web",
IF(ISNUMBER(SEARCH("journalism", R983)), "Audio",
IF(ISNUMBER(SEARCH("photography", R983)), "Photography Books",
IF(ISNUMBER(SEARCH("publishing/fiction", R983)), "Ficton",
IF(ISNUMBER(SEARCH("nonfiction", R983)), "Nonfiction",
IF(ISNUMBER(SEARCH("podcasts", R983)), "Radio &amp; Podcasts",
IF(ISNUMBER(SEARCH("translations", R983)), "translations"))))))))))))))))))))))))</f>
        <v>Web</v>
      </c>
    </row>
    <row r="984" spans="1:20" x14ac:dyDescent="0.25">
      <c r="A984">
        <v>982</v>
      </c>
      <c r="B984" t="s">
        <v>1992</v>
      </c>
      <c r="C984" s="3" t="s">
        <v>1993</v>
      </c>
      <c r="D984">
        <v>7200</v>
      </c>
      <c r="E984">
        <v>6115</v>
      </c>
      <c r="F984" s="6">
        <f>E984/D984*100</f>
        <v>84.930555555555557</v>
      </c>
      <c r="G984" t="s">
        <v>14</v>
      </c>
      <c r="H984">
        <v>75</v>
      </c>
      <c r="I984" s="8">
        <f>IFERROR(E984/H984,"0")</f>
        <v>81.533333333333331</v>
      </c>
      <c r="J984" t="s">
        <v>21</v>
      </c>
      <c r="K984" t="s">
        <v>22</v>
      </c>
      <c r="L984">
        <v>1311051600</v>
      </c>
      <c r="M984" s="12">
        <f>(((L984/60)/60)/24)+DATE(1970,1,1)</f>
        <v>40743.208333333336</v>
      </c>
      <c r="N984">
        <v>1311224400</v>
      </c>
      <c r="O984" s="12">
        <f>(((N984/60)/60)/24)+DATE(1970,1,1)</f>
        <v>40745.208333333336</v>
      </c>
      <c r="P984" t="b">
        <v>0</v>
      </c>
      <c r="Q984" t="b">
        <v>1</v>
      </c>
      <c r="R984" t="s">
        <v>42</v>
      </c>
      <c r="S984" t="str">
        <f>IF(ISNUMBER(SEARCH("food", R984)), "Food", IF(ISNUMBER(SEARCH("music",R984)),"Music",IF(ISNUMBER(SEARCH("film", R984)), "Film &amp; Video", IF(ISNUMBER(SEARCH("games", R984)), "Games", IF(ISNUMBER(SEARCH("theater", R984)), "Theater",IF(ISNUMBER(SEARCH("technology", R984)), "Technology", IF(ISNUMBER(SEARCH("journalism", R984)), "Journalism", IF(ISNUMBER(SEARCH("photography", R984)), "Photography", IF(ISNUMBER(SEARCH("publishing", R984)), "Publishing")))))))))</f>
        <v>Film &amp; Video</v>
      </c>
      <c r="T984" t="str">
        <f>IF(ISNUMBER(SEARCH("food", R984)), "Food Trucks",
IF(ISNUMBER(SEARCH("electric",R984)),"Electric Music",
IF(ISNUMBER(SEARCH("indie",R984)),"Indie Rock",
IF(ISNUMBER(SEARCH("jazz",R984)),"Jazz",
IF(ISNUMBER(SEARCH("metal",R984)),"Metal",
IF(ISNUMBER(SEARCH("rock",R984)),"Rock",
IF(ISNUMBER(SEARCH("world",R984)),"World Music",
IF(ISNUMBER(SEARCH("animation", R984)), "Animation",
IF(ISNUMBER(SEARCH("documentary", R984)), "Documentary",
IF(ISNUMBER(SEARCH("drama", R984)), "Drama",
IF(ISNUMBER(SEARCH("science", R984)), "Science Ficton",
IF(ISNUMBER(SEARCH("shorts", R984)), "Shorts",
IF(ISNUMBER(SEARCH("television", R984)), "Television",
IF(ISNUMBER(SEARCH("mobile", R984)), "Mobile Games",
IF(ISNUMBER(SEARCH("video games", R984)), "Video Games",
IF(ISNUMBER(SEARCH("theater", R984)), "Plays",
IF(ISNUMBER(SEARCH("wearables", R984)), "Wearables",
IF(ISNUMBER(SEARCH("web", R984)), "Web",
IF(ISNUMBER(SEARCH("journalism", R984)), "Audio",
IF(ISNUMBER(SEARCH("photography", R984)), "Photography Books",
IF(ISNUMBER(SEARCH("publishing/fiction", R984)), "Ficton",
IF(ISNUMBER(SEARCH("nonfiction", R984)), "Nonfiction",
IF(ISNUMBER(SEARCH("podcasts", R984)), "Radio &amp; Podcasts",
IF(ISNUMBER(SEARCH("translations", R984)), "translations"))))))))))))))))))))))))</f>
        <v>Documentary</v>
      </c>
    </row>
    <row r="985" spans="1:20" x14ac:dyDescent="0.25">
      <c r="A985">
        <v>983</v>
      </c>
      <c r="B985" t="s">
        <v>1994</v>
      </c>
      <c r="C985" s="3" t="s">
        <v>1995</v>
      </c>
      <c r="D985">
        <v>129100</v>
      </c>
      <c r="E985">
        <v>188404</v>
      </c>
      <c r="F985" s="6">
        <f>E985/D985*100</f>
        <v>145.93648334624322</v>
      </c>
      <c r="G985" t="s">
        <v>20</v>
      </c>
      <c r="H985">
        <v>2326</v>
      </c>
      <c r="I985" s="8">
        <f>IFERROR(E985/H985,"0")</f>
        <v>80.999140154772135</v>
      </c>
      <c r="J985" t="s">
        <v>21</v>
      </c>
      <c r="K985" t="s">
        <v>22</v>
      </c>
      <c r="L985">
        <v>1564894800</v>
      </c>
      <c r="M985" s="12">
        <f>(((L985/60)/60)/24)+DATE(1970,1,1)</f>
        <v>43681.208333333328</v>
      </c>
      <c r="N985">
        <v>1566190800</v>
      </c>
      <c r="O985" s="12">
        <f>(((N985/60)/60)/24)+DATE(1970,1,1)</f>
        <v>43696.208333333328</v>
      </c>
      <c r="P985" t="b">
        <v>0</v>
      </c>
      <c r="Q985" t="b">
        <v>0</v>
      </c>
      <c r="R985" t="s">
        <v>42</v>
      </c>
      <c r="S985" t="str">
        <f>IF(ISNUMBER(SEARCH("food", R985)), "Food", IF(ISNUMBER(SEARCH("music",R985)),"Music",IF(ISNUMBER(SEARCH("film", R985)), "Film &amp; Video", IF(ISNUMBER(SEARCH("games", R985)), "Games", IF(ISNUMBER(SEARCH("theater", R985)), "Theater",IF(ISNUMBER(SEARCH("technology", R985)), "Technology", IF(ISNUMBER(SEARCH("journalism", R985)), "Journalism", IF(ISNUMBER(SEARCH("photography", R985)), "Photography", IF(ISNUMBER(SEARCH("publishing", R985)), "Publishing")))))))))</f>
        <v>Film &amp; Video</v>
      </c>
      <c r="T985" t="str">
        <f>IF(ISNUMBER(SEARCH("food", R985)), "Food Trucks",
IF(ISNUMBER(SEARCH("electric",R985)),"Electric Music",
IF(ISNUMBER(SEARCH("indie",R985)),"Indie Rock",
IF(ISNUMBER(SEARCH("jazz",R985)),"Jazz",
IF(ISNUMBER(SEARCH("metal",R985)),"Metal",
IF(ISNUMBER(SEARCH("rock",R985)),"Rock",
IF(ISNUMBER(SEARCH("world",R985)),"World Music",
IF(ISNUMBER(SEARCH("animation", R985)), "Animation",
IF(ISNUMBER(SEARCH("documentary", R985)), "Documentary",
IF(ISNUMBER(SEARCH("drama", R985)), "Drama",
IF(ISNUMBER(SEARCH("science", R985)), "Science Ficton",
IF(ISNUMBER(SEARCH("shorts", R985)), "Shorts",
IF(ISNUMBER(SEARCH("television", R985)), "Television",
IF(ISNUMBER(SEARCH("mobile", R985)), "Mobile Games",
IF(ISNUMBER(SEARCH("video games", R985)), "Video Games",
IF(ISNUMBER(SEARCH("theater", R985)), "Plays",
IF(ISNUMBER(SEARCH("wearables", R985)), "Wearables",
IF(ISNUMBER(SEARCH("web", R985)), "Web",
IF(ISNUMBER(SEARCH("journalism", R985)), "Audio",
IF(ISNUMBER(SEARCH("photography", R985)), "Photography Books",
IF(ISNUMBER(SEARCH("publishing/fiction", R985)), "Ficton",
IF(ISNUMBER(SEARCH("nonfiction", R985)), "Nonfiction",
IF(ISNUMBER(SEARCH("podcasts", R985)), "Radio &amp; Podcasts",
IF(ISNUMBER(SEARCH("translations", R985)), "translations"))))))))))))))))))))))))</f>
        <v>Documentary</v>
      </c>
    </row>
    <row r="986" spans="1:20" ht="31.5" x14ac:dyDescent="0.25">
      <c r="A986">
        <v>984</v>
      </c>
      <c r="B986" t="s">
        <v>1996</v>
      </c>
      <c r="C986" s="3" t="s">
        <v>1997</v>
      </c>
      <c r="D986">
        <v>6500</v>
      </c>
      <c r="E986">
        <v>9910</v>
      </c>
      <c r="F986" s="6">
        <f>E986/D986*100</f>
        <v>152.46153846153848</v>
      </c>
      <c r="G986" t="s">
        <v>20</v>
      </c>
      <c r="H986">
        <v>381</v>
      </c>
      <c r="I986" s="8">
        <f>IFERROR(E986/H986,"0")</f>
        <v>26.010498687664043</v>
      </c>
      <c r="J986" t="s">
        <v>21</v>
      </c>
      <c r="K986" t="s">
        <v>22</v>
      </c>
      <c r="L986">
        <v>1567918800</v>
      </c>
      <c r="M986" s="12">
        <f>(((L986/60)/60)/24)+DATE(1970,1,1)</f>
        <v>43716.208333333328</v>
      </c>
      <c r="N986">
        <v>1570165200</v>
      </c>
      <c r="O986" s="12">
        <f>(((N986/60)/60)/24)+DATE(1970,1,1)</f>
        <v>43742.208333333328</v>
      </c>
      <c r="P986" t="b">
        <v>0</v>
      </c>
      <c r="Q986" t="b">
        <v>0</v>
      </c>
      <c r="R986" t="s">
        <v>33</v>
      </c>
      <c r="S986" t="str">
        <f>IF(ISNUMBER(SEARCH("food", R986)), "Food", IF(ISNUMBER(SEARCH("music",R986)),"Music",IF(ISNUMBER(SEARCH("film", R986)), "Film &amp; Video", IF(ISNUMBER(SEARCH("games", R986)), "Games", IF(ISNUMBER(SEARCH("theater", R986)), "Theater",IF(ISNUMBER(SEARCH("technology", R986)), "Technology", IF(ISNUMBER(SEARCH("journalism", R986)), "Journalism", IF(ISNUMBER(SEARCH("photography", R986)), "Photography", IF(ISNUMBER(SEARCH("publishing", R986)), "Publishing")))))))))</f>
        <v>Theater</v>
      </c>
      <c r="T986" t="str">
        <f>IF(ISNUMBER(SEARCH("food", R986)), "Food Trucks",
IF(ISNUMBER(SEARCH("electric",R986)),"Electric Music",
IF(ISNUMBER(SEARCH("indie",R986)),"Indie Rock",
IF(ISNUMBER(SEARCH("jazz",R986)),"Jazz",
IF(ISNUMBER(SEARCH("metal",R986)),"Metal",
IF(ISNUMBER(SEARCH("rock",R986)),"Rock",
IF(ISNUMBER(SEARCH("world",R986)),"World Music",
IF(ISNUMBER(SEARCH("animation", R986)), "Animation",
IF(ISNUMBER(SEARCH("documentary", R986)), "Documentary",
IF(ISNUMBER(SEARCH("drama", R986)), "Drama",
IF(ISNUMBER(SEARCH("science", R986)), "Science Ficton",
IF(ISNUMBER(SEARCH("shorts", R986)), "Shorts",
IF(ISNUMBER(SEARCH("television", R986)), "Television",
IF(ISNUMBER(SEARCH("mobile", R986)), "Mobile Games",
IF(ISNUMBER(SEARCH("video games", R986)), "Video Games",
IF(ISNUMBER(SEARCH("theater", R986)), "Plays",
IF(ISNUMBER(SEARCH("wearables", R986)), "Wearables",
IF(ISNUMBER(SEARCH("web", R986)), "Web",
IF(ISNUMBER(SEARCH("journalism", R986)), "Audio",
IF(ISNUMBER(SEARCH("photography", R986)), "Photography Books",
IF(ISNUMBER(SEARCH("publishing/fiction", R986)), "Ficton",
IF(ISNUMBER(SEARCH("nonfiction", R986)), "Nonfiction",
IF(ISNUMBER(SEARCH("podcasts", R986)), "Radio &amp; Podcasts",
IF(ISNUMBER(SEARCH("translations", R986)), "translations"))))))))))))))))))))))))</f>
        <v>Plays</v>
      </c>
    </row>
    <row r="987" spans="1:20" x14ac:dyDescent="0.25">
      <c r="A987">
        <v>985</v>
      </c>
      <c r="B987" t="s">
        <v>1998</v>
      </c>
      <c r="C987" s="3" t="s">
        <v>1999</v>
      </c>
      <c r="D987">
        <v>170600</v>
      </c>
      <c r="E987">
        <v>114523</v>
      </c>
      <c r="F987" s="6">
        <f>E987/D987*100</f>
        <v>67.129542790152414</v>
      </c>
      <c r="G987" t="s">
        <v>14</v>
      </c>
      <c r="H987">
        <v>4405</v>
      </c>
      <c r="I987" s="8">
        <f>IFERROR(E987/H987,"0")</f>
        <v>25.998410896708286</v>
      </c>
      <c r="J987" t="s">
        <v>21</v>
      </c>
      <c r="K987" t="s">
        <v>22</v>
      </c>
      <c r="L987">
        <v>1386309600</v>
      </c>
      <c r="M987" s="12">
        <f>(((L987/60)/60)/24)+DATE(1970,1,1)</f>
        <v>41614.25</v>
      </c>
      <c r="N987">
        <v>1388556000</v>
      </c>
      <c r="O987" s="12">
        <f>(((N987/60)/60)/24)+DATE(1970,1,1)</f>
        <v>41640.25</v>
      </c>
      <c r="P987" t="b">
        <v>0</v>
      </c>
      <c r="Q987" t="b">
        <v>1</v>
      </c>
      <c r="R987" t="s">
        <v>23</v>
      </c>
      <c r="S987" t="str">
        <f>IF(ISNUMBER(SEARCH("food", R987)), "Food", IF(ISNUMBER(SEARCH("music",R987)),"Music",IF(ISNUMBER(SEARCH("film", R987)), "Film &amp; Video", IF(ISNUMBER(SEARCH("games", R987)), "Games", IF(ISNUMBER(SEARCH("theater", R987)), "Theater",IF(ISNUMBER(SEARCH("technology", R987)), "Technology", IF(ISNUMBER(SEARCH("journalism", R987)), "Journalism", IF(ISNUMBER(SEARCH("photography", R987)), "Photography", IF(ISNUMBER(SEARCH("publishing", R987)), "Publishing")))))))))</f>
        <v>Music</v>
      </c>
      <c r="T987" t="str">
        <f>IF(ISNUMBER(SEARCH("food", R987)), "Food Trucks",
IF(ISNUMBER(SEARCH("electric",R987)),"Electric Music",
IF(ISNUMBER(SEARCH("indie",R987)),"Indie Rock",
IF(ISNUMBER(SEARCH("jazz",R987)),"Jazz",
IF(ISNUMBER(SEARCH("metal",R987)),"Metal",
IF(ISNUMBER(SEARCH("rock",R987)),"Rock",
IF(ISNUMBER(SEARCH("world",R987)),"World Music",
IF(ISNUMBER(SEARCH("animation", R987)), "Animation",
IF(ISNUMBER(SEARCH("documentary", R987)), "Documentary",
IF(ISNUMBER(SEARCH("drama", R987)), "Drama",
IF(ISNUMBER(SEARCH("science", R987)), "Science Ficton",
IF(ISNUMBER(SEARCH("shorts", R987)), "Shorts",
IF(ISNUMBER(SEARCH("television", R987)), "Television",
IF(ISNUMBER(SEARCH("mobile", R987)), "Mobile Games",
IF(ISNUMBER(SEARCH("video games", R987)), "Video Games",
IF(ISNUMBER(SEARCH("theater", R987)), "Plays",
IF(ISNUMBER(SEARCH("wearables", R987)), "Wearables",
IF(ISNUMBER(SEARCH("web", R987)), "Web",
IF(ISNUMBER(SEARCH("journalism", R987)), "Audio",
IF(ISNUMBER(SEARCH("photography", R987)), "Photography Books",
IF(ISNUMBER(SEARCH("publishing/fiction", R987)), "Ficton",
IF(ISNUMBER(SEARCH("nonfiction", R987)), "Nonfiction",
IF(ISNUMBER(SEARCH("podcasts", R987)), "Radio &amp; Podcasts",
IF(ISNUMBER(SEARCH("translations", R987)), "translations"))))))))))))))))))))))))</f>
        <v>Rock</v>
      </c>
    </row>
    <row r="988" spans="1:20" x14ac:dyDescent="0.25">
      <c r="A988">
        <v>986</v>
      </c>
      <c r="B988" t="s">
        <v>2000</v>
      </c>
      <c r="C988" s="3" t="s">
        <v>2001</v>
      </c>
      <c r="D988">
        <v>7800</v>
      </c>
      <c r="E988">
        <v>3144</v>
      </c>
      <c r="F988" s="6">
        <f>E988/D988*100</f>
        <v>40.307692307692307</v>
      </c>
      <c r="G988" t="s">
        <v>14</v>
      </c>
      <c r="H988">
        <v>92</v>
      </c>
      <c r="I988" s="8">
        <f>IFERROR(E988/H988,"0")</f>
        <v>34.173913043478258</v>
      </c>
      <c r="J988" t="s">
        <v>21</v>
      </c>
      <c r="K988" t="s">
        <v>22</v>
      </c>
      <c r="L988">
        <v>1301979600</v>
      </c>
      <c r="M988" s="12">
        <f>(((L988/60)/60)/24)+DATE(1970,1,1)</f>
        <v>40638.208333333336</v>
      </c>
      <c r="N988">
        <v>1303189200</v>
      </c>
      <c r="O988" s="12">
        <f>(((N988/60)/60)/24)+DATE(1970,1,1)</f>
        <v>40652.208333333336</v>
      </c>
      <c r="P988" t="b">
        <v>0</v>
      </c>
      <c r="Q988" t="b">
        <v>0</v>
      </c>
      <c r="R988" t="s">
        <v>23</v>
      </c>
      <c r="S988" t="str">
        <f>IF(ISNUMBER(SEARCH("food", R988)), "Food", IF(ISNUMBER(SEARCH("music",R988)),"Music",IF(ISNUMBER(SEARCH("film", R988)), "Film &amp; Video", IF(ISNUMBER(SEARCH("games", R988)), "Games", IF(ISNUMBER(SEARCH("theater", R988)), "Theater",IF(ISNUMBER(SEARCH("technology", R988)), "Technology", IF(ISNUMBER(SEARCH("journalism", R988)), "Journalism", IF(ISNUMBER(SEARCH("photography", R988)), "Photography", IF(ISNUMBER(SEARCH("publishing", R988)), "Publishing")))))))))</f>
        <v>Music</v>
      </c>
      <c r="T988" t="str">
        <f>IF(ISNUMBER(SEARCH("food", R988)), "Food Trucks",
IF(ISNUMBER(SEARCH("electric",R988)),"Electric Music",
IF(ISNUMBER(SEARCH("indie",R988)),"Indie Rock",
IF(ISNUMBER(SEARCH("jazz",R988)),"Jazz",
IF(ISNUMBER(SEARCH("metal",R988)),"Metal",
IF(ISNUMBER(SEARCH("rock",R988)),"Rock",
IF(ISNUMBER(SEARCH("world",R988)),"World Music",
IF(ISNUMBER(SEARCH("animation", R988)), "Animation",
IF(ISNUMBER(SEARCH("documentary", R988)), "Documentary",
IF(ISNUMBER(SEARCH("drama", R988)), "Drama",
IF(ISNUMBER(SEARCH("science", R988)), "Science Ficton",
IF(ISNUMBER(SEARCH("shorts", R988)), "Shorts",
IF(ISNUMBER(SEARCH("television", R988)), "Television",
IF(ISNUMBER(SEARCH("mobile", R988)), "Mobile Games",
IF(ISNUMBER(SEARCH("video games", R988)), "Video Games",
IF(ISNUMBER(SEARCH("theater", R988)), "Plays",
IF(ISNUMBER(SEARCH("wearables", R988)), "Wearables",
IF(ISNUMBER(SEARCH("web", R988)), "Web",
IF(ISNUMBER(SEARCH("journalism", R988)), "Audio",
IF(ISNUMBER(SEARCH("photography", R988)), "Photography Books",
IF(ISNUMBER(SEARCH("publishing/fiction", R988)), "Ficton",
IF(ISNUMBER(SEARCH("nonfiction", R988)), "Nonfiction",
IF(ISNUMBER(SEARCH("podcasts", R988)), "Radio &amp; Podcasts",
IF(ISNUMBER(SEARCH("translations", R988)), "translations"))))))))))))))))))))))))</f>
        <v>Rock</v>
      </c>
    </row>
    <row r="989" spans="1:20" x14ac:dyDescent="0.25">
      <c r="A989">
        <v>987</v>
      </c>
      <c r="B989" t="s">
        <v>2002</v>
      </c>
      <c r="C989" s="3" t="s">
        <v>2003</v>
      </c>
      <c r="D989">
        <v>6200</v>
      </c>
      <c r="E989">
        <v>13441</v>
      </c>
      <c r="F989" s="6">
        <f>E989/D989*100</f>
        <v>216.79032258064518</v>
      </c>
      <c r="G989" t="s">
        <v>20</v>
      </c>
      <c r="H989">
        <v>480</v>
      </c>
      <c r="I989" s="8">
        <f>IFERROR(E989/H989,"0")</f>
        <v>28.002083333333335</v>
      </c>
      <c r="J989" t="s">
        <v>21</v>
      </c>
      <c r="K989" t="s">
        <v>22</v>
      </c>
      <c r="L989">
        <v>1493269200</v>
      </c>
      <c r="M989" s="12">
        <f>(((L989/60)/60)/24)+DATE(1970,1,1)</f>
        <v>42852.208333333328</v>
      </c>
      <c r="N989">
        <v>1494478800</v>
      </c>
      <c r="O989" s="12">
        <f>(((N989/60)/60)/24)+DATE(1970,1,1)</f>
        <v>42866.208333333328</v>
      </c>
      <c r="P989" t="b">
        <v>0</v>
      </c>
      <c r="Q989" t="b">
        <v>0</v>
      </c>
      <c r="R989" t="s">
        <v>42</v>
      </c>
      <c r="S989" t="str">
        <f>IF(ISNUMBER(SEARCH("food", R989)), "Food", IF(ISNUMBER(SEARCH("music",R989)),"Music",IF(ISNUMBER(SEARCH("film", R989)), "Film &amp; Video", IF(ISNUMBER(SEARCH("games", R989)), "Games", IF(ISNUMBER(SEARCH("theater", R989)), "Theater",IF(ISNUMBER(SEARCH("technology", R989)), "Technology", IF(ISNUMBER(SEARCH("journalism", R989)), "Journalism", IF(ISNUMBER(SEARCH("photography", R989)), "Photography", IF(ISNUMBER(SEARCH("publishing", R989)), "Publishing")))))))))</f>
        <v>Film &amp; Video</v>
      </c>
      <c r="T989" t="str">
        <f>IF(ISNUMBER(SEARCH("food", R989)), "Food Trucks",
IF(ISNUMBER(SEARCH("electric",R989)),"Electric Music",
IF(ISNUMBER(SEARCH("indie",R989)),"Indie Rock",
IF(ISNUMBER(SEARCH("jazz",R989)),"Jazz",
IF(ISNUMBER(SEARCH("metal",R989)),"Metal",
IF(ISNUMBER(SEARCH("rock",R989)),"Rock",
IF(ISNUMBER(SEARCH("world",R989)),"World Music",
IF(ISNUMBER(SEARCH("animation", R989)), "Animation",
IF(ISNUMBER(SEARCH("documentary", R989)), "Documentary",
IF(ISNUMBER(SEARCH("drama", R989)), "Drama",
IF(ISNUMBER(SEARCH("science", R989)), "Science Ficton",
IF(ISNUMBER(SEARCH("shorts", R989)), "Shorts",
IF(ISNUMBER(SEARCH("television", R989)), "Television",
IF(ISNUMBER(SEARCH("mobile", R989)), "Mobile Games",
IF(ISNUMBER(SEARCH("video games", R989)), "Video Games",
IF(ISNUMBER(SEARCH("theater", R989)), "Plays",
IF(ISNUMBER(SEARCH("wearables", R989)), "Wearables",
IF(ISNUMBER(SEARCH("web", R989)), "Web",
IF(ISNUMBER(SEARCH("journalism", R989)), "Audio",
IF(ISNUMBER(SEARCH("photography", R989)), "Photography Books",
IF(ISNUMBER(SEARCH("publishing/fiction", R989)), "Ficton",
IF(ISNUMBER(SEARCH("nonfiction", R989)), "Nonfiction",
IF(ISNUMBER(SEARCH("podcasts", R989)), "Radio &amp; Podcasts",
IF(ISNUMBER(SEARCH("translations", R989)), "translations"))))))))))))))))))))))))</f>
        <v>Documentary</v>
      </c>
    </row>
    <row r="990" spans="1:20" x14ac:dyDescent="0.25">
      <c r="A990">
        <v>988</v>
      </c>
      <c r="B990" t="s">
        <v>2004</v>
      </c>
      <c r="C990" s="3" t="s">
        <v>2005</v>
      </c>
      <c r="D990">
        <v>9400</v>
      </c>
      <c r="E990">
        <v>4899</v>
      </c>
      <c r="F990" s="6">
        <f>E990/D990*100</f>
        <v>52.117021276595743</v>
      </c>
      <c r="G990" t="s">
        <v>14</v>
      </c>
      <c r="H990">
        <v>64</v>
      </c>
      <c r="I990" s="8">
        <f>IFERROR(E990/H990,"0")</f>
        <v>76.546875</v>
      </c>
      <c r="J990" t="s">
        <v>21</v>
      </c>
      <c r="K990" t="s">
        <v>22</v>
      </c>
      <c r="L990">
        <v>1478930400</v>
      </c>
      <c r="M990" s="12">
        <f>(((L990/60)/60)/24)+DATE(1970,1,1)</f>
        <v>42686.25</v>
      </c>
      <c r="N990">
        <v>1480744800</v>
      </c>
      <c r="O990" s="12">
        <f>(((N990/60)/60)/24)+DATE(1970,1,1)</f>
        <v>42707.25</v>
      </c>
      <c r="P990" t="b">
        <v>0</v>
      </c>
      <c r="Q990" t="b">
        <v>0</v>
      </c>
      <c r="R990" t="s">
        <v>133</v>
      </c>
      <c r="S990" t="str">
        <f>IF(ISNUMBER(SEARCH("food", R990)), "Food", IF(ISNUMBER(SEARCH("music",R990)),"Music",IF(ISNUMBER(SEARCH("film", R990)), "Film &amp; Video", IF(ISNUMBER(SEARCH("games", R990)), "Games", IF(ISNUMBER(SEARCH("theater", R990)), "Theater",IF(ISNUMBER(SEARCH("technology", R990)), "Technology", IF(ISNUMBER(SEARCH("journalism", R990)), "Journalism", IF(ISNUMBER(SEARCH("photography", R990)), "Photography", IF(ISNUMBER(SEARCH("publishing", R990)), "Publishing")))))))))</f>
        <v>Publishing</v>
      </c>
      <c r="T990" t="str">
        <f>IF(ISNUMBER(SEARCH("food", R990)), "Food Trucks",
IF(ISNUMBER(SEARCH("electric",R990)),"Electric Music",
IF(ISNUMBER(SEARCH("indie",R990)),"Indie Rock",
IF(ISNUMBER(SEARCH("jazz",R990)),"Jazz",
IF(ISNUMBER(SEARCH("metal",R990)),"Metal",
IF(ISNUMBER(SEARCH("rock",R990)),"Rock",
IF(ISNUMBER(SEARCH("world",R990)),"World Music",
IF(ISNUMBER(SEARCH("animation", R990)), "Animation",
IF(ISNUMBER(SEARCH("documentary", R990)), "Documentary",
IF(ISNUMBER(SEARCH("drama", R990)), "Drama",
IF(ISNUMBER(SEARCH("science", R990)), "Science Ficton",
IF(ISNUMBER(SEARCH("shorts", R990)), "Shorts",
IF(ISNUMBER(SEARCH("television", R990)), "Television",
IF(ISNUMBER(SEARCH("mobile", R990)), "Mobile Games",
IF(ISNUMBER(SEARCH("video games", R990)), "Video Games",
IF(ISNUMBER(SEARCH("theater", R990)), "Plays",
IF(ISNUMBER(SEARCH("wearables", R990)), "Wearables",
IF(ISNUMBER(SEARCH("web", R990)), "Web",
IF(ISNUMBER(SEARCH("journalism", R990)), "Audio",
IF(ISNUMBER(SEARCH("photography", R990)), "Photography Books",
IF(ISNUMBER(SEARCH("publishing/fiction", R990)), "Ficton",
IF(ISNUMBER(SEARCH("nonfiction", R990)), "Nonfiction",
IF(ISNUMBER(SEARCH("podcasts", R990)), "Radio &amp; Podcasts",
IF(ISNUMBER(SEARCH("translations", R990)), "translations"))))))))))))))))))))))))</f>
        <v>Radio &amp; Podcasts</v>
      </c>
    </row>
    <row r="991" spans="1:20" x14ac:dyDescent="0.25">
      <c r="A991">
        <v>989</v>
      </c>
      <c r="B991" t="s">
        <v>2006</v>
      </c>
      <c r="C991" s="3" t="s">
        <v>2007</v>
      </c>
      <c r="D991">
        <v>2400</v>
      </c>
      <c r="E991">
        <v>11990</v>
      </c>
      <c r="F991" s="6">
        <f>E991/D991*100</f>
        <v>499.58333333333337</v>
      </c>
      <c r="G991" t="s">
        <v>20</v>
      </c>
      <c r="H991">
        <v>226</v>
      </c>
      <c r="I991" s="8">
        <f>IFERROR(E991/H991,"0")</f>
        <v>53.053097345132741</v>
      </c>
      <c r="J991" t="s">
        <v>21</v>
      </c>
      <c r="K991" t="s">
        <v>22</v>
      </c>
      <c r="L991">
        <v>1555390800</v>
      </c>
      <c r="M991" s="12">
        <f>(((L991/60)/60)/24)+DATE(1970,1,1)</f>
        <v>43571.208333333328</v>
      </c>
      <c r="N991">
        <v>1555822800</v>
      </c>
      <c r="O991" s="12">
        <f>(((N991/60)/60)/24)+DATE(1970,1,1)</f>
        <v>43576.208333333328</v>
      </c>
      <c r="P991" t="b">
        <v>0</v>
      </c>
      <c r="Q991" t="b">
        <v>0</v>
      </c>
      <c r="R991" t="s">
        <v>206</v>
      </c>
      <c r="S991" t="str">
        <f>IF(ISNUMBER(SEARCH("food", R991)), "Food", IF(ISNUMBER(SEARCH("music",R991)),"Music",IF(ISNUMBER(SEARCH("film", R991)), "Film &amp; Video", IF(ISNUMBER(SEARCH("games", R991)), "Games", IF(ISNUMBER(SEARCH("theater", R991)), "Theater",IF(ISNUMBER(SEARCH("technology", R991)), "Technology", IF(ISNUMBER(SEARCH("journalism", R991)), "Journalism", IF(ISNUMBER(SEARCH("photography", R991)), "Photography", IF(ISNUMBER(SEARCH("publishing", R991)), "Publishing")))))))))</f>
        <v>Publishing</v>
      </c>
      <c r="T991" t="str">
        <f>IF(ISNUMBER(SEARCH("food", R991)), "Food Trucks",
IF(ISNUMBER(SEARCH("electric",R991)),"Electric Music",
IF(ISNUMBER(SEARCH("indie",R991)),"Indie Rock",
IF(ISNUMBER(SEARCH("jazz",R991)),"Jazz",
IF(ISNUMBER(SEARCH("metal",R991)),"Metal",
IF(ISNUMBER(SEARCH("rock",R991)),"Rock",
IF(ISNUMBER(SEARCH("world",R991)),"World Music",
IF(ISNUMBER(SEARCH("animation", R991)), "Animation",
IF(ISNUMBER(SEARCH("documentary", R991)), "Documentary",
IF(ISNUMBER(SEARCH("drama", R991)), "Drama",
IF(ISNUMBER(SEARCH("science", R991)), "Science Ficton",
IF(ISNUMBER(SEARCH("shorts", R991)), "Shorts",
IF(ISNUMBER(SEARCH("television", R991)), "Television",
IF(ISNUMBER(SEARCH("mobile", R991)), "Mobile Games",
IF(ISNUMBER(SEARCH("video games", R991)), "Video Games",
IF(ISNUMBER(SEARCH("theater", R991)), "Plays",
IF(ISNUMBER(SEARCH("wearables", R991)), "Wearables",
IF(ISNUMBER(SEARCH("web", R991)), "Web",
IF(ISNUMBER(SEARCH("journalism", R991)), "Audio",
IF(ISNUMBER(SEARCH("photography", R991)), "Photography Books",
IF(ISNUMBER(SEARCH("publishing/fiction", R991)), "Ficton",
IF(ISNUMBER(SEARCH("nonfiction", R991)), "Nonfiction",
IF(ISNUMBER(SEARCH("podcasts", R991)), "Radio &amp; Podcasts",
IF(ISNUMBER(SEARCH("translations", R991)), "translations"))))))))))))))))))))))))</f>
        <v>translations</v>
      </c>
    </row>
    <row r="992" spans="1:20" x14ac:dyDescent="0.25">
      <c r="A992">
        <v>990</v>
      </c>
      <c r="B992" t="s">
        <v>2008</v>
      </c>
      <c r="C992" s="3" t="s">
        <v>2009</v>
      </c>
      <c r="D992">
        <v>7800</v>
      </c>
      <c r="E992">
        <v>6839</v>
      </c>
      <c r="F992" s="6">
        <f>E992/D992*100</f>
        <v>87.679487179487182</v>
      </c>
      <c r="G992" t="s">
        <v>14</v>
      </c>
      <c r="H992">
        <v>64</v>
      </c>
      <c r="I992" s="8">
        <f>IFERROR(E992/H992,"0")</f>
        <v>106.859375</v>
      </c>
      <c r="J992" t="s">
        <v>21</v>
      </c>
      <c r="K992" t="s">
        <v>22</v>
      </c>
      <c r="L992">
        <v>1456984800</v>
      </c>
      <c r="M992" s="12">
        <f>(((L992/60)/60)/24)+DATE(1970,1,1)</f>
        <v>42432.25</v>
      </c>
      <c r="N992">
        <v>1458882000</v>
      </c>
      <c r="O992" s="12">
        <f>(((N992/60)/60)/24)+DATE(1970,1,1)</f>
        <v>42454.208333333328</v>
      </c>
      <c r="P992" t="b">
        <v>0</v>
      </c>
      <c r="Q992" t="b">
        <v>1</v>
      </c>
      <c r="R992" t="s">
        <v>53</v>
      </c>
      <c r="S992" t="str">
        <f>IF(ISNUMBER(SEARCH("food", R992)), "Food", IF(ISNUMBER(SEARCH("music",R992)),"Music",IF(ISNUMBER(SEARCH("film", R992)), "Film &amp; Video", IF(ISNUMBER(SEARCH("games", R992)), "Games", IF(ISNUMBER(SEARCH("theater", R992)), "Theater",IF(ISNUMBER(SEARCH("technology", R992)), "Technology", IF(ISNUMBER(SEARCH("journalism", R992)), "Journalism", IF(ISNUMBER(SEARCH("photography", R992)), "Photography", IF(ISNUMBER(SEARCH("publishing", R992)), "Publishing")))))))))</f>
        <v>Film &amp; Video</v>
      </c>
      <c r="T992" t="str">
        <f>IF(ISNUMBER(SEARCH("food", R992)), "Food Trucks",
IF(ISNUMBER(SEARCH("electric",R992)),"Electric Music",
IF(ISNUMBER(SEARCH("indie",R992)),"Indie Rock",
IF(ISNUMBER(SEARCH("jazz",R992)),"Jazz",
IF(ISNUMBER(SEARCH("metal",R992)),"Metal",
IF(ISNUMBER(SEARCH("rock",R992)),"Rock",
IF(ISNUMBER(SEARCH("world",R992)),"World Music",
IF(ISNUMBER(SEARCH("animation", R992)), "Animation",
IF(ISNUMBER(SEARCH("documentary", R992)), "Documentary",
IF(ISNUMBER(SEARCH("drama", R992)), "Drama",
IF(ISNUMBER(SEARCH("science", R992)), "Science Ficton",
IF(ISNUMBER(SEARCH("shorts", R992)), "Shorts",
IF(ISNUMBER(SEARCH("television", R992)), "Television",
IF(ISNUMBER(SEARCH("mobile", R992)), "Mobile Games",
IF(ISNUMBER(SEARCH("video games", R992)), "Video Games",
IF(ISNUMBER(SEARCH("theater", R992)), "Plays",
IF(ISNUMBER(SEARCH("wearables", R992)), "Wearables",
IF(ISNUMBER(SEARCH("web", R992)), "Web",
IF(ISNUMBER(SEARCH("journalism", R992)), "Audio",
IF(ISNUMBER(SEARCH("photography", R992)), "Photography Books",
IF(ISNUMBER(SEARCH("publishing/fiction", R992)), "Ficton",
IF(ISNUMBER(SEARCH("nonfiction", R992)), "Nonfiction",
IF(ISNUMBER(SEARCH("podcasts", R992)), "Radio &amp; Podcasts",
IF(ISNUMBER(SEARCH("translations", R992)), "translations"))))))))))))))))))))))))</f>
        <v>Drama</v>
      </c>
    </row>
    <row r="993" spans="1:20" x14ac:dyDescent="0.25">
      <c r="A993">
        <v>991</v>
      </c>
      <c r="B993" t="s">
        <v>1080</v>
      </c>
      <c r="C993" s="3" t="s">
        <v>2010</v>
      </c>
      <c r="D993">
        <v>9800</v>
      </c>
      <c r="E993">
        <v>11091</v>
      </c>
      <c r="F993" s="6">
        <f>E993/D993*100</f>
        <v>113.17346938775511</v>
      </c>
      <c r="G993" t="s">
        <v>20</v>
      </c>
      <c r="H993">
        <v>241</v>
      </c>
      <c r="I993" s="8">
        <f>IFERROR(E993/H993,"0")</f>
        <v>46.020746887966808</v>
      </c>
      <c r="J993" t="s">
        <v>21</v>
      </c>
      <c r="K993" t="s">
        <v>22</v>
      </c>
      <c r="L993">
        <v>1411621200</v>
      </c>
      <c r="M993" s="12">
        <f>(((L993/60)/60)/24)+DATE(1970,1,1)</f>
        <v>41907.208333333336</v>
      </c>
      <c r="N993">
        <v>1411966800</v>
      </c>
      <c r="O993" s="12">
        <f>(((N993/60)/60)/24)+DATE(1970,1,1)</f>
        <v>41911.208333333336</v>
      </c>
      <c r="P993" t="b">
        <v>0</v>
      </c>
      <c r="Q993" t="b">
        <v>1</v>
      </c>
      <c r="R993" t="s">
        <v>23</v>
      </c>
      <c r="S993" t="str">
        <f>IF(ISNUMBER(SEARCH("food", R993)), "Food", IF(ISNUMBER(SEARCH("music",R993)),"Music",IF(ISNUMBER(SEARCH("film", R993)), "Film &amp; Video", IF(ISNUMBER(SEARCH("games", R993)), "Games", IF(ISNUMBER(SEARCH("theater", R993)), "Theater",IF(ISNUMBER(SEARCH("technology", R993)), "Technology", IF(ISNUMBER(SEARCH("journalism", R993)), "Journalism", IF(ISNUMBER(SEARCH("photography", R993)), "Photography", IF(ISNUMBER(SEARCH("publishing", R993)), "Publishing")))))))))</f>
        <v>Music</v>
      </c>
      <c r="T993" t="str">
        <f>IF(ISNUMBER(SEARCH("food", R993)), "Food Trucks",
IF(ISNUMBER(SEARCH("electric",R993)),"Electric Music",
IF(ISNUMBER(SEARCH("indie",R993)),"Indie Rock",
IF(ISNUMBER(SEARCH("jazz",R993)),"Jazz",
IF(ISNUMBER(SEARCH("metal",R993)),"Metal",
IF(ISNUMBER(SEARCH("rock",R993)),"Rock",
IF(ISNUMBER(SEARCH("world",R993)),"World Music",
IF(ISNUMBER(SEARCH("animation", R993)), "Animation",
IF(ISNUMBER(SEARCH("documentary", R993)), "Documentary",
IF(ISNUMBER(SEARCH("drama", R993)), "Drama",
IF(ISNUMBER(SEARCH("science", R993)), "Science Ficton",
IF(ISNUMBER(SEARCH("shorts", R993)), "Shorts",
IF(ISNUMBER(SEARCH("television", R993)), "Television",
IF(ISNUMBER(SEARCH("mobile", R993)), "Mobile Games",
IF(ISNUMBER(SEARCH("video games", R993)), "Video Games",
IF(ISNUMBER(SEARCH("theater", R993)), "Plays",
IF(ISNUMBER(SEARCH("wearables", R993)), "Wearables",
IF(ISNUMBER(SEARCH("web", R993)), "Web",
IF(ISNUMBER(SEARCH("journalism", R993)), "Audio",
IF(ISNUMBER(SEARCH("photography", R993)), "Photography Books",
IF(ISNUMBER(SEARCH("publishing/fiction", R993)), "Ficton",
IF(ISNUMBER(SEARCH("nonfiction", R993)), "Nonfiction",
IF(ISNUMBER(SEARCH("podcasts", R993)), "Radio &amp; Podcasts",
IF(ISNUMBER(SEARCH("translations", R993)), "translations"))))))))))))))))))))))))</f>
        <v>Rock</v>
      </c>
    </row>
    <row r="994" spans="1:20" x14ac:dyDescent="0.25">
      <c r="A994">
        <v>992</v>
      </c>
      <c r="B994" t="s">
        <v>2011</v>
      </c>
      <c r="C994" s="3" t="s">
        <v>2012</v>
      </c>
      <c r="D994">
        <v>3100</v>
      </c>
      <c r="E994">
        <v>13223</v>
      </c>
      <c r="F994" s="6">
        <f>E994/D994*100</f>
        <v>426.54838709677421</v>
      </c>
      <c r="G994" t="s">
        <v>20</v>
      </c>
      <c r="H994">
        <v>132</v>
      </c>
      <c r="I994" s="8">
        <f>IFERROR(E994/H994,"0")</f>
        <v>100.17424242424242</v>
      </c>
      <c r="J994" t="s">
        <v>21</v>
      </c>
      <c r="K994" t="s">
        <v>22</v>
      </c>
      <c r="L994">
        <v>1525669200</v>
      </c>
      <c r="M994" s="12">
        <f>(((L994/60)/60)/24)+DATE(1970,1,1)</f>
        <v>43227.208333333328</v>
      </c>
      <c r="N994">
        <v>1526878800</v>
      </c>
      <c r="O994" s="12">
        <f>(((N994/60)/60)/24)+DATE(1970,1,1)</f>
        <v>43241.208333333328</v>
      </c>
      <c r="P994" t="b">
        <v>0</v>
      </c>
      <c r="Q994" t="b">
        <v>1</v>
      </c>
      <c r="R994" t="s">
        <v>53</v>
      </c>
      <c r="S994" t="str">
        <f>IF(ISNUMBER(SEARCH("food", R994)), "Food", IF(ISNUMBER(SEARCH("music",R994)),"Music",IF(ISNUMBER(SEARCH("film", R994)), "Film &amp; Video", IF(ISNUMBER(SEARCH("games", R994)), "Games", IF(ISNUMBER(SEARCH("theater", R994)), "Theater",IF(ISNUMBER(SEARCH("technology", R994)), "Technology", IF(ISNUMBER(SEARCH("journalism", R994)), "Journalism", IF(ISNUMBER(SEARCH("photography", R994)), "Photography", IF(ISNUMBER(SEARCH("publishing", R994)), "Publishing")))))))))</f>
        <v>Film &amp; Video</v>
      </c>
      <c r="T994" t="str">
        <f>IF(ISNUMBER(SEARCH("food", R994)), "Food Trucks",
IF(ISNUMBER(SEARCH("electric",R994)),"Electric Music",
IF(ISNUMBER(SEARCH("indie",R994)),"Indie Rock",
IF(ISNUMBER(SEARCH("jazz",R994)),"Jazz",
IF(ISNUMBER(SEARCH("metal",R994)),"Metal",
IF(ISNUMBER(SEARCH("rock",R994)),"Rock",
IF(ISNUMBER(SEARCH("world",R994)),"World Music",
IF(ISNUMBER(SEARCH("animation", R994)), "Animation",
IF(ISNUMBER(SEARCH("documentary", R994)), "Documentary",
IF(ISNUMBER(SEARCH("drama", R994)), "Drama",
IF(ISNUMBER(SEARCH("science", R994)), "Science Ficton",
IF(ISNUMBER(SEARCH("shorts", R994)), "Shorts",
IF(ISNUMBER(SEARCH("television", R994)), "Television",
IF(ISNUMBER(SEARCH("mobile", R994)), "Mobile Games",
IF(ISNUMBER(SEARCH("video games", R994)), "Video Games",
IF(ISNUMBER(SEARCH("theater", R994)), "Plays",
IF(ISNUMBER(SEARCH("wearables", R994)), "Wearables",
IF(ISNUMBER(SEARCH("web", R994)), "Web",
IF(ISNUMBER(SEARCH("journalism", R994)), "Audio",
IF(ISNUMBER(SEARCH("photography", R994)), "Photography Books",
IF(ISNUMBER(SEARCH("publishing/fiction", R994)), "Ficton",
IF(ISNUMBER(SEARCH("nonfiction", R994)), "Nonfiction",
IF(ISNUMBER(SEARCH("podcasts", R994)), "Radio &amp; Podcasts",
IF(ISNUMBER(SEARCH("translations", R994)), "translations"))))))))))))))))))))))))</f>
        <v>Drama</v>
      </c>
    </row>
    <row r="995" spans="1:20" x14ac:dyDescent="0.25">
      <c r="A995">
        <v>993</v>
      </c>
      <c r="B995" t="s">
        <v>2013</v>
      </c>
      <c r="C995" s="3" t="s">
        <v>2014</v>
      </c>
      <c r="D995">
        <v>9800</v>
      </c>
      <c r="E995">
        <v>7608</v>
      </c>
      <c r="F995" s="6">
        <f>E995/D995*100</f>
        <v>77.632653061224488</v>
      </c>
      <c r="G995" t="s">
        <v>74</v>
      </c>
      <c r="H995">
        <v>75</v>
      </c>
      <c r="I995" s="8">
        <f>IFERROR(E995/H995,"0")</f>
        <v>101.44</v>
      </c>
      <c r="J995" t="s">
        <v>107</v>
      </c>
      <c r="K995" t="s">
        <v>108</v>
      </c>
      <c r="L995">
        <v>1450936800</v>
      </c>
      <c r="M995" s="12">
        <f>(((L995/60)/60)/24)+DATE(1970,1,1)</f>
        <v>42362.25</v>
      </c>
      <c r="N995">
        <v>1452405600</v>
      </c>
      <c r="O995" s="12">
        <f>(((N995/60)/60)/24)+DATE(1970,1,1)</f>
        <v>42379.25</v>
      </c>
      <c r="P995" t="b">
        <v>0</v>
      </c>
      <c r="Q995" t="b">
        <v>1</v>
      </c>
      <c r="R995" t="s">
        <v>122</v>
      </c>
      <c r="S995" t="str">
        <f>IF(ISNUMBER(SEARCH("food", R995)), "Food", IF(ISNUMBER(SEARCH("music",R995)),"Music",IF(ISNUMBER(SEARCH("film", R995)), "Film &amp; Video", IF(ISNUMBER(SEARCH("games", R995)), "Games", IF(ISNUMBER(SEARCH("theater", R995)), "Theater",IF(ISNUMBER(SEARCH("technology", R995)), "Technology", IF(ISNUMBER(SEARCH("journalism", R995)), "Journalism", IF(ISNUMBER(SEARCH("photography", R995)), "Photography", IF(ISNUMBER(SEARCH("publishing", R995)), "Publishing")))))))))</f>
        <v>Photography</v>
      </c>
      <c r="T995" t="str">
        <f>IF(ISNUMBER(SEARCH("food", R995)), "Food Trucks",
IF(ISNUMBER(SEARCH("electric",R995)),"Electric Music",
IF(ISNUMBER(SEARCH("indie",R995)),"Indie Rock",
IF(ISNUMBER(SEARCH("jazz",R995)),"Jazz",
IF(ISNUMBER(SEARCH("metal",R995)),"Metal",
IF(ISNUMBER(SEARCH("rock",R995)),"Rock",
IF(ISNUMBER(SEARCH("world",R995)),"World Music",
IF(ISNUMBER(SEARCH("animation", R995)), "Animation",
IF(ISNUMBER(SEARCH("documentary", R995)), "Documentary",
IF(ISNUMBER(SEARCH("drama", R995)), "Drama",
IF(ISNUMBER(SEARCH("science", R995)), "Science Ficton",
IF(ISNUMBER(SEARCH("shorts", R995)), "Shorts",
IF(ISNUMBER(SEARCH("television", R995)), "Television",
IF(ISNUMBER(SEARCH("mobile", R995)), "Mobile Games",
IF(ISNUMBER(SEARCH("video games", R995)), "Video Games",
IF(ISNUMBER(SEARCH("theater", R995)), "Plays",
IF(ISNUMBER(SEARCH("wearables", R995)), "Wearables",
IF(ISNUMBER(SEARCH("web", R995)), "Web",
IF(ISNUMBER(SEARCH("journalism", R995)), "Audio",
IF(ISNUMBER(SEARCH("photography", R995)), "Photography Books",
IF(ISNUMBER(SEARCH("publishing/fiction", R995)), "Ficton",
IF(ISNUMBER(SEARCH("nonfiction", R995)), "Nonfiction",
IF(ISNUMBER(SEARCH("podcasts", R995)), "Radio &amp; Podcasts",
IF(ISNUMBER(SEARCH("translations", R995)), "translations"))))))))))))))))))))))))</f>
        <v>Photography Books</v>
      </c>
    </row>
    <row r="996" spans="1:20" x14ac:dyDescent="0.25">
      <c r="A996">
        <v>994</v>
      </c>
      <c r="B996" t="s">
        <v>2015</v>
      </c>
      <c r="C996" s="3" t="s">
        <v>2016</v>
      </c>
      <c r="D996">
        <v>141100</v>
      </c>
      <c r="E996">
        <v>74073</v>
      </c>
      <c r="F996" s="6">
        <f>E996/D996*100</f>
        <v>52.496810772501767</v>
      </c>
      <c r="G996" t="s">
        <v>14</v>
      </c>
      <c r="H996">
        <v>842</v>
      </c>
      <c r="I996" s="8">
        <f>IFERROR(E996/H996,"0")</f>
        <v>87.972684085510693</v>
      </c>
      <c r="J996" t="s">
        <v>21</v>
      </c>
      <c r="K996" t="s">
        <v>22</v>
      </c>
      <c r="L996">
        <v>1413522000</v>
      </c>
      <c r="M996" s="12">
        <f>(((L996/60)/60)/24)+DATE(1970,1,1)</f>
        <v>41929.208333333336</v>
      </c>
      <c r="N996">
        <v>1414040400</v>
      </c>
      <c r="O996" s="12">
        <f>(((N996/60)/60)/24)+DATE(1970,1,1)</f>
        <v>41935.208333333336</v>
      </c>
      <c r="P996" t="b">
        <v>0</v>
      </c>
      <c r="Q996" t="b">
        <v>1</v>
      </c>
      <c r="R996" t="s">
        <v>206</v>
      </c>
      <c r="S996" t="str">
        <f>IF(ISNUMBER(SEARCH("food", R996)), "Food", IF(ISNUMBER(SEARCH("music",R996)),"Music",IF(ISNUMBER(SEARCH("film", R996)), "Film &amp; Video", IF(ISNUMBER(SEARCH("games", R996)), "Games", IF(ISNUMBER(SEARCH("theater", R996)), "Theater",IF(ISNUMBER(SEARCH("technology", R996)), "Technology", IF(ISNUMBER(SEARCH("journalism", R996)), "Journalism", IF(ISNUMBER(SEARCH("photography", R996)), "Photography", IF(ISNUMBER(SEARCH("publishing", R996)), "Publishing")))))))))</f>
        <v>Publishing</v>
      </c>
      <c r="T996" t="str">
        <f>IF(ISNUMBER(SEARCH("food", R996)), "Food Trucks",
IF(ISNUMBER(SEARCH("electric",R996)),"Electric Music",
IF(ISNUMBER(SEARCH("indie",R996)),"Indie Rock",
IF(ISNUMBER(SEARCH("jazz",R996)),"Jazz",
IF(ISNUMBER(SEARCH("metal",R996)),"Metal",
IF(ISNUMBER(SEARCH("rock",R996)),"Rock",
IF(ISNUMBER(SEARCH("world",R996)),"World Music",
IF(ISNUMBER(SEARCH("animation", R996)), "Animation",
IF(ISNUMBER(SEARCH("documentary", R996)), "Documentary",
IF(ISNUMBER(SEARCH("drama", R996)), "Drama",
IF(ISNUMBER(SEARCH("science", R996)), "Science Ficton",
IF(ISNUMBER(SEARCH("shorts", R996)), "Shorts",
IF(ISNUMBER(SEARCH("television", R996)), "Television",
IF(ISNUMBER(SEARCH("mobile", R996)), "Mobile Games",
IF(ISNUMBER(SEARCH("video games", R996)), "Video Games",
IF(ISNUMBER(SEARCH("theater", R996)), "Plays",
IF(ISNUMBER(SEARCH("wearables", R996)), "Wearables",
IF(ISNUMBER(SEARCH("web", R996)), "Web",
IF(ISNUMBER(SEARCH("journalism", R996)), "Audio",
IF(ISNUMBER(SEARCH("photography", R996)), "Photography Books",
IF(ISNUMBER(SEARCH("publishing/fiction", R996)), "Ficton",
IF(ISNUMBER(SEARCH("nonfiction", R996)), "Nonfiction",
IF(ISNUMBER(SEARCH("podcasts", R996)), "Radio &amp; Podcasts",
IF(ISNUMBER(SEARCH("translations", R996)), "translations"))))))))))))))))))))))))</f>
        <v>translations</v>
      </c>
    </row>
    <row r="997" spans="1:20" x14ac:dyDescent="0.25">
      <c r="A997">
        <v>995</v>
      </c>
      <c r="B997" t="s">
        <v>2017</v>
      </c>
      <c r="C997" s="3" t="s">
        <v>2018</v>
      </c>
      <c r="D997">
        <v>97300</v>
      </c>
      <c r="E997">
        <v>153216</v>
      </c>
      <c r="F997" s="6">
        <f>E997/D997*100</f>
        <v>157.46762589928059</v>
      </c>
      <c r="G997" t="s">
        <v>20</v>
      </c>
      <c r="H997">
        <v>2043</v>
      </c>
      <c r="I997" s="8">
        <f>IFERROR(E997/H997,"0")</f>
        <v>74.995594713656388</v>
      </c>
      <c r="J997" t="s">
        <v>21</v>
      </c>
      <c r="K997" t="s">
        <v>22</v>
      </c>
      <c r="L997">
        <v>1541307600</v>
      </c>
      <c r="M997" s="12">
        <f>(((L997/60)/60)/24)+DATE(1970,1,1)</f>
        <v>43408.208333333328</v>
      </c>
      <c r="N997">
        <v>1543816800</v>
      </c>
      <c r="O997" s="12">
        <f>(((N997/60)/60)/24)+DATE(1970,1,1)</f>
        <v>43437.25</v>
      </c>
      <c r="P997" t="b">
        <v>0</v>
      </c>
      <c r="Q997" t="b">
        <v>1</v>
      </c>
      <c r="R997" t="s">
        <v>17</v>
      </c>
      <c r="S997" t="str">
        <f>IF(ISNUMBER(SEARCH("food", R997)), "Food", IF(ISNUMBER(SEARCH("music",R997)),"Music",IF(ISNUMBER(SEARCH("film", R997)), "Film &amp; Video", IF(ISNUMBER(SEARCH("games", R997)), "Games", IF(ISNUMBER(SEARCH("theater", R997)), "Theater",IF(ISNUMBER(SEARCH("technology", R997)), "Technology", IF(ISNUMBER(SEARCH("journalism", R997)), "Journalism", IF(ISNUMBER(SEARCH("photography", R997)), "Photography", IF(ISNUMBER(SEARCH("publishing", R997)), "Publishing")))))))))</f>
        <v>Food</v>
      </c>
      <c r="T997" t="str">
        <f>IF(ISNUMBER(SEARCH("food", R997)), "Food Trucks",
IF(ISNUMBER(SEARCH("electric",R997)),"Electric Music",
IF(ISNUMBER(SEARCH("indie",R997)),"Indie Rock",
IF(ISNUMBER(SEARCH("jazz",R997)),"Jazz",
IF(ISNUMBER(SEARCH("metal",R997)),"Metal",
IF(ISNUMBER(SEARCH("rock",R997)),"Rock",
IF(ISNUMBER(SEARCH("world",R997)),"World Music",
IF(ISNUMBER(SEARCH("animation", R997)), "Animation",
IF(ISNUMBER(SEARCH("documentary", R997)), "Documentary",
IF(ISNUMBER(SEARCH("drama", R997)), "Drama",
IF(ISNUMBER(SEARCH("science", R997)), "Science Ficton",
IF(ISNUMBER(SEARCH("shorts", R997)), "Shorts",
IF(ISNUMBER(SEARCH("television", R997)), "Television",
IF(ISNUMBER(SEARCH("mobile", R997)), "Mobile Games",
IF(ISNUMBER(SEARCH("video games", R997)), "Video Games",
IF(ISNUMBER(SEARCH("theater", R997)), "Plays",
IF(ISNUMBER(SEARCH("wearables", R997)), "Wearables",
IF(ISNUMBER(SEARCH("web", R997)), "Web",
IF(ISNUMBER(SEARCH("journalism", R997)), "Audio",
IF(ISNUMBER(SEARCH("photography", R997)), "Photography Books",
IF(ISNUMBER(SEARCH("publishing/fiction", R997)), "Ficton",
IF(ISNUMBER(SEARCH("nonfiction", R997)), "Nonfiction",
IF(ISNUMBER(SEARCH("podcasts", R997)), "Radio &amp; Podcasts",
IF(ISNUMBER(SEARCH("translations", R997)), "translations"))))))))))))))))))))))))</f>
        <v>Food Trucks</v>
      </c>
    </row>
    <row r="998" spans="1:20" ht="31.5" x14ac:dyDescent="0.25">
      <c r="A998">
        <v>996</v>
      </c>
      <c r="B998" t="s">
        <v>2019</v>
      </c>
      <c r="C998" s="3" t="s">
        <v>2020</v>
      </c>
      <c r="D998">
        <v>6600</v>
      </c>
      <c r="E998">
        <v>4814</v>
      </c>
      <c r="F998" s="6">
        <f>E998/D998*100</f>
        <v>72.939393939393938</v>
      </c>
      <c r="G998" t="s">
        <v>14</v>
      </c>
      <c r="H998">
        <v>112</v>
      </c>
      <c r="I998" s="8">
        <f>IFERROR(E998/H998,"0")</f>
        <v>42.982142857142854</v>
      </c>
      <c r="J998" t="s">
        <v>21</v>
      </c>
      <c r="K998" t="s">
        <v>22</v>
      </c>
      <c r="L998">
        <v>1357106400</v>
      </c>
      <c r="M998" s="12">
        <f>(((L998/60)/60)/24)+DATE(1970,1,1)</f>
        <v>41276.25</v>
      </c>
      <c r="N998">
        <v>1359698400</v>
      </c>
      <c r="O998" s="12">
        <f>(((N998/60)/60)/24)+DATE(1970,1,1)</f>
        <v>41306.25</v>
      </c>
      <c r="P998" t="b">
        <v>0</v>
      </c>
      <c r="Q998" t="b">
        <v>0</v>
      </c>
      <c r="R998" t="s">
        <v>33</v>
      </c>
      <c r="S998" t="str">
        <f>IF(ISNUMBER(SEARCH("food", R998)), "Food", IF(ISNUMBER(SEARCH("music",R998)),"Music",IF(ISNUMBER(SEARCH("film", R998)), "Film &amp; Video", IF(ISNUMBER(SEARCH("games", R998)), "Games", IF(ISNUMBER(SEARCH("theater", R998)), "Theater",IF(ISNUMBER(SEARCH("technology", R998)), "Technology", IF(ISNUMBER(SEARCH("journalism", R998)), "Journalism", IF(ISNUMBER(SEARCH("photography", R998)), "Photography", IF(ISNUMBER(SEARCH("publishing", R998)), "Publishing")))))))))</f>
        <v>Theater</v>
      </c>
      <c r="T998" t="str">
        <f>IF(ISNUMBER(SEARCH("food", R998)), "Food Trucks",
IF(ISNUMBER(SEARCH("electric",R998)),"Electric Music",
IF(ISNUMBER(SEARCH("indie",R998)),"Indie Rock",
IF(ISNUMBER(SEARCH("jazz",R998)),"Jazz",
IF(ISNUMBER(SEARCH("metal",R998)),"Metal",
IF(ISNUMBER(SEARCH("rock",R998)),"Rock",
IF(ISNUMBER(SEARCH("world",R998)),"World Music",
IF(ISNUMBER(SEARCH("animation", R998)), "Animation",
IF(ISNUMBER(SEARCH("documentary", R998)), "Documentary",
IF(ISNUMBER(SEARCH("drama", R998)), "Drama",
IF(ISNUMBER(SEARCH("science", R998)), "Science Ficton",
IF(ISNUMBER(SEARCH("shorts", R998)), "Shorts",
IF(ISNUMBER(SEARCH("television", R998)), "Television",
IF(ISNUMBER(SEARCH("mobile", R998)), "Mobile Games",
IF(ISNUMBER(SEARCH("video games", R998)), "Video Games",
IF(ISNUMBER(SEARCH("theater", R998)), "Plays",
IF(ISNUMBER(SEARCH("wearables", R998)), "Wearables",
IF(ISNUMBER(SEARCH("web", R998)), "Web",
IF(ISNUMBER(SEARCH("journalism", R998)), "Audio",
IF(ISNUMBER(SEARCH("photography", R998)), "Photography Books",
IF(ISNUMBER(SEARCH("publishing/fiction", R998)), "Ficton",
IF(ISNUMBER(SEARCH("nonfiction", R998)), "Nonfiction",
IF(ISNUMBER(SEARCH("podcasts", R998)), "Radio &amp; Podcasts",
IF(ISNUMBER(SEARCH("translations", R998)), "translations"))))))))))))))))))))))))</f>
        <v>Plays</v>
      </c>
    </row>
    <row r="999" spans="1:20" x14ac:dyDescent="0.25">
      <c r="A999">
        <v>997</v>
      </c>
      <c r="B999" t="s">
        <v>2021</v>
      </c>
      <c r="C999" s="3" t="s">
        <v>2022</v>
      </c>
      <c r="D999">
        <v>7600</v>
      </c>
      <c r="E999">
        <v>4603</v>
      </c>
      <c r="F999" s="6">
        <f>E999/D999*100</f>
        <v>60.565789473684205</v>
      </c>
      <c r="G999" t="s">
        <v>74</v>
      </c>
      <c r="H999">
        <v>139</v>
      </c>
      <c r="I999" s="8">
        <f>IFERROR(E999/H999,"0")</f>
        <v>33.115107913669064</v>
      </c>
      <c r="J999" t="s">
        <v>107</v>
      </c>
      <c r="K999" t="s">
        <v>108</v>
      </c>
      <c r="L999">
        <v>1390197600</v>
      </c>
      <c r="M999" s="12">
        <f>(((L999/60)/60)/24)+DATE(1970,1,1)</f>
        <v>41659.25</v>
      </c>
      <c r="N999">
        <v>1390629600</v>
      </c>
      <c r="O999" s="12">
        <f>(((N999/60)/60)/24)+DATE(1970,1,1)</f>
        <v>41664.25</v>
      </c>
      <c r="P999" t="b">
        <v>0</v>
      </c>
      <c r="Q999" t="b">
        <v>0</v>
      </c>
      <c r="R999" t="s">
        <v>33</v>
      </c>
      <c r="S999" t="str">
        <f>IF(ISNUMBER(SEARCH("food", R999)), "Food", IF(ISNUMBER(SEARCH("music",R999)),"Music",IF(ISNUMBER(SEARCH("film", R999)), "Film &amp; Video", IF(ISNUMBER(SEARCH("games", R999)), "Games", IF(ISNUMBER(SEARCH("theater", R999)), "Theater",IF(ISNUMBER(SEARCH("technology", R999)), "Technology", IF(ISNUMBER(SEARCH("journalism", R999)), "Journalism", IF(ISNUMBER(SEARCH("photography", R999)), "Photography", IF(ISNUMBER(SEARCH("publishing", R999)), "Publishing")))))))))</f>
        <v>Theater</v>
      </c>
      <c r="T999" t="str">
        <f>IF(ISNUMBER(SEARCH("food", R999)), "Food Trucks",
IF(ISNUMBER(SEARCH("electric",R999)),"Electric Music",
IF(ISNUMBER(SEARCH("indie",R999)),"Indie Rock",
IF(ISNUMBER(SEARCH("jazz",R999)),"Jazz",
IF(ISNUMBER(SEARCH("metal",R999)),"Metal",
IF(ISNUMBER(SEARCH("rock",R999)),"Rock",
IF(ISNUMBER(SEARCH("world",R999)),"World Music",
IF(ISNUMBER(SEARCH("animation", R999)), "Animation",
IF(ISNUMBER(SEARCH("documentary", R999)), "Documentary",
IF(ISNUMBER(SEARCH("drama", R999)), "Drama",
IF(ISNUMBER(SEARCH("science", R999)), "Science Ficton",
IF(ISNUMBER(SEARCH("shorts", R999)), "Shorts",
IF(ISNUMBER(SEARCH("television", R999)), "Television",
IF(ISNUMBER(SEARCH("mobile", R999)), "Mobile Games",
IF(ISNUMBER(SEARCH("video games", R999)), "Video Games",
IF(ISNUMBER(SEARCH("theater", R999)), "Plays",
IF(ISNUMBER(SEARCH("wearables", R999)), "Wearables",
IF(ISNUMBER(SEARCH("web", R999)), "Web",
IF(ISNUMBER(SEARCH("journalism", R999)), "Audio",
IF(ISNUMBER(SEARCH("photography", R999)), "Photography Books",
IF(ISNUMBER(SEARCH("publishing/fiction", R999)), "Ficton",
IF(ISNUMBER(SEARCH("nonfiction", R999)), "Nonfiction",
IF(ISNUMBER(SEARCH("podcasts", R999)), "Radio &amp; Podcasts",
IF(ISNUMBER(SEARCH("translations", R999)), "translations"))))))))))))))))))))))))</f>
        <v>Plays</v>
      </c>
    </row>
    <row r="1000" spans="1:20" x14ac:dyDescent="0.25">
      <c r="A1000">
        <v>998</v>
      </c>
      <c r="B1000" t="s">
        <v>2023</v>
      </c>
      <c r="C1000" s="3" t="s">
        <v>2024</v>
      </c>
      <c r="D1000">
        <v>66600</v>
      </c>
      <c r="E1000">
        <v>37823</v>
      </c>
      <c r="F1000" s="6">
        <f>E1000/D1000*100</f>
        <v>56.791291291291287</v>
      </c>
      <c r="G1000" t="s">
        <v>14</v>
      </c>
      <c r="H1000">
        <v>374</v>
      </c>
      <c r="I1000" s="8">
        <f>IFERROR(E1000/H1000,"0")</f>
        <v>101.13101604278074</v>
      </c>
      <c r="J1000" t="s">
        <v>21</v>
      </c>
      <c r="K1000" t="s">
        <v>22</v>
      </c>
      <c r="L1000">
        <v>1265868000</v>
      </c>
      <c r="M1000" s="12">
        <f>(((L1000/60)/60)/24)+DATE(1970,1,1)</f>
        <v>40220.25</v>
      </c>
      <c r="N1000">
        <v>1267077600</v>
      </c>
      <c r="O1000" s="12">
        <f>(((N1000/60)/60)/24)+DATE(1970,1,1)</f>
        <v>40234.25</v>
      </c>
      <c r="P1000" t="b">
        <v>0</v>
      </c>
      <c r="Q1000" t="b">
        <v>1</v>
      </c>
      <c r="R1000" t="s">
        <v>60</v>
      </c>
      <c r="S1000" t="str">
        <f>IF(ISNUMBER(SEARCH("food", R1000)), "Food", IF(ISNUMBER(SEARCH("music",R1000)),"Music",IF(ISNUMBER(SEARCH("film", R1000)), "Film &amp; Video", IF(ISNUMBER(SEARCH("games", R1000)), "Games", IF(ISNUMBER(SEARCH("theater", R1000)), "Theater",IF(ISNUMBER(SEARCH("technology", R1000)), "Technology", IF(ISNUMBER(SEARCH("journalism", R1000)), "Journalism", IF(ISNUMBER(SEARCH("photography", R1000)), "Photography", IF(ISNUMBER(SEARCH("publishing", R1000)), "Publishing")))))))))</f>
        <v>Music</v>
      </c>
      <c r="T1000" t="str">
        <f>IF(ISNUMBER(SEARCH("food", R1000)), "Food Trucks",
IF(ISNUMBER(SEARCH("electric",R1000)),"Electric Music",
IF(ISNUMBER(SEARCH("indie",R1000)),"Indie Rock",
IF(ISNUMBER(SEARCH("jazz",R1000)),"Jazz",
IF(ISNUMBER(SEARCH("metal",R1000)),"Metal",
IF(ISNUMBER(SEARCH("rock",R1000)),"Rock",
IF(ISNUMBER(SEARCH("world",R1000)),"World Music",
IF(ISNUMBER(SEARCH("animation", R1000)), "Animation",
IF(ISNUMBER(SEARCH("documentary", R1000)), "Documentary",
IF(ISNUMBER(SEARCH("drama", R1000)), "Drama",
IF(ISNUMBER(SEARCH("science", R1000)), "Science Ficton",
IF(ISNUMBER(SEARCH("shorts", R1000)), "Shorts",
IF(ISNUMBER(SEARCH("television", R1000)), "Television",
IF(ISNUMBER(SEARCH("mobile", R1000)), "Mobile Games",
IF(ISNUMBER(SEARCH("video games", R1000)), "Video Games",
IF(ISNUMBER(SEARCH("theater", R1000)), "Plays",
IF(ISNUMBER(SEARCH("wearables", R1000)), "Wearables",
IF(ISNUMBER(SEARCH("web", R1000)), "Web",
IF(ISNUMBER(SEARCH("journalism", R1000)), "Audio",
IF(ISNUMBER(SEARCH("photography", R1000)), "Photography Books",
IF(ISNUMBER(SEARCH("publishing/fiction", R1000)), "Ficton",
IF(ISNUMBER(SEARCH("nonfiction", R1000)), "Nonfiction",
IF(ISNUMBER(SEARCH("podcasts", R1000)), "Radio &amp; Podcasts",
IF(ISNUMBER(SEARCH("translations", R1000)), "translations"))))))))))))))))))))))))</f>
        <v>Indie Rock</v>
      </c>
    </row>
    <row r="1001" spans="1:20" x14ac:dyDescent="0.25">
      <c r="A1001">
        <v>999</v>
      </c>
      <c r="B1001" t="s">
        <v>2025</v>
      </c>
      <c r="C1001" s="3" t="s">
        <v>2026</v>
      </c>
      <c r="D1001">
        <v>111100</v>
      </c>
      <c r="E1001">
        <v>62819</v>
      </c>
      <c r="F1001" s="6">
        <f>E1001/D1001*100</f>
        <v>56.542754275427541</v>
      </c>
      <c r="G1001" t="s">
        <v>74</v>
      </c>
      <c r="H1001">
        <v>1122</v>
      </c>
      <c r="I1001" s="8">
        <f>IFERROR(E1001/H1001,"0")</f>
        <v>55.98841354723708</v>
      </c>
      <c r="J1001" t="s">
        <v>21</v>
      </c>
      <c r="K1001" t="s">
        <v>22</v>
      </c>
      <c r="L1001">
        <v>1467176400</v>
      </c>
      <c r="M1001" s="12">
        <f>(((L1001/60)/60)/24)+DATE(1970,1,1)</f>
        <v>42550.208333333328</v>
      </c>
      <c r="N1001">
        <v>1467781200</v>
      </c>
      <c r="O1001" s="12">
        <f>(((N1001/60)/60)/24)+DATE(1970,1,1)</f>
        <v>42557.208333333328</v>
      </c>
      <c r="P1001" t="b">
        <v>0</v>
      </c>
      <c r="Q1001" t="b">
        <v>0</v>
      </c>
      <c r="R1001" t="s">
        <v>17</v>
      </c>
      <c r="S1001" t="str">
        <f>IF(ISNUMBER(SEARCH("food", R1001)), "Food", IF(ISNUMBER(SEARCH("music",R1001)),"Music",IF(ISNUMBER(SEARCH("film", R1001)), "Film &amp; Video", IF(ISNUMBER(SEARCH("games", R1001)), "Games", IF(ISNUMBER(SEARCH("theater", R1001)), "Theater",IF(ISNUMBER(SEARCH("technology", R1001)), "Technology", IF(ISNUMBER(SEARCH("journalism", R1001)), "Journalism", IF(ISNUMBER(SEARCH("photography", R1001)), "Photography", IF(ISNUMBER(SEARCH("publishing", R1001)), "Publishing")))))))))</f>
        <v>Food</v>
      </c>
      <c r="T1001" t="str">
        <f>IF(ISNUMBER(SEARCH("food", R1001)), "Food Trucks",
IF(ISNUMBER(SEARCH("electric",R1001)),"Electric Music",
IF(ISNUMBER(SEARCH("indie",R1001)),"Indie Rock",
IF(ISNUMBER(SEARCH("jazz",R1001)),"Jazz",
IF(ISNUMBER(SEARCH("metal",R1001)),"Metal",
IF(ISNUMBER(SEARCH("rock",R1001)),"Rock",
IF(ISNUMBER(SEARCH("world",R1001)),"World Music",
IF(ISNUMBER(SEARCH("animation", R1001)), "Animation",
IF(ISNUMBER(SEARCH("documentary", R1001)), "Documentary",
IF(ISNUMBER(SEARCH("drama", R1001)), "Drama",
IF(ISNUMBER(SEARCH("science", R1001)), "Science Ficton",
IF(ISNUMBER(SEARCH("shorts", R1001)), "Shorts",
IF(ISNUMBER(SEARCH("television", R1001)), "Television",
IF(ISNUMBER(SEARCH("mobile", R1001)), "Mobile Games",
IF(ISNUMBER(SEARCH("video games", R1001)), "Video Games",
IF(ISNUMBER(SEARCH("theater", R1001)), "Plays",
IF(ISNUMBER(SEARCH("wearables", R1001)), "Wearables",
IF(ISNUMBER(SEARCH("web", R1001)), "Web",
IF(ISNUMBER(SEARCH("journalism", R1001)), "Audio",
IF(ISNUMBER(SEARCH("photography", R1001)), "Photography Books",
IF(ISNUMBER(SEARCH("publishing/fiction", R1001)), "Ficton",
IF(ISNUMBER(SEARCH("nonfiction", R1001)), "Nonfiction",
IF(ISNUMBER(SEARCH("podcasts", R1001)), "Radio &amp; Podcasts",
IF(ISNUMBER(SEARCH("translations", R1001)), "translations"))))))))))))))))))))))))</f>
        <v>Food Trucks</v>
      </c>
    </row>
  </sheetData>
  <autoFilter ref="A1:U1001" xr:uid="{00000000-0001-0000-0000-000000000000}">
    <sortState xmlns:xlrd2="http://schemas.microsoft.com/office/spreadsheetml/2017/richdata2" ref="A2:U1001">
      <sortCondition ref="A1:A1001"/>
    </sortState>
  </autoFilter>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conditionalFormatting sqref="F1:F1048576">
    <cfRule type="colorScale" priority="1">
      <colorScale>
        <cfvo type="num" val="0"/>
        <cfvo type="num" val="100"/>
        <cfvo type="num" val="200"/>
        <color rgb="FFC00000"/>
        <color rgb="FF92D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5206E-C9F3-4966-B1F5-DD4EBEC61BA9}">
  <dimension ref="A1:M566"/>
  <sheetViews>
    <sheetView workbookViewId="0">
      <selection activeCell="J8" sqref="J8"/>
    </sheetView>
  </sheetViews>
  <sheetFormatPr defaultRowHeight="15.75" x14ac:dyDescent="0.25"/>
  <cols>
    <col min="7" max="7" width="11.625" bestFit="1" customWidth="1"/>
    <col min="8" max="8" width="15.375" bestFit="1" customWidth="1"/>
    <col min="9" max="9" width="11.625" bestFit="1" customWidth="1"/>
    <col min="10" max="10" width="11.375" bestFit="1" customWidth="1"/>
    <col min="11" max="11" width="9.375" bestFit="1" customWidth="1"/>
    <col min="12" max="12" width="11.875" bestFit="1" customWidth="1"/>
    <col min="13" max="13" width="17.75" bestFit="1" customWidth="1"/>
  </cols>
  <sheetData>
    <row r="1" spans="1:13" s="13" customFormat="1" x14ac:dyDescent="0.25">
      <c r="A1" s="13" t="s">
        <v>2106</v>
      </c>
      <c r="B1" s="13" t="s">
        <v>2107</v>
      </c>
      <c r="D1" s="13" t="s">
        <v>2106</v>
      </c>
      <c r="E1" s="13" t="s">
        <v>2108</v>
      </c>
      <c r="H1" s="13" t="s">
        <v>2109</v>
      </c>
      <c r="I1" s="13" t="s">
        <v>2110</v>
      </c>
      <c r="J1" s="13" t="s">
        <v>2111</v>
      </c>
      <c r="K1" s="13" t="s">
        <v>2112</v>
      </c>
      <c r="L1" s="13" t="s">
        <v>2113</v>
      </c>
      <c r="M1" s="13" t="s">
        <v>2114</v>
      </c>
    </row>
    <row r="2" spans="1:13" x14ac:dyDescent="0.25">
      <c r="A2" t="s">
        <v>20</v>
      </c>
      <c r="B2">
        <v>16</v>
      </c>
      <c r="D2" t="s">
        <v>14</v>
      </c>
      <c r="E2">
        <v>0</v>
      </c>
      <c r="G2" t="s">
        <v>2115</v>
      </c>
      <c r="H2" s="6">
        <f>AVERAGE(Successful)</f>
        <v>851.14690265486729</v>
      </c>
      <c r="I2" s="16">
        <f>MEDIAN(Successful)</f>
        <v>201</v>
      </c>
      <c r="J2" s="6">
        <f>MAX(Successful)</f>
        <v>7295</v>
      </c>
      <c r="K2" s="6">
        <f>MIN(Successful)</f>
        <v>16</v>
      </c>
      <c r="L2" s="17">
        <f>_xlfn.VAR.P(Successful)</f>
        <v>1603373.7324019109</v>
      </c>
      <c r="M2">
        <f>_xlfn.STDEV.P(Successful)</f>
        <v>1266.2439466397898</v>
      </c>
    </row>
    <row r="3" spans="1:13" x14ac:dyDescent="0.25">
      <c r="A3" t="s">
        <v>20</v>
      </c>
      <c r="B3">
        <v>26</v>
      </c>
      <c r="D3" t="s">
        <v>14</v>
      </c>
      <c r="E3">
        <v>0</v>
      </c>
      <c r="G3" t="s">
        <v>2116</v>
      </c>
      <c r="H3" s="6">
        <f>AVERAGE(Failed)</f>
        <v>585.61538461538464</v>
      </c>
      <c r="I3" s="16">
        <f>MEDIAN(Failed)</f>
        <v>114.5</v>
      </c>
      <c r="J3" s="6">
        <f>MAX(Failed)</f>
        <v>6080</v>
      </c>
      <c r="K3" s="6">
        <f>MIN(Failed)</f>
        <v>0</v>
      </c>
      <c r="L3" s="5">
        <f>_xlfn.VAR.P(Failed)</f>
        <v>921574.68174133555</v>
      </c>
      <c r="M3">
        <f>_xlfn.STDEV.P(Failed)</f>
        <v>959.98681331637863</v>
      </c>
    </row>
    <row r="4" spans="1:13" x14ac:dyDescent="0.25">
      <c r="A4" t="s">
        <v>20</v>
      </c>
      <c r="B4">
        <v>27</v>
      </c>
      <c r="D4" t="s">
        <v>14</v>
      </c>
      <c r="E4">
        <v>1</v>
      </c>
    </row>
    <row r="5" spans="1:13" x14ac:dyDescent="0.25">
      <c r="A5" t="s">
        <v>20</v>
      </c>
      <c r="B5">
        <v>32</v>
      </c>
      <c r="D5" t="s">
        <v>14</v>
      </c>
      <c r="E5">
        <v>1</v>
      </c>
    </row>
    <row r="6" spans="1:13" x14ac:dyDescent="0.25">
      <c r="A6" t="s">
        <v>20</v>
      </c>
      <c r="B6">
        <v>32</v>
      </c>
      <c r="D6" t="s">
        <v>14</v>
      </c>
      <c r="E6">
        <v>1</v>
      </c>
    </row>
    <row r="7" spans="1:13" x14ac:dyDescent="0.25">
      <c r="A7" t="s">
        <v>20</v>
      </c>
      <c r="B7">
        <v>34</v>
      </c>
      <c r="D7" t="s">
        <v>14</v>
      </c>
      <c r="E7">
        <v>1</v>
      </c>
    </row>
    <row r="8" spans="1:13" x14ac:dyDescent="0.25">
      <c r="A8" t="s">
        <v>20</v>
      </c>
      <c r="B8">
        <v>40</v>
      </c>
      <c r="D8" t="s">
        <v>14</v>
      </c>
      <c r="E8">
        <v>1</v>
      </c>
    </row>
    <row r="9" spans="1:13" x14ac:dyDescent="0.25">
      <c r="A9" t="s">
        <v>20</v>
      </c>
      <c r="B9">
        <v>41</v>
      </c>
      <c r="D9" t="s">
        <v>14</v>
      </c>
      <c r="E9">
        <v>1</v>
      </c>
    </row>
    <row r="10" spans="1:13" x14ac:dyDescent="0.25">
      <c r="A10" t="s">
        <v>20</v>
      </c>
      <c r="B10">
        <v>41</v>
      </c>
      <c r="D10" t="s">
        <v>14</v>
      </c>
      <c r="E10">
        <v>1</v>
      </c>
    </row>
    <row r="11" spans="1:13" x14ac:dyDescent="0.25">
      <c r="A11" t="s">
        <v>20</v>
      </c>
      <c r="B11">
        <v>42</v>
      </c>
      <c r="D11" t="s">
        <v>14</v>
      </c>
      <c r="E11">
        <v>1</v>
      </c>
    </row>
    <row r="12" spans="1:13" x14ac:dyDescent="0.25">
      <c r="A12" t="s">
        <v>20</v>
      </c>
      <c r="B12">
        <v>43</v>
      </c>
      <c r="D12" t="s">
        <v>14</v>
      </c>
      <c r="E12">
        <v>1</v>
      </c>
    </row>
    <row r="13" spans="1:13" x14ac:dyDescent="0.25">
      <c r="A13" t="s">
        <v>20</v>
      </c>
      <c r="B13">
        <v>43</v>
      </c>
      <c r="D13" t="s">
        <v>14</v>
      </c>
      <c r="E13">
        <v>1</v>
      </c>
    </row>
    <row r="14" spans="1:13" x14ac:dyDescent="0.25">
      <c r="A14" t="s">
        <v>20</v>
      </c>
      <c r="B14">
        <v>48</v>
      </c>
      <c r="D14" t="s">
        <v>14</v>
      </c>
      <c r="E14">
        <v>1</v>
      </c>
    </row>
    <row r="15" spans="1:13" x14ac:dyDescent="0.25">
      <c r="A15" t="s">
        <v>20</v>
      </c>
      <c r="B15">
        <v>48</v>
      </c>
      <c r="D15" t="s">
        <v>14</v>
      </c>
      <c r="E15">
        <v>1</v>
      </c>
    </row>
    <row r="16" spans="1:13" x14ac:dyDescent="0.25">
      <c r="A16" t="s">
        <v>20</v>
      </c>
      <c r="B16">
        <v>48</v>
      </c>
      <c r="D16" t="s">
        <v>14</v>
      </c>
      <c r="E16">
        <v>1</v>
      </c>
    </row>
    <row r="17" spans="1:5" x14ac:dyDescent="0.25">
      <c r="A17" t="s">
        <v>20</v>
      </c>
      <c r="B17">
        <v>50</v>
      </c>
      <c r="D17" t="s">
        <v>14</v>
      </c>
      <c r="E17">
        <v>1</v>
      </c>
    </row>
    <row r="18" spans="1:5" x14ac:dyDescent="0.25">
      <c r="A18" t="s">
        <v>20</v>
      </c>
      <c r="B18">
        <v>50</v>
      </c>
      <c r="D18" t="s">
        <v>14</v>
      </c>
      <c r="E18">
        <v>1</v>
      </c>
    </row>
    <row r="19" spans="1:5" x14ac:dyDescent="0.25">
      <c r="A19" t="s">
        <v>20</v>
      </c>
      <c r="B19">
        <v>50</v>
      </c>
      <c r="D19" t="s">
        <v>14</v>
      </c>
      <c r="E19">
        <v>1</v>
      </c>
    </row>
    <row r="20" spans="1:5" x14ac:dyDescent="0.25">
      <c r="A20" t="s">
        <v>20</v>
      </c>
      <c r="B20">
        <v>52</v>
      </c>
      <c r="D20" t="s">
        <v>14</v>
      </c>
      <c r="E20">
        <v>1</v>
      </c>
    </row>
    <row r="21" spans="1:5" x14ac:dyDescent="0.25">
      <c r="A21" t="s">
        <v>20</v>
      </c>
      <c r="B21">
        <v>53</v>
      </c>
      <c r="D21" t="s">
        <v>14</v>
      </c>
      <c r="E21">
        <v>5</v>
      </c>
    </row>
    <row r="22" spans="1:5" x14ac:dyDescent="0.25">
      <c r="A22" t="s">
        <v>20</v>
      </c>
      <c r="B22">
        <v>53</v>
      </c>
      <c r="D22" t="s">
        <v>14</v>
      </c>
      <c r="E22">
        <v>5</v>
      </c>
    </row>
    <row r="23" spans="1:5" x14ac:dyDescent="0.25">
      <c r="A23" t="s">
        <v>20</v>
      </c>
      <c r="B23">
        <v>54</v>
      </c>
      <c r="D23" t="s">
        <v>14</v>
      </c>
      <c r="E23">
        <v>6</v>
      </c>
    </row>
    <row r="24" spans="1:5" x14ac:dyDescent="0.25">
      <c r="A24" t="s">
        <v>20</v>
      </c>
      <c r="B24">
        <v>55</v>
      </c>
      <c r="D24" t="s">
        <v>14</v>
      </c>
      <c r="E24">
        <v>7</v>
      </c>
    </row>
    <row r="25" spans="1:5" x14ac:dyDescent="0.25">
      <c r="A25" t="s">
        <v>20</v>
      </c>
      <c r="B25">
        <v>56</v>
      </c>
      <c r="D25" t="s">
        <v>14</v>
      </c>
      <c r="E25">
        <v>7</v>
      </c>
    </row>
    <row r="26" spans="1:5" x14ac:dyDescent="0.25">
      <c r="A26" t="s">
        <v>20</v>
      </c>
      <c r="B26">
        <v>59</v>
      </c>
      <c r="D26" t="s">
        <v>14</v>
      </c>
      <c r="E26">
        <v>9</v>
      </c>
    </row>
    <row r="27" spans="1:5" x14ac:dyDescent="0.25">
      <c r="A27" t="s">
        <v>20</v>
      </c>
      <c r="B27">
        <v>62</v>
      </c>
      <c r="D27" t="s">
        <v>14</v>
      </c>
      <c r="E27">
        <v>9</v>
      </c>
    </row>
    <row r="28" spans="1:5" x14ac:dyDescent="0.25">
      <c r="A28" t="s">
        <v>20</v>
      </c>
      <c r="B28">
        <v>64</v>
      </c>
      <c r="D28" t="s">
        <v>14</v>
      </c>
      <c r="E28">
        <v>10</v>
      </c>
    </row>
    <row r="29" spans="1:5" x14ac:dyDescent="0.25">
      <c r="A29" t="s">
        <v>20</v>
      </c>
      <c r="B29">
        <v>65</v>
      </c>
      <c r="D29" t="s">
        <v>14</v>
      </c>
      <c r="E29">
        <v>10</v>
      </c>
    </row>
    <row r="30" spans="1:5" x14ac:dyDescent="0.25">
      <c r="A30" t="s">
        <v>20</v>
      </c>
      <c r="B30">
        <v>65</v>
      </c>
      <c r="D30" t="s">
        <v>14</v>
      </c>
      <c r="E30">
        <v>10</v>
      </c>
    </row>
    <row r="31" spans="1:5" x14ac:dyDescent="0.25">
      <c r="A31" t="s">
        <v>20</v>
      </c>
      <c r="B31">
        <v>67</v>
      </c>
      <c r="D31" t="s">
        <v>14</v>
      </c>
      <c r="E31">
        <v>10</v>
      </c>
    </row>
    <row r="32" spans="1:5" x14ac:dyDescent="0.25">
      <c r="A32" t="s">
        <v>20</v>
      </c>
      <c r="B32">
        <v>68</v>
      </c>
      <c r="D32" t="s">
        <v>14</v>
      </c>
      <c r="E32">
        <v>12</v>
      </c>
    </row>
    <row r="33" spans="1:5" x14ac:dyDescent="0.25">
      <c r="A33" t="s">
        <v>20</v>
      </c>
      <c r="B33">
        <v>69</v>
      </c>
      <c r="D33" t="s">
        <v>14</v>
      </c>
      <c r="E33">
        <v>12</v>
      </c>
    </row>
    <row r="34" spans="1:5" x14ac:dyDescent="0.25">
      <c r="A34" t="s">
        <v>20</v>
      </c>
      <c r="B34">
        <v>69</v>
      </c>
      <c r="D34" t="s">
        <v>14</v>
      </c>
      <c r="E34">
        <v>13</v>
      </c>
    </row>
    <row r="35" spans="1:5" x14ac:dyDescent="0.25">
      <c r="A35" t="s">
        <v>20</v>
      </c>
      <c r="B35">
        <v>70</v>
      </c>
      <c r="D35" t="s">
        <v>14</v>
      </c>
      <c r="E35">
        <v>13</v>
      </c>
    </row>
    <row r="36" spans="1:5" x14ac:dyDescent="0.25">
      <c r="A36" t="s">
        <v>20</v>
      </c>
      <c r="B36">
        <v>71</v>
      </c>
      <c r="D36" t="s">
        <v>14</v>
      </c>
      <c r="E36">
        <v>14</v>
      </c>
    </row>
    <row r="37" spans="1:5" x14ac:dyDescent="0.25">
      <c r="A37" t="s">
        <v>20</v>
      </c>
      <c r="B37">
        <v>72</v>
      </c>
      <c r="D37" t="s">
        <v>14</v>
      </c>
      <c r="E37">
        <v>14</v>
      </c>
    </row>
    <row r="38" spans="1:5" x14ac:dyDescent="0.25">
      <c r="A38" t="s">
        <v>20</v>
      </c>
      <c r="B38">
        <v>76</v>
      </c>
      <c r="D38" t="s">
        <v>14</v>
      </c>
      <c r="E38">
        <v>15</v>
      </c>
    </row>
    <row r="39" spans="1:5" x14ac:dyDescent="0.25">
      <c r="A39" t="s">
        <v>20</v>
      </c>
      <c r="B39">
        <v>76</v>
      </c>
      <c r="D39" t="s">
        <v>14</v>
      </c>
      <c r="E39">
        <v>15</v>
      </c>
    </row>
    <row r="40" spans="1:5" x14ac:dyDescent="0.25">
      <c r="A40" t="s">
        <v>20</v>
      </c>
      <c r="B40">
        <v>78</v>
      </c>
      <c r="D40" t="s">
        <v>14</v>
      </c>
      <c r="E40">
        <v>15</v>
      </c>
    </row>
    <row r="41" spans="1:5" x14ac:dyDescent="0.25">
      <c r="A41" t="s">
        <v>20</v>
      </c>
      <c r="B41">
        <v>78</v>
      </c>
      <c r="D41" t="s">
        <v>14</v>
      </c>
      <c r="E41">
        <v>15</v>
      </c>
    </row>
    <row r="42" spans="1:5" x14ac:dyDescent="0.25">
      <c r="A42" t="s">
        <v>20</v>
      </c>
      <c r="B42">
        <v>80</v>
      </c>
      <c r="D42" t="s">
        <v>14</v>
      </c>
      <c r="E42">
        <v>15</v>
      </c>
    </row>
    <row r="43" spans="1:5" x14ac:dyDescent="0.25">
      <c r="A43" t="s">
        <v>20</v>
      </c>
      <c r="B43">
        <v>80</v>
      </c>
      <c r="D43" t="s">
        <v>14</v>
      </c>
      <c r="E43">
        <v>15</v>
      </c>
    </row>
    <row r="44" spans="1:5" x14ac:dyDescent="0.25">
      <c r="A44" t="s">
        <v>20</v>
      </c>
      <c r="B44">
        <v>80</v>
      </c>
      <c r="D44" t="s">
        <v>14</v>
      </c>
      <c r="E44">
        <v>16</v>
      </c>
    </row>
    <row r="45" spans="1:5" x14ac:dyDescent="0.25">
      <c r="A45" t="s">
        <v>20</v>
      </c>
      <c r="B45">
        <v>80</v>
      </c>
      <c r="D45" t="s">
        <v>14</v>
      </c>
      <c r="E45">
        <v>16</v>
      </c>
    </row>
    <row r="46" spans="1:5" x14ac:dyDescent="0.25">
      <c r="A46" t="s">
        <v>20</v>
      </c>
      <c r="B46">
        <v>80</v>
      </c>
      <c r="D46" t="s">
        <v>14</v>
      </c>
      <c r="E46">
        <v>16</v>
      </c>
    </row>
    <row r="47" spans="1:5" x14ac:dyDescent="0.25">
      <c r="A47" t="s">
        <v>20</v>
      </c>
      <c r="B47">
        <v>80</v>
      </c>
      <c r="D47" t="s">
        <v>14</v>
      </c>
      <c r="E47">
        <v>16</v>
      </c>
    </row>
    <row r="48" spans="1:5" x14ac:dyDescent="0.25">
      <c r="A48" t="s">
        <v>20</v>
      </c>
      <c r="B48">
        <v>81</v>
      </c>
      <c r="D48" t="s">
        <v>14</v>
      </c>
      <c r="E48">
        <v>17</v>
      </c>
    </row>
    <row r="49" spans="1:5" x14ac:dyDescent="0.25">
      <c r="A49" t="s">
        <v>20</v>
      </c>
      <c r="B49">
        <v>82</v>
      </c>
      <c r="D49" t="s">
        <v>14</v>
      </c>
      <c r="E49">
        <v>17</v>
      </c>
    </row>
    <row r="50" spans="1:5" x14ac:dyDescent="0.25">
      <c r="A50" t="s">
        <v>20</v>
      </c>
      <c r="B50">
        <v>82</v>
      </c>
      <c r="D50" t="s">
        <v>14</v>
      </c>
      <c r="E50">
        <v>17</v>
      </c>
    </row>
    <row r="51" spans="1:5" x14ac:dyDescent="0.25">
      <c r="A51" t="s">
        <v>20</v>
      </c>
      <c r="B51">
        <v>83</v>
      </c>
      <c r="D51" t="s">
        <v>14</v>
      </c>
      <c r="E51">
        <v>18</v>
      </c>
    </row>
    <row r="52" spans="1:5" x14ac:dyDescent="0.25">
      <c r="A52" t="s">
        <v>20</v>
      </c>
      <c r="B52">
        <v>83</v>
      </c>
      <c r="D52" t="s">
        <v>14</v>
      </c>
      <c r="E52">
        <v>18</v>
      </c>
    </row>
    <row r="53" spans="1:5" x14ac:dyDescent="0.25">
      <c r="A53" t="s">
        <v>20</v>
      </c>
      <c r="B53">
        <v>84</v>
      </c>
      <c r="D53" t="s">
        <v>14</v>
      </c>
      <c r="E53">
        <v>19</v>
      </c>
    </row>
    <row r="54" spans="1:5" x14ac:dyDescent="0.25">
      <c r="A54" t="s">
        <v>20</v>
      </c>
      <c r="B54">
        <v>84</v>
      </c>
      <c r="D54" t="s">
        <v>14</v>
      </c>
      <c r="E54">
        <v>19</v>
      </c>
    </row>
    <row r="55" spans="1:5" x14ac:dyDescent="0.25">
      <c r="A55" t="s">
        <v>20</v>
      </c>
      <c r="B55">
        <v>85</v>
      </c>
      <c r="D55" t="s">
        <v>14</v>
      </c>
      <c r="E55">
        <v>19</v>
      </c>
    </row>
    <row r="56" spans="1:5" x14ac:dyDescent="0.25">
      <c r="A56" t="s">
        <v>20</v>
      </c>
      <c r="B56">
        <v>85</v>
      </c>
      <c r="D56" t="s">
        <v>14</v>
      </c>
      <c r="E56">
        <v>21</v>
      </c>
    </row>
    <row r="57" spans="1:5" x14ac:dyDescent="0.25">
      <c r="A57" t="s">
        <v>20</v>
      </c>
      <c r="B57">
        <v>85</v>
      </c>
      <c r="D57" t="s">
        <v>14</v>
      </c>
      <c r="E57">
        <v>21</v>
      </c>
    </row>
    <row r="58" spans="1:5" x14ac:dyDescent="0.25">
      <c r="A58" t="s">
        <v>20</v>
      </c>
      <c r="B58">
        <v>85</v>
      </c>
      <c r="D58" t="s">
        <v>14</v>
      </c>
      <c r="E58">
        <v>21</v>
      </c>
    </row>
    <row r="59" spans="1:5" x14ac:dyDescent="0.25">
      <c r="A59" t="s">
        <v>20</v>
      </c>
      <c r="B59">
        <v>85</v>
      </c>
      <c r="D59" t="s">
        <v>14</v>
      </c>
      <c r="E59">
        <v>22</v>
      </c>
    </row>
    <row r="60" spans="1:5" x14ac:dyDescent="0.25">
      <c r="A60" t="s">
        <v>20</v>
      </c>
      <c r="B60">
        <v>85</v>
      </c>
      <c r="D60" t="s">
        <v>14</v>
      </c>
      <c r="E60">
        <v>23</v>
      </c>
    </row>
    <row r="61" spans="1:5" x14ac:dyDescent="0.25">
      <c r="A61" t="s">
        <v>20</v>
      </c>
      <c r="B61">
        <v>86</v>
      </c>
      <c r="D61" t="s">
        <v>14</v>
      </c>
      <c r="E61">
        <v>24</v>
      </c>
    </row>
    <row r="62" spans="1:5" x14ac:dyDescent="0.25">
      <c r="A62" t="s">
        <v>20</v>
      </c>
      <c r="B62">
        <v>86</v>
      </c>
      <c r="D62" t="s">
        <v>14</v>
      </c>
      <c r="E62">
        <v>24</v>
      </c>
    </row>
    <row r="63" spans="1:5" x14ac:dyDescent="0.25">
      <c r="A63" t="s">
        <v>20</v>
      </c>
      <c r="B63">
        <v>86</v>
      </c>
      <c r="D63" t="s">
        <v>14</v>
      </c>
      <c r="E63">
        <v>24</v>
      </c>
    </row>
    <row r="64" spans="1:5" x14ac:dyDescent="0.25">
      <c r="A64" t="s">
        <v>20</v>
      </c>
      <c r="B64">
        <v>87</v>
      </c>
      <c r="D64" t="s">
        <v>14</v>
      </c>
      <c r="E64">
        <v>25</v>
      </c>
    </row>
    <row r="65" spans="1:5" x14ac:dyDescent="0.25">
      <c r="A65" t="s">
        <v>20</v>
      </c>
      <c r="B65">
        <v>87</v>
      </c>
      <c r="D65" t="s">
        <v>14</v>
      </c>
      <c r="E65">
        <v>25</v>
      </c>
    </row>
    <row r="66" spans="1:5" x14ac:dyDescent="0.25">
      <c r="A66" t="s">
        <v>20</v>
      </c>
      <c r="B66">
        <v>87</v>
      </c>
      <c r="D66" t="s">
        <v>14</v>
      </c>
      <c r="E66">
        <v>26</v>
      </c>
    </row>
    <row r="67" spans="1:5" x14ac:dyDescent="0.25">
      <c r="A67" t="s">
        <v>20</v>
      </c>
      <c r="B67">
        <v>88</v>
      </c>
      <c r="D67" t="s">
        <v>14</v>
      </c>
      <c r="E67">
        <v>26</v>
      </c>
    </row>
    <row r="68" spans="1:5" x14ac:dyDescent="0.25">
      <c r="A68" t="s">
        <v>20</v>
      </c>
      <c r="B68">
        <v>88</v>
      </c>
      <c r="D68" t="s">
        <v>14</v>
      </c>
      <c r="E68">
        <v>26</v>
      </c>
    </row>
    <row r="69" spans="1:5" x14ac:dyDescent="0.25">
      <c r="A69" t="s">
        <v>20</v>
      </c>
      <c r="B69">
        <v>88</v>
      </c>
      <c r="D69" t="s">
        <v>14</v>
      </c>
      <c r="E69">
        <v>27</v>
      </c>
    </row>
    <row r="70" spans="1:5" x14ac:dyDescent="0.25">
      <c r="A70" t="s">
        <v>20</v>
      </c>
      <c r="B70">
        <v>88</v>
      </c>
      <c r="D70" t="s">
        <v>14</v>
      </c>
      <c r="E70">
        <v>27</v>
      </c>
    </row>
    <row r="71" spans="1:5" x14ac:dyDescent="0.25">
      <c r="A71" t="s">
        <v>20</v>
      </c>
      <c r="B71">
        <v>89</v>
      </c>
      <c r="D71" t="s">
        <v>14</v>
      </c>
      <c r="E71">
        <v>29</v>
      </c>
    </row>
    <row r="72" spans="1:5" x14ac:dyDescent="0.25">
      <c r="A72" t="s">
        <v>20</v>
      </c>
      <c r="B72">
        <v>89</v>
      </c>
      <c r="D72" t="s">
        <v>14</v>
      </c>
      <c r="E72">
        <v>30</v>
      </c>
    </row>
    <row r="73" spans="1:5" x14ac:dyDescent="0.25">
      <c r="A73" t="s">
        <v>20</v>
      </c>
      <c r="B73">
        <v>91</v>
      </c>
      <c r="D73" t="s">
        <v>14</v>
      </c>
      <c r="E73">
        <v>30</v>
      </c>
    </row>
    <row r="74" spans="1:5" x14ac:dyDescent="0.25">
      <c r="A74" t="s">
        <v>20</v>
      </c>
      <c r="B74">
        <v>92</v>
      </c>
      <c r="D74" t="s">
        <v>14</v>
      </c>
      <c r="E74">
        <v>31</v>
      </c>
    </row>
    <row r="75" spans="1:5" x14ac:dyDescent="0.25">
      <c r="A75" t="s">
        <v>20</v>
      </c>
      <c r="B75">
        <v>92</v>
      </c>
      <c r="D75" t="s">
        <v>14</v>
      </c>
      <c r="E75">
        <v>31</v>
      </c>
    </row>
    <row r="76" spans="1:5" x14ac:dyDescent="0.25">
      <c r="A76" t="s">
        <v>20</v>
      </c>
      <c r="B76">
        <v>92</v>
      </c>
      <c r="D76" t="s">
        <v>14</v>
      </c>
      <c r="E76">
        <v>31</v>
      </c>
    </row>
    <row r="77" spans="1:5" x14ac:dyDescent="0.25">
      <c r="A77" t="s">
        <v>20</v>
      </c>
      <c r="B77">
        <v>92</v>
      </c>
      <c r="D77" t="s">
        <v>14</v>
      </c>
      <c r="E77">
        <v>31</v>
      </c>
    </row>
    <row r="78" spans="1:5" x14ac:dyDescent="0.25">
      <c r="A78" t="s">
        <v>20</v>
      </c>
      <c r="B78">
        <v>92</v>
      </c>
      <c r="D78" t="s">
        <v>14</v>
      </c>
      <c r="E78">
        <v>31</v>
      </c>
    </row>
    <row r="79" spans="1:5" x14ac:dyDescent="0.25">
      <c r="A79" t="s">
        <v>20</v>
      </c>
      <c r="B79">
        <v>93</v>
      </c>
      <c r="D79" t="s">
        <v>14</v>
      </c>
      <c r="E79">
        <v>32</v>
      </c>
    </row>
    <row r="80" spans="1:5" x14ac:dyDescent="0.25">
      <c r="A80" t="s">
        <v>20</v>
      </c>
      <c r="B80">
        <v>94</v>
      </c>
      <c r="D80" t="s">
        <v>14</v>
      </c>
      <c r="E80">
        <v>32</v>
      </c>
    </row>
    <row r="81" spans="1:5" x14ac:dyDescent="0.25">
      <c r="A81" t="s">
        <v>20</v>
      </c>
      <c r="B81">
        <v>94</v>
      </c>
      <c r="D81" t="s">
        <v>14</v>
      </c>
      <c r="E81">
        <v>33</v>
      </c>
    </row>
    <row r="82" spans="1:5" x14ac:dyDescent="0.25">
      <c r="A82" t="s">
        <v>20</v>
      </c>
      <c r="B82">
        <v>94</v>
      </c>
      <c r="D82" t="s">
        <v>14</v>
      </c>
      <c r="E82">
        <v>33</v>
      </c>
    </row>
    <row r="83" spans="1:5" x14ac:dyDescent="0.25">
      <c r="A83" t="s">
        <v>20</v>
      </c>
      <c r="B83">
        <v>95</v>
      </c>
      <c r="D83" t="s">
        <v>14</v>
      </c>
      <c r="E83">
        <v>33</v>
      </c>
    </row>
    <row r="84" spans="1:5" x14ac:dyDescent="0.25">
      <c r="A84" t="s">
        <v>20</v>
      </c>
      <c r="B84">
        <v>96</v>
      </c>
      <c r="D84" t="s">
        <v>14</v>
      </c>
      <c r="E84">
        <v>34</v>
      </c>
    </row>
    <row r="85" spans="1:5" x14ac:dyDescent="0.25">
      <c r="A85" t="s">
        <v>20</v>
      </c>
      <c r="B85">
        <v>96</v>
      </c>
      <c r="D85" t="s">
        <v>14</v>
      </c>
      <c r="E85">
        <v>35</v>
      </c>
    </row>
    <row r="86" spans="1:5" x14ac:dyDescent="0.25">
      <c r="A86" t="s">
        <v>20</v>
      </c>
      <c r="B86">
        <v>96</v>
      </c>
      <c r="D86" t="s">
        <v>14</v>
      </c>
      <c r="E86">
        <v>35</v>
      </c>
    </row>
    <row r="87" spans="1:5" x14ac:dyDescent="0.25">
      <c r="A87" t="s">
        <v>20</v>
      </c>
      <c r="B87">
        <v>97</v>
      </c>
      <c r="D87" t="s">
        <v>14</v>
      </c>
      <c r="E87">
        <v>35</v>
      </c>
    </row>
    <row r="88" spans="1:5" x14ac:dyDescent="0.25">
      <c r="A88" t="s">
        <v>20</v>
      </c>
      <c r="B88">
        <v>98</v>
      </c>
      <c r="D88" t="s">
        <v>14</v>
      </c>
      <c r="E88">
        <v>36</v>
      </c>
    </row>
    <row r="89" spans="1:5" x14ac:dyDescent="0.25">
      <c r="A89" t="s">
        <v>20</v>
      </c>
      <c r="B89">
        <v>98</v>
      </c>
      <c r="D89" t="s">
        <v>14</v>
      </c>
      <c r="E89">
        <v>37</v>
      </c>
    </row>
    <row r="90" spans="1:5" x14ac:dyDescent="0.25">
      <c r="A90" t="s">
        <v>20</v>
      </c>
      <c r="B90">
        <v>100</v>
      </c>
      <c r="D90" t="s">
        <v>14</v>
      </c>
      <c r="E90">
        <v>37</v>
      </c>
    </row>
    <row r="91" spans="1:5" x14ac:dyDescent="0.25">
      <c r="A91" t="s">
        <v>20</v>
      </c>
      <c r="B91">
        <v>100</v>
      </c>
      <c r="D91" t="s">
        <v>14</v>
      </c>
      <c r="E91">
        <v>37</v>
      </c>
    </row>
    <row r="92" spans="1:5" x14ac:dyDescent="0.25">
      <c r="A92" t="s">
        <v>20</v>
      </c>
      <c r="B92">
        <v>101</v>
      </c>
      <c r="D92" t="s">
        <v>14</v>
      </c>
      <c r="E92">
        <v>38</v>
      </c>
    </row>
    <row r="93" spans="1:5" x14ac:dyDescent="0.25">
      <c r="A93" t="s">
        <v>20</v>
      </c>
      <c r="B93">
        <v>101</v>
      </c>
      <c r="D93" t="s">
        <v>14</v>
      </c>
      <c r="E93">
        <v>38</v>
      </c>
    </row>
    <row r="94" spans="1:5" x14ac:dyDescent="0.25">
      <c r="A94" t="s">
        <v>20</v>
      </c>
      <c r="B94">
        <v>102</v>
      </c>
      <c r="D94" t="s">
        <v>14</v>
      </c>
      <c r="E94">
        <v>38</v>
      </c>
    </row>
    <row r="95" spans="1:5" x14ac:dyDescent="0.25">
      <c r="A95" t="s">
        <v>20</v>
      </c>
      <c r="B95">
        <v>102</v>
      </c>
      <c r="D95" t="s">
        <v>14</v>
      </c>
      <c r="E95">
        <v>39</v>
      </c>
    </row>
    <row r="96" spans="1:5" x14ac:dyDescent="0.25">
      <c r="A96" t="s">
        <v>20</v>
      </c>
      <c r="B96">
        <v>103</v>
      </c>
      <c r="D96" t="s">
        <v>14</v>
      </c>
      <c r="E96">
        <v>40</v>
      </c>
    </row>
    <row r="97" spans="1:5" x14ac:dyDescent="0.25">
      <c r="A97" t="s">
        <v>20</v>
      </c>
      <c r="B97">
        <v>103</v>
      </c>
      <c r="D97" t="s">
        <v>14</v>
      </c>
      <c r="E97">
        <v>40</v>
      </c>
    </row>
    <row r="98" spans="1:5" x14ac:dyDescent="0.25">
      <c r="A98" t="s">
        <v>20</v>
      </c>
      <c r="B98">
        <v>105</v>
      </c>
      <c r="D98" t="s">
        <v>14</v>
      </c>
      <c r="E98">
        <v>40</v>
      </c>
    </row>
    <row r="99" spans="1:5" x14ac:dyDescent="0.25">
      <c r="A99" t="s">
        <v>20</v>
      </c>
      <c r="B99">
        <v>106</v>
      </c>
      <c r="D99" t="s">
        <v>14</v>
      </c>
      <c r="E99">
        <v>41</v>
      </c>
    </row>
    <row r="100" spans="1:5" x14ac:dyDescent="0.25">
      <c r="A100" t="s">
        <v>20</v>
      </c>
      <c r="B100">
        <v>106</v>
      </c>
      <c r="D100" t="s">
        <v>14</v>
      </c>
      <c r="E100">
        <v>41</v>
      </c>
    </row>
    <row r="101" spans="1:5" x14ac:dyDescent="0.25">
      <c r="A101" t="s">
        <v>20</v>
      </c>
      <c r="B101">
        <v>107</v>
      </c>
      <c r="D101" t="s">
        <v>14</v>
      </c>
      <c r="E101">
        <v>42</v>
      </c>
    </row>
    <row r="102" spans="1:5" x14ac:dyDescent="0.25">
      <c r="A102" t="s">
        <v>20</v>
      </c>
      <c r="B102">
        <v>107</v>
      </c>
      <c r="D102" t="s">
        <v>14</v>
      </c>
      <c r="E102">
        <v>44</v>
      </c>
    </row>
    <row r="103" spans="1:5" x14ac:dyDescent="0.25">
      <c r="A103" t="s">
        <v>20</v>
      </c>
      <c r="B103">
        <v>107</v>
      </c>
      <c r="D103" t="s">
        <v>14</v>
      </c>
      <c r="E103">
        <v>44</v>
      </c>
    </row>
    <row r="104" spans="1:5" x14ac:dyDescent="0.25">
      <c r="A104" t="s">
        <v>20</v>
      </c>
      <c r="B104">
        <v>107</v>
      </c>
      <c r="D104" t="s">
        <v>14</v>
      </c>
      <c r="E104">
        <v>45</v>
      </c>
    </row>
    <row r="105" spans="1:5" x14ac:dyDescent="0.25">
      <c r="A105" t="s">
        <v>20</v>
      </c>
      <c r="B105">
        <v>107</v>
      </c>
      <c r="D105" t="s">
        <v>14</v>
      </c>
      <c r="E105">
        <v>46</v>
      </c>
    </row>
    <row r="106" spans="1:5" x14ac:dyDescent="0.25">
      <c r="A106" t="s">
        <v>20</v>
      </c>
      <c r="B106">
        <v>110</v>
      </c>
      <c r="D106" t="s">
        <v>14</v>
      </c>
      <c r="E106">
        <v>47</v>
      </c>
    </row>
    <row r="107" spans="1:5" x14ac:dyDescent="0.25">
      <c r="A107" t="s">
        <v>20</v>
      </c>
      <c r="B107">
        <v>110</v>
      </c>
      <c r="D107" t="s">
        <v>14</v>
      </c>
      <c r="E107">
        <v>48</v>
      </c>
    </row>
    <row r="108" spans="1:5" x14ac:dyDescent="0.25">
      <c r="A108" t="s">
        <v>20</v>
      </c>
      <c r="B108">
        <v>110</v>
      </c>
      <c r="D108" t="s">
        <v>14</v>
      </c>
      <c r="E108">
        <v>49</v>
      </c>
    </row>
    <row r="109" spans="1:5" x14ac:dyDescent="0.25">
      <c r="A109" t="s">
        <v>20</v>
      </c>
      <c r="B109">
        <v>110</v>
      </c>
      <c r="D109" t="s">
        <v>14</v>
      </c>
      <c r="E109">
        <v>49</v>
      </c>
    </row>
    <row r="110" spans="1:5" x14ac:dyDescent="0.25">
      <c r="A110" t="s">
        <v>20</v>
      </c>
      <c r="B110">
        <v>111</v>
      </c>
      <c r="D110" t="s">
        <v>14</v>
      </c>
      <c r="E110">
        <v>52</v>
      </c>
    </row>
    <row r="111" spans="1:5" x14ac:dyDescent="0.25">
      <c r="A111" t="s">
        <v>20</v>
      </c>
      <c r="B111">
        <v>112</v>
      </c>
      <c r="D111" t="s">
        <v>14</v>
      </c>
      <c r="E111">
        <v>53</v>
      </c>
    </row>
    <row r="112" spans="1:5" x14ac:dyDescent="0.25">
      <c r="A112" t="s">
        <v>20</v>
      </c>
      <c r="B112">
        <v>112</v>
      </c>
      <c r="D112" t="s">
        <v>14</v>
      </c>
      <c r="E112">
        <v>54</v>
      </c>
    </row>
    <row r="113" spans="1:5" x14ac:dyDescent="0.25">
      <c r="A113" t="s">
        <v>20</v>
      </c>
      <c r="B113">
        <v>112</v>
      </c>
      <c r="D113" t="s">
        <v>14</v>
      </c>
      <c r="E113">
        <v>55</v>
      </c>
    </row>
    <row r="114" spans="1:5" x14ac:dyDescent="0.25">
      <c r="A114" t="s">
        <v>20</v>
      </c>
      <c r="B114">
        <v>113</v>
      </c>
      <c r="D114" t="s">
        <v>14</v>
      </c>
      <c r="E114">
        <v>55</v>
      </c>
    </row>
    <row r="115" spans="1:5" x14ac:dyDescent="0.25">
      <c r="A115" t="s">
        <v>20</v>
      </c>
      <c r="B115">
        <v>113</v>
      </c>
      <c r="D115" t="s">
        <v>14</v>
      </c>
      <c r="E115">
        <v>56</v>
      </c>
    </row>
    <row r="116" spans="1:5" x14ac:dyDescent="0.25">
      <c r="A116" t="s">
        <v>20</v>
      </c>
      <c r="B116">
        <v>114</v>
      </c>
      <c r="D116" t="s">
        <v>14</v>
      </c>
      <c r="E116">
        <v>56</v>
      </c>
    </row>
    <row r="117" spans="1:5" x14ac:dyDescent="0.25">
      <c r="A117" t="s">
        <v>20</v>
      </c>
      <c r="B117">
        <v>114</v>
      </c>
      <c r="D117" t="s">
        <v>14</v>
      </c>
      <c r="E117">
        <v>57</v>
      </c>
    </row>
    <row r="118" spans="1:5" x14ac:dyDescent="0.25">
      <c r="A118" t="s">
        <v>20</v>
      </c>
      <c r="B118">
        <v>114</v>
      </c>
      <c r="D118" t="s">
        <v>14</v>
      </c>
      <c r="E118">
        <v>57</v>
      </c>
    </row>
    <row r="119" spans="1:5" x14ac:dyDescent="0.25">
      <c r="A119" t="s">
        <v>20</v>
      </c>
      <c r="B119">
        <v>115</v>
      </c>
      <c r="D119" t="s">
        <v>14</v>
      </c>
      <c r="E119">
        <v>58</v>
      </c>
    </row>
    <row r="120" spans="1:5" x14ac:dyDescent="0.25">
      <c r="A120" t="s">
        <v>20</v>
      </c>
      <c r="B120">
        <v>116</v>
      </c>
      <c r="D120" t="s">
        <v>14</v>
      </c>
      <c r="E120">
        <v>60</v>
      </c>
    </row>
    <row r="121" spans="1:5" x14ac:dyDescent="0.25">
      <c r="A121" t="s">
        <v>20</v>
      </c>
      <c r="B121">
        <v>116</v>
      </c>
      <c r="D121" t="s">
        <v>14</v>
      </c>
      <c r="E121">
        <v>62</v>
      </c>
    </row>
    <row r="122" spans="1:5" x14ac:dyDescent="0.25">
      <c r="A122" t="s">
        <v>20</v>
      </c>
      <c r="B122">
        <v>117</v>
      </c>
      <c r="D122" t="s">
        <v>14</v>
      </c>
      <c r="E122">
        <v>62</v>
      </c>
    </row>
    <row r="123" spans="1:5" x14ac:dyDescent="0.25">
      <c r="A123" t="s">
        <v>20</v>
      </c>
      <c r="B123">
        <v>117</v>
      </c>
      <c r="D123" t="s">
        <v>14</v>
      </c>
      <c r="E123">
        <v>63</v>
      </c>
    </row>
    <row r="124" spans="1:5" x14ac:dyDescent="0.25">
      <c r="A124" t="s">
        <v>20</v>
      </c>
      <c r="B124">
        <v>119</v>
      </c>
      <c r="D124" t="s">
        <v>14</v>
      </c>
      <c r="E124">
        <v>63</v>
      </c>
    </row>
    <row r="125" spans="1:5" x14ac:dyDescent="0.25">
      <c r="A125" t="s">
        <v>20</v>
      </c>
      <c r="B125">
        <v>121</v>
      </c>
      <c r="D125" t="s">
        <v>14</v>
      </c>
      <c r="E125">
        <v>64</v>
      </c>
    </row>
    <row r="126" spans="1:5" x14ac:dyDescent="0.25">
      <c r="A126" t="s">
        <v>20</v>
      </c>
      <c r="B126">
        <v>121</v>
      </c>
      <c r="D126" t="s">
        <v>14</v>
      </c>
      <c r="E126">
        <v>64</v>
      </c>
    </row>
    <row r="127" spans="1:5" x14ac:dyDescent="0.25">
      <c r="A127" t="s">
        <v>20</v>
      </c>
      <c r="B127">
        <v>121</v>
      </c>
      <c r="D127" t="s">
        <v>14</v>
      </c>
      <c r="E127">
        <v>64</v>
      </c>
    </row>
    <row r="128" spans="1:5" x14ac:dyDescent="0.25">
      <c r="A128" t="s">
        <v>20</v>
      </c>
      <c r="B128">
        <v>122</v>
      </c>
      <c r="D128" t="s">
        <v>14</v>
      </c>
      <c r="E128">
        <v>64</v>
      </c>
    </row>
    <row r="129" spans="1:5" x14ac:dyDescent="0.25">
      <c r="A129" t="s">
        <v>20</v>
      </c>
      <c r="B129">
        <v>122</v>
      </c>
      <c r="D129" t="s">
        <v>14</v>
      </c>
      <c r="E129">
        <v>65</v>
      </c>
    </row>
    <row r="130" spans="1:5" x14ac:dyDescent="0.25">
      <c r="A130" t="s">
        <v>20</v>
      </c>
      <c r="B130">
        <v>122</v>
      </c>
      <c r="D130" t="s">
        <v>14</v>
      </c>
      <c r="E130">
        <v>65</v>
      </c>
    </row>
    <row r="131" spans="1:5" x14ac:dyDescent="0.25">
      <c r="A131" t="s">
        <v>20</v>
      </c>
      <c r="B131">
        <v>122</v>
      </c>
      <c r="D131" t="s">
        <v>14</v>
      </c>
      <c r="E131">
        <v>67</v>
      </c>
    </row>
    <row r="132" spans="1:5" x14ac:dyDescent="0.25">
      <c r="A132" t="s">
        <v>20</v>
      </c>
      <c r="B132">
        <v>123</v>
      </c>
      <c r="D132" t="s">
        <v>14</v>
      </c>
      <c r="E132">
        <v>67</v>
      </c>
    </row>
    <row r="133" spans="1:5" x14ac:dyDescent="0.25">
      <c r="A133" t="s">
        <v>20</v>
      </c>
      <c r="B133">
        <v>123</v>
      </c>
      <c r="D133" t="s">
        <v>14</v>
      </c>
      <c r="E133">
        <v>67</v>
      </c>
    </row>
    <row r="134" spans="1:5" x14ac:dyDescent="0.25">
      <c r="A134" t="s">
        <v>20</v>
      </c>
      <c r="B134">
        <v>123</v>
      </c>
      <c r="D134" t="s">
        <v>14</v>
      </c>
      <c r="E134">
        <v>67</v>
      </c>
    </row>
    <row r="135" spans="1:5" x14ac:dyDescent="0.25">
      <c r="A135" t="s">
        <v>20</v>
      </c>
      <c r="B135">
        <v>125</v>
      </c>
      <c r="D135" t="s">
        <v>14</v>
      </c>
      <c r="E135">
        <v>67</v>
      </c>
    </row>
    <row r="136" spans="1:5" x14ac:dyDescent="0.25">
      <c r="A136" t="s">
        <v>20</v>
      </c>
      <c r="B136">
        <v>126</v>
      </c>
      <c r="D136" t="s">
        <v>14</v>
      </c>
      <c r="E136">
        <v>67</v>
      </c>
    </row>
    <row r="137" spans="1:5" x14ac:dyDescent="0.25">
      <c r="A137" t="s">
        <v>20</v>
      </c>
      <c r="B137">
        <v>126</v>
      </c>
      <c r="D137" t="s">
        <v>14</v>
      </c>
      <c r="E137">
        <v>67</v>
      </c>
    </row>
    <row r="138" spans="1:5" x14ac:dyDescent="0.25">
      <c r="A138" t="s">
        <v>20</v>
      </c>
      <c r="B138">
        <v>126</v>
      </c>
      <c r="D138" t="s">
        <v>14</v>
      </c>
      <c r="E138">
        <v>70</v>
      </c>
    </row>
    <row r="139" spans="1:5" x14ac:dyDescent="0.25">
      <c r="A139" t="s">
        <v>20</v>
      </c>
      <c r="B139">
        <v>126</v>
      </c>
      <c r="D139" t="s">
        <v>14</v>
      </c>
      <c r="E139">
        <v>71</v>
      </c>
    </row>
    <row r="140" spans="1:5" x14ac:dyDescent="0.25">
      <c r="A140" t="s">
        <v>20</v>
      </c>
      <c r="B140">
        <v>126</v>
      </c>
      <c r="D140" t="s">
        <v>14</v>
      </c>
      <c r="E140">
        <v>73</v>
      </c>
    </row>
    <row r="141" spans="1:5" x14ac:dyDescent="0.25">
      <c r="A141" t="s">
        <v>20</v>
      </c>
      <c r="B141">
        <v>127</v>
      </c>
      <c r="D141" t="s">
        <v>14</v>
      </c>
      <c r="E141">
        <v>73</v>
      </c>
    </row>
    <row r="142" spans="1:5" x14ac:dyDescent="0.25">
      <c r="A142" t="s">
        <v>20</v>
      </c>
      <c r="B142">
        <v>127</v>
      </c>
      <c r="D142" t="s">
        <v>14</v>
      </c>
      <c r="E142">
        <v>75</v>
      </c>
    </row>
    <row r="143" spans="1:5" x14ac:dyDescent="0.25">
      <c r="A143" t="s">
        <v>20</v>
      </c>
      <c r="B143">
        <v>128</v>
      </c>
      <c r="D143" t="s">
        <v>14</v>
      </c>
      <c r="E143">
        <v>75</v>
      </c>
    </row>
    <row r="144" spans="1:5" x14ac:dyDescent="0.25">
      <c r="A144" t="s">
        <v>20</v>
      </c>
      <c r="B144">
        <v>128</v>
      </c>
      <c r="D144" t="s">
        <v>14</v>
      </c>
      <c r="E144">
        <v>75</v>
      </c>
    </row>
    <row r="145" spans="1:5" x14ac:dyDescent="0.25">
      <c r="A145" t="s">
        <v>20</v>
      </c>
      <c r="B145">
        <v>129</v>
      </c>
      <c r="D145" t="s">
        <v>14</v>
      </c>
      <c r="E145">
        <v>75</v>
      </c>
    </row>
    <row r="146" spans="1:5" x14ac:dyDescent="0.25">
      <c r="A146" t="s">
        <v>20</v>
      </c>
      <c r="B146">
        <v>129</v>
      </c>
      <c r="D146" t="s">
        <v>14</v>
      </c>
      <c r="E146">
        <v>76</v>
      </c>
    </row>
    <row r="147" spans="1:5" x14ac:dyDescent="0.25">
      <c r="A147" t="s">
        <v>20</v>
      </c>
      <c r="B147">
        <v>130</v>
      </c>
      <c r="D147" t="s">
        <v>14</v>
      </c>
      <c r="E147">
        <v>77</v>
      </c>
    </row>
    <row r="148" spans="1:5" x14ac:dyDescent="0.25">
      <c r="A148" t="s">
        <v>20</v>
      </c>
      <c r="B148">
        <v>130</v>
      </c>
      <c r="D148" t="s">
        <v>14</v>
      </c>
      <c r="E148">
        <v>77</v>
      </c>
    </row>
    <row r="149" spans="1:5" x14ac:dyDescent="0.25">
      <c r="A149" t="s">
        <v>20</v>
      </c>
      <c r="B149">
        <v>131</v>
      </c>
      <c r="D149" t="s">
        <v>14</v>
      </c>
      <c r="E149">
        <v>77</v>
      </c>
    </row>
    <row r="150" spans="1:5" x14ac:dyDescent="0.25">
      <c r="A150" t="s">
        <v>20</v>
      </c>
      <c r="B150">
        <v>131</v>
      </c>
      <c r="D150" t="s">
        <v>14</v>
      </c>
      <c r="E150">
        <v>78</v>
      </c>
    </row>
    <row r="151" spans="1:5" x14ac:dyDescent="0.25">
      <c r="A151" t="s">
        <v>20</v>
      </c>
      <c r="B151">
        <v>131</v>
      </c>
      <c r="D151" t="s">
        <v>14</v>
      </c>
      <c r="E151">
        <v>78</v>
      </c>
    </row>
    <row r="152" spans="1:5" x14ac:dyDescent="0.25">
      <c r="A152" t="s">
        <v>20</v>
      </c>
      <c r="B152">
        <v>131</v>
      </c>
      <c r="D152" t="s">
        <v>14</v>
      </c>
      <c r="E152">
        <v>79</v>
      </c>
    </row>
    <row r="153" spans="1:5" x14ac:dyDescent="0.25">
      <c r="A153" t="s">
        <v>20</v>
      </c>
      <c r="B153">
        <v>131</v>
      </c>
      <c r="D153" t="s">
        <v>14</v>
      </c>
      <c r="E153">
        <v>80</v>
      </c>
    </row>
    <row r="154" spans="1:5" x14ac:dyDescent="0.25">
      <c r="A154" t="s">
        <v>20</v>
      </c>
      <c r="B154">
        <v>132</v>
      </c>
      <c r="D154" t="s">
        <v>14</v>
      </c>
      <c r="E154">
        <v>80</v>
      </c>
    </row>
    <row r="155" spans="1:5" x14ac:dyDescent="0.25">
      <c r="A155" t="s">
        <v>20</v>
      </c>
      <c r="B155">
        <v>132</v>
      </c>
      <c r="D155" t="s">
        <v>14</v>
      </c>
      <c r="E155">
        <v>82</v>
      </c>
    </row>
    <row r="156" spans="1:5" x14ac:dyDescent="0.25">
      <c r="A156" t="s">
        <v>20</v>
      </c>
      <c r="B156">
        <v>132</v>
      </c>
      <c r="D156" t="s">
        <v>14</v>
      </c>
      <c r="E156">
        <v>83</v>
      </c>
    </row>
    <row r="157" spans="1:5" x14ac:dyDescent="0.25">
      <c r="A157" t="s">
        <v>20</v>
      </c>
      <c r="B157">
        <v>133</v>
      </c>
      <c r="D157" t="s">
        <v>14</v>
      </c>
      <c r="E157">
        <v>83</v>
      </c>
    </row>
    <row r="158" spans="1:5" x14ac:dyDescent="0.25">
      <c r="A158" t="s">
        <v>20</v>
      </c>
      <c r="B158">
        <v>133</v>
      </c>
      <c r="D158" t="s">
        <v>14</v>
      </c>
      <c r="E158">
        <v>84</v>
      </c>
    </row>
    <row r="159" spans="1:5" x14ac:dyDescent="0.25">
      <c r="A159" t="s">
        <v>20</v>
      </c>
      <c r="B159">
        <v>133</v>
      </c>
      <c r="D159" t="s">
        <v>14</v>
      </c>
      <c r="E159">
        <v>86</v>
      </c>
    </row>
    <row r="160" spans="1:5" x14ac:dyDescent="0.25">
      <c r="A160" t="s">
        <v>20</v>
      </c>
      <c r="B160">
        <v>134</v>
      </c>
      <c r="D160" t="s">
        <v>14</v>
      </c>
      <c r="E160">
        <v>86</v>
      </c>
    </row>
    <row r="161" spans="1:5" x14ac:dyDescent="0.25">
      <c r="A161" t="s">
        <v>20</v>
      </c>
      <c r="B161">
        <v>134</v>
      </c>
      <c r="D161" t="s">
        <v>14</v>
      </c>
      <c r="E161">
        <v>86</v>
      </c>
    </row>
    <row r="162" spans="1:5" x14ac:dyDescent="0.25">
      <c r="A162" t="s">
        <v>20</v>
      </c>
      <c r="B162">
        <v>134</v>
      </c>
      <c r="D162" t="s">
        <v>14</v>
      </c>
      <c r="E162">
        <v>87</v>
      </c>
    </row>
    <row r="163" spans="1:5" x14ac:dyDescent="0.25">
      <c r="A163" t="s">
        <v>20</v>
      </c>
      <c r="B163">
        <v>135</v>
      </c>
      <c r="D163" t="s">
        <v>14</v>
      </c>
      <c r="E163">
        <v>88</v>
      </c>
    </row>
    <row r="164" spans="1:5" x14ac:dyDescent="0.25">
      <c r="A164" t="s">
        <v>20</v>
      </c>
      <c r="B164">
        <v>135</v>
      </c>
      <c r="D164" t="s">
        <v>14</v>
      </c>
      <c r="E164">
        <v>91</v>
      </c>
    </row>
    <row r="165" spans="1:5" x14ac:dyDescent="0.25">
      <c r="A165" t="s">
        <v>20</v>
      </c>
      <c r="B165">
        <v>135</v>
      </c>
      <c r="D165" t="s">
        <v>14</v>
      </c>
      <c r="E165">
        <v>92</v>
      </c>
    </row>
    <row r="166" spans="1:5" x14ac:dyDescent="0.25">
      <c r="A166" t="s">
        <v>20</v>
      </c>
      <c r="B166">
        <v>136</v>
      </c>
      <c r="D166" t="s">
        <v>14</v>
      </c>
      <c r="E166">
        <v>92</v>
      </c>
    </row>
    <row r="167" spans="1:5" x14ac:dyDescent="0.25">
      <c r="A167" t="s">
        <v>20</v>
      </c>
      <c r="B167">
        <v>137</v>
      </c>
      <c r="D167" t="s">
        <v>14</v>
      </c>
      <c r="E167">
        <v>92</v>
      </c>
    </row>
    <row r="168" spans="1:5" x14ac:dyDescent="0.25">
      <c r="A168" t="s">
        <v>20</v>
      </c>
      <c r="B168">
        <v>137</v>
      </c>
      <c r="D168" t="s">
        <v>14</v>
      </c>
      <c r="E168">
        <v>94</v>
      </c>
    </row>
    <row r="169" spans="1:5" x14ac:dyDescent="0.25">
      <c r="A169" t="s">
        <v>20</v>
      </c>
      <c r="B169">
        <v>138</v>
      </c>
      <c r="D169" t="s">
        <v>14</v>
      </c>
      <c r="E169">
        <v>94</v>
      </c>
    </row>
    <row r="170" spans="1:5" x14ac:dyDescent="0.25">
      <c r="A170" t="s">
        <v>20</v>
      </c>
      <c r="B170">
        <v>138</v>
      </c>
      <c r="D170" t="s">
        <v>14</v>
      </c>
      <c r="E170">
        <v>100</v>
      </c>
    </row>
    <row r="171" spans="1:5" x14ac:dyDescent="0.25">
      <c r="A171" t="s">
        <v>20</v>
      </c>
      <c r="B171">
        <v>138</v>
      </c>
      <c r="D171" t="s">
        <v>14</v>
      </c>
      <c r="E171">
        <v>101</v>
      </c>
    </row>
    <row r="172" spans="1:5" x14ac:dyDescent="0.25">
      <c r="A172" t="s">
        <v>20</v>
      </c>
      <c r="B172">
        <v>139</v>
      </c>
      <c r="D172" t="s">
        <v>14</v>
      </c>
      <c r="E172">
        <v>102</v>
      </c>
    </row>
    <row r="173" spans="1:5" x14ac:dyDescent="0.25">
      <c r="A173" t="s">
        <v>20</v>
      </c>
      <c r="B173">
        <v>139</v>
      </c>
      <c r="D173" t="s">
        <v>14</v>
      </c>
      <c r="E173">
        <v>104</v>
      </c>
    </row>
    <row r="174" spans="1:5" x14ac:dyDescent="0.25">
      <c r="A174" t="s">
        <v>20</v>
      </c>
      <c r="B174">
        <v>140</v>
      </c>
      <c r="D174" t="s">
        <v>14</v>
      </c>
      <c r="E174">
        <v>105</v>
      </c>
    </row>
    <row r="175" spans="1:5" x14ac:dyDescent="0.25">
      <c r="A175" t="s">
        <v>20</v>
      </c>
      <c r="B175">
        <v>140</v>
      </c>
      <c r="D175" t="s">
        <v>14</v>
      </c>
      <c r="E175">
        <v>105</v>
      </c>
    </row>
    <row r="176" spans="1:5" x14ac:dyDescent="0.25">
      <c r="A176" t="s">
        <v>20</v>
      </c>
      <c r="B176">
        <v>140</v>
      </c>
      <c r="D176" t="s">
        <v>14</v>
      </c>
      <c r="E176">
        <v>106</v>
      </c>
    </row>
    <row r="177" spans="1:5" x14ac:dyDescent="0.25">
      <c r="A177" t="s">
        <v>20</v>
      </c>
      <c r="B177">
        <v>142</v>
      </c>
      <c r="D177" t="s">
        <v>14</v>
      </c>
      <c r="E177">
        <v>107</v>
      </c>
    </row>
    <row r="178" spans="1:5" x14ac:dyDescent="0.25">
      <c r="A178" t="s">
        <v>20</v>
      </c>
      <c r="B178">
        <v>142</v>
      </c>
      <c r="D178" t="s">
        <v>14</v>
      </c>
      <c r="E178">
        <v>108</v>
      </c>
    </row>
    <row r="179" spans="1:5" x14ac:dyDescent="0.25">
      <c r="A179" t="s">
        <v>20</v>
      </c>
      <c r="B179">
        <v>142</v>
      </c>
      <c r="D179" t="s">
        <v>14</v>
      </c>
      <c r="E179">
        <v>111</v>
      </c>
    </row>
    <row r="180" spans="1:5" x14ac:dyDescent="0.25">
      <c r="A180" t="s">
        <v>20</v>
      </c>
      <c r="B180">
        <v>142</v>
      </c>
      <c r="D180" t="s">
        <v>14</v>
      </c>
      <c r="E180">
        <v>112</v>
      </c>
    </row>
    <row r="181" spans="1:5" x14ac:dyDescent="0.25">
      <c r="A181" t="s">
        <v>20</v>
      </c>
      <c r="B181">
        <v>143</v>
      </c>
      <c r="D181" t="s">
        <v>14</v>
      </c>
      <c r="E181">
        <v>112</v>
      </c>
    </row>
    <row r="182" spans="1:5" x14ac:dyDescent="0.25">
      <c r="A182" t="s">
        <v>20</v>
      </c>
      <c r="B182">
        <v>144</v>
      </c>
      <c r="D182" t="s">
        <v>14</v>
      </c>
      <c r="E182">
        <v>113</v>
      </c>
    </row>
    <row r="183" spans="1:5" x14ac:dyDescent="0.25">
      <c r="A183" t="s">
        <v>20</v>
      </c>
      <c r="B183">
        <v>144</v>
      </c>
      <c r="D183" t="s">
        <v>14</v>
      </c>
      <c r="E183">
        <v>114</v>
      </c>
    </row>
    <row r="184" spans="1:5" x14ac:dyDescent="0.25">
      <c r="A184" t="s">
        <v>20</v>
      </c>
      <c r="B184">
        <v>144</v>
      </c>
      <c r="D184" t="s">
        <v>14</v>
      </c>
      <c r="E184">
        <v>115</v>
      </c>
    </row>
    <row r="185" spans="1:5" x14ac:dyDescent="0.25">
      <c r="A185" t="s">
        <v>20</v>
      </c>
      <c r="B185">
        <v>144</v>
      </c>
      <c r="D185" t="s">
        <v>14</v>
      </c>
      <c r="E185">
        <v>117</v>
      </c>
    </row>
    <row r="186" spans="1:5" x14ac:dyDescent="0.25">
      <c r="A186" t="s">
        <v>20</v>
      </c>
      <c r="B186">
        <v>146</v>
      </c>
      <c r="D186" t="s">
        <v>14</v>
      </c>
      <c r="E186">
        <v>118</v>
      </c>
    </row>
    <row r="187" spans="1:5" x14ac:dyDescent="0.25">
      <c r="A187" t="s">
        <v>20</v>
      </c>
      <c r="B187">
        <v>147</v>
      </c>
      <c r="D187" t="s">
        <v>14</v>
      </c>
      <c r="E187">
        <v>120</v>
      </c>
    </row>
    <row r="188" spans="1:5" x14ac:dyDescent="0.25">
      <c r="A188" t="s">
        <v>20</v>
      </c>
      <c r="B188">
        <v>147</v>
      </c>
      <c r="D188" t="s">
        <v>14</v>
      </c>
      <c r="E188">
        <v>120</v>
      </c>
    </row>
    <row r="189" spans="1:5" x14ac:dyDescent="0.25">
      <c r="A189" t="s">
        <v>20</v>
      </c>
      <c r="B189">
        <v>147</v>
      </c>
      <c r="D189" t="s">
        <v>14</v>
      </c>
      <c r="E189">
        <v>121</v>
      </c>
    </row>
    <row r="190" spans="1:5" x14ac:dyDescent="0.25">
      <c r="A190" t="s">
        <v>20</v>
      </c>
      <c r="B190">
        <v>148</v>
      </c>
      <c r="D190" t="s">
        <v>14</v>
      </c>
      <c r="E190">
        <v>127</v>
      </c>
    </row>
    <row r="191" spans="1:5" x14ac:dyDescent="0.25">
      <c r="A191" t="s">
        <v>20</v>
      </c>
      <c r="B191">
        <v>148</v>
      </c>
      <c r="D191" t="s">
        <v>14</v>
      </c>
      <c r="E191">
        <v>128</v>
      </c>
    </row>
    <row r="192" spans="1:5" x14ac:dyDescent="0.25">
      <c r="A192" t="s">
        <v>20</v>
      </c>
      <c r="B192">
        <v>149</v>
      </c>
      <c r="D192" t="s">
        <v>14</v>
      </c>
      <c r="E192">
        <v>130</v>
      </c>
    </row>
    <row r="193" spans="1:5" x14ac:dyDescent="0.25">
      <c r="A193" t="s">
        <v>20</v>
      </c>
      <c r="B193">
        <v>149</v>
      </c>
      <c r="D193" t="s">
        <v>14</v>
      </c>
      <c r="E193">
        <v>131</v>
      </c>
    </row>
    <row r="194" spans="1:5" x14ac:dyDescent="0.25">
      <c r="A194" t="s">
        <v>20</v>
      </c>
      <c r="B194">
        <v>150</v>
      </c>
      <c r="D194" t="s">
        <v>14</v>
      </c>
      <c r="E194">
        <v>132</v>
      </c>
    </row>
    <row r="195" spans="1:5" x14ac:dyDescent="0.25">
      <c r="A195" t="s">
        <v>20</v>
      </c>
      <c r="B195">
        <v>150</v>
      </c>
      <c r="D195" t="s">
        <v>14</v>
      </c>
      <c r="E195">
        <v>133</v>
      </c>
    </row>
    <row r="196" spans="1:5" x14ac:dyDescent="0.25">
      <c r="A196" t="s">
        <v>20</v>
      </c>
      <c r="B196">
        <v>154</v>
      </c>
      <c r="D196" t="s">
        <v>14</v>
      </c>
      <c r="E196">
        <v>133</v>
      </c>
    </row>
    <row r="197" spans="1:5" x14ac:dyDescent="0.25">
      <c r="A197" t="s">
        <v>20</v>
      </c>
      <c r="B197">
        <v>154</v>
      </c>
      <c r="D197" t="s">
        <v>14</v>
      </c>
      <c r="E197">
        <v>136</v>
      </c>
    </row>
    <row r="198" spans="1:5" x14ac:dyDescent="0.25">
      <c r="A198" t="s">
        <v>20</v>
      </c>
      <c r="B198">
        <v>154</v>
      </c>
      <c r="D198" t="s">
        <v>14</v>
      </c>
      <c r="E198">
        <v>137</v>
      </c>
    </row>
    <row r="199" spans="1:5" x14ac:dyDescent="0.25">
      <c r="A199" t="s">
        <v>20</v>
      </c>
      <c r="B199">
        <v>154</v>
      </c>
      <c r="D199" t="s">
        <v>14</v>
      </c>
      <c r="E199">
        <v>141</v>
      </c>
    </row>
    <row r="200" spans="1:5" x14ac:dyDescent="0.25">
      <c r="A200" t="s">
        <v>20</v>
      </c>
      <c r="B200">
        <v>155</v>
      </c>
      <c r="D200" t="s">
        <v>14</v>
      </c>
      <c r="E200">
        <v>143</v>
      </c>
    </row>
    <row r="201" spans="1:5" x14ac:dyDescent="0.25">
      <c r="A201" t="s">
        <v>20</v>
      </c>
      <c r="B201">
        <v>155</v>
      </c>
      <c r="D201" t="s">
        <v>14</v>
      </c>
      <c r="E201">
        <v>147</v>
      </c>
    </row>
    <row r="202" spans="1:5" x14ac:dyDescent="0.25">
      <c r="A202" t="s">
        <v>20</v>
      </c>
      <c r="B202">
        <v>155</v>
      </c>
      <c r="D202" t="s">
        <v>14</v>
      </c>
      <c r="E202">
        <v>151</v>
      </c>
    </row>
    <row r="203" spans="1:5" x14ac:dyDescent="0.25">
      <c r="A203" t="s">
        <v>20</v>
      </c>
      <c r="B203">
        <v>155</v>
      </c>
      <c r="D203" t="s">
        <v>14</v>
      </c>
      <c r="E203">
        <v>154</v>
      </c>
    </row>
    <row r="204" spans="1:5" x14ac:dyDescent="0.25">
      <c r="A204" t="s">
        <v>20</v>
      </c>
      <c r="B204">
        <v>156</v>
      </c>
      <c r="D204" t="s">
        <v>14</v>
      </c>
      <c r="E204">
        <v>156</v>
      </c>
    </row>
    <row r="205" spans="1:5" x14ac:dyDescent="0.25">
      <c r="A205" t="s">
        <v>20</v>
      </c>
      <c r="B205">
        <v>156</v>
      </c>
      <c r="D205" t="s">
        <v>14</v>
      </c>
      <c r="E205">
        <v>157</v>
      </c>
    </row>
    <row r="206" spans="1:5" x14ac:dyDescent="0.25">
      <c r="A206" t="s">
        <v>20</v>
      </c>
      <c r="B206">
        <v>157</v>
      </c>
      <c r="D206" t="s">
        <v>14</v>
      </c>
      <c r="E206">
        <v>162</v>
      </c>
    </row>
    <row r="207" spans="1:5" x14ac:dyDescent="0.25">
      <c r="A207" t="s">
        <v>20</v>
      </c>
      <c r="B207">
        <v>157</v>
      </c>
      <c r="D207" t="s">
        <v>14</v>
      </c>
      <c r="E207">
        <v>168</v>
      </c>
    </row>
    <row r="208" spans="1:5" x14ac:dyDescent="0.25">
      <c r="A208" t="s">
        <v>20</v>
      </c>
      <c r="B208">
        <v>157</v>
      </c>
      <c r="D208" t="s">
        <v>14</v>
      </c>
      <c r="E208">
        <v>180</v>
      </c>
    </row>
    <row r="209" spans="1:5" x14ac:dyDescent="0.25">
      <c r="A209" t="s">
        <v>20</v>
      </c>
      <c r="B209">
        <v>157</v>
      </c>
      <c r="D209" t="s">
        <v>14</v>
      </c>
      <c r="E209">
        <v>181</v>
      </c>
    </row>
    <row r="210" spans="1:5" x14ac:dyDescent="0.25">
      <c r="A210" t="s">
        <v>20</v>
      </c>
      <c r="B210">
        <v>157</v>
      </c>
      <c r="D210" t="s">
        <v>14</v>
      </c>
      <c r="E210">
        <v>183</v>
      </c>
    </row>
    <row r="211" spans="1:5" x14ac:dyDescent="0.25">
      <c r="A211" t="s">
        <v>20</v>
      </c>
      <c r="B211">
        <v>158</v>
      </c>
      <c r="D211" t="s">
        <v>14</v>
      </c>
      <c r="E211">
        <v>186</v>
      </c>
    </row>
    <row r="212" spans="1:5" x14ac:dyDescent="0.25">
      <c r="A212" t="s">
        <v>20</v>
      </c>
      <c r="B212">
        <v>158</v>
      </c>
      <c r="D212" t="s">
        <v>14</v>
      </c>
      <c r="E212">
        <v>191</v>
      </c>
    </row>
    <row r="213" spans="1:5" x14ac:dyDescent="0.25">
      <c r="A213" t="s">
        <v>20</v>
      </c>
      <c r="B213">
        <v>159</v>
      </c>
      <c r="D213" t="s">
        <v>14</v>
      </c>
      <c r="E213">
        <v>191</v>
      </c>
    </row>
    <row r="214" spans="1:5" x14ac:dyDescent="0.25">
      <c r="A214" t="s">
        <v>20</v>
      </c>
      <c r="B214">
        <v>159</v>
      </c>
      <c r="D214" t="s">
        <v>14</v>
      </c>
      <c r="E214">
        <v>200</v>
      </c>
    </row>
    <row r="215" spans="1:5" x14ac:dyDescent="0.25">
      <c r="A215" t="s">
        <v>20</v>
      </c>
      <c r="B215">
        <v>159</v>
      </c>
      <c r="D215" t="s">
        <v>14</v>
      </c>
      <c r="E215">
        <v>210</v>
      </c>
    </row>
    <row r="216" spans="1:5" x14ac:dyDescent="0.25">
      <c r="A216" t="s">
        <v>20</v>
      </c>
      <c r="B216">
        <v>160</v>
      </c>
      <c r="D216" t="s">
        <v>14</v>
      </c>
      <c r="E216">
        <v>210</v>
      </c>
    </row>
    <row r="217" spans="1:5" x14ac:dyDescent="0.25">
      <c r="A217" t="s">
        <v>20</v>
      </c>
      <c r="B217">
        <v>160</v>
      </c>
      <c r="D217" t="s">
        <v>14</v>
      </c>
      <c r="E217">
        <v>225</v>
      </c>
    </row>
    <row r="218" spans="1:5" x14ac:dyDescent="0.25">
      <c r="A218" t="s">
        <v>20</v>
      </c>
      <c r="B218">
        <v>161</v>
      </c>
      <c r="D218" t="s">
        <v>14</v>
      </c>
      <c r="E218">
        <v>226</v>
      </c>
    </row>
    <row r="219" spans="1:5" x14ac:dyDescent="0.25">
      <c r="A219" t="s">
        <v>20</v>
      </c>
      <c r="B219">
        <v>163</v>
      </c>
      <c r="D219" t="s">
        <v>14</v>
      </c>
      <c r="E219">
        <v>243</v>
      </c>
    </row>
    <row r="220" spans="1:5" x14ac:dyDescent="0.25">
      <c r="A220" t="s">
        <v>20</v>
      </c>
      <c r="B220">
        <v>163</v>
      </c>
      <c r="D220" t="s">
        <v>14</v>
      </c>
      <c r="E220">
        <v>243</v>
      </c>
    </row>
    <row r="221" spans="1:5" x14ac:dyDescent="0.25">
      <c r="A221" t="s">
        <v>20</v>
      </c>
      <c r="B221">
        <v>164</v>
      </c>
      <c r="D221" t="s">
        <v>14</v>
      </c>
      <c r="E221">
        <v>245</v>
      </c>
    </row>
    <row r="222" spans="1:5" x14ac:dyDescent="0.25">
      <c r="A222" t="s">
        <v>20</v>
      </c>
      <c r="B222">
        <v>164</v>
      </c>
      <c r="D222" t="s">
        <v>14</v>
      </c>
      <c r="E222">
        <v>245</v>
      </c>
    </row>
    <row r="223" spans="1:5" x14ac:dyDescent="0.25">
      <c r="A223" t="s">
        <v>20</v>
      </c>
      <c r="B223">
        <v>164</v>
      </c>
      <c r="D223" t="s">
        <v>14</v>
      </c>
      <c r="E223">
        <v>248</v>
      </c>
    </row>
    <row r="224" spans="1:5" x14ac:dyDescent="0.25">
      <c r="A224" t="s">
        <v>20</v>
      </c>
      <c r="B224">
        <v>164</v>
      </c>
      <c r="D224" t="s">
        <v>14</v>
      </c>
      <c r="E224">
        <v>252</v>
      </c>
    </row>
    <row r="225" spans="1:5" x14ac:dyDescent="0.25">
      <c r="A225" t="s">
        <v>20</v>
      </c>
      <c r="B225">
        <v>164</v>
      </c>
      <c r="D225" t="s">
        <v>14</v>
      </c>
      <c r="E225">
        <v>253</v>
      </c>
    </row>
    <row r="226" spans="1:5" x14ac:dyDescent="0.25">
      <c r="A226" t="s">
        <v>20</v>
      </c>
      <c r="B226">
        <v>165</v>
      </c>
      <c r="D226" t="s">
        <v>14</v>
      </c>
      <c r="E226">
        <v>257</v>
      </c>
    </row>
    <row r="227" spans="1:5" x14ac:dyDescent="0.25">
      <c r="A227" t="s">
        <v>20</v>
      </c>
      <c r="B227">
        <v>165</v>
      </c>
      <c r="D227" t="s">
        <v>14</v>
      </c>
      <c r="E227">
        <v>263</v>
      </c>
    </row>
    <row r="228" spans="1:5" x14ac:dyDescent="0.25">
      <c r="A228" t="s">
        <v>20</v>
      </c>
      <c r="B228">
        <v>165</v>
      </c>
      <c r="D228" t="s">
        <v>14</v>
      </c>
      <c r="E228">
        <v>296</v>
      </c>
    </row>
    <row r="229" spans="1:5" x14ac:dyDescent="0.25">
      <c r="A229" t="s">
        <v>20</v>
      </c>
      <c r="B229">
        <v>165</v>
      </c>
      <c r="D229" t="s">
        <v>14</v>
      </c>
      <c r="E229">
        <v>326</v>
      </c>
    </row>
    <row r="230" spans="1:5" x14ac:dyDescent="0.25">
      <c r="A230" t="s">
        <v>20</v>
      </c>
      <c r="B230">
        <v>166</v>
      </c>
      <c r="D230" t="s">
        <v>14</v>
      </c>
      <c r="E230">
        <v>328</v>
      </c>
    </row>
    <row r="231" spans="1:5" x14ac:dyDescent="0.25">
      <c r="A231" t="s">
        <v>20</v>
      </c>
      <c r="B231">
        <v>168</v>
      </c>
      <c r="D231" t="s">
        <v>14</v>
      </c>
      <c r="E231">
        <v>331</v>
      </c>
    </row>
    <row r="232" spans="1:5" x14ac:dyDescent="0.25">
      <c r="A232" t="s">
        <v>20</v>
      </c>
      <c r="B232">
        <v>168</v>
      </c>
      <c r="D232" t="s">
        <v>14</v>
      </c>
      <c r="E232">
        <v>347</v>
      </c>
    </row>
    <row r="233" spans="1:5" x14ac:dyDescent="0.25">
      <c r="A233" t="s">
        <v>20</v>
      </c>
      <c r="B233">
        <v>169</v>
      </c>
      <c r="D233" t="s">
        <v>14</v>
      </c>
      <c r="E233">
        <v>355</v>
      </c>
    </row>
    <row r="234" spans="1:5" x14ac:dyDescent="0.25">
      <c r="A234" t="s">
        <v>20</v>
      </c>
      <c r="B234">
        <v>170</v>
      </c>
      <c r="D234" t="s">
        <v>14</v>
      </c>
      <c r="E234">
        <v>362</v>
      </c>
    </row>
    <row r="235" spans="1:5" x14ac:dyDescent="0.25">
      <c r="A235" t="s">
        <v>20</v>
      </c>
      <c r="B235">
        <v>170</v>
      </c>
      <c r="D235" t="s">
        <v>14</v>
      </c>
      <c r="E235">
        <v>374</v>
      </c>
    </row>
    <row r="236" spans="1:5" x14ac:dyDescent="0.25">
      <c r="A236" t="s">
        <v>20</v>
      </c>
      <c r="B236">
        <v>170</v>
      </c>
      <c r="D236" t="s">
        <v>14</v>
      </c>
      <c r="E236">
        <v>393</v>
      </c>
    </row>
    <row r="237" spans="1:5" x14ac:dyDescent="0.25">
      <c r="A237" t="s">
        <v>20</v>
      </c>
      <c r="B237">
        <v>172</v>
      </c>
      <c r="D237" t="s">
        <v>14</v>
      </c>
      <c r="E237">
        <v>395</v>
      </c>
    </row>
    <row r="238" spans="1:5" x14ac:dyDescent="0.25">
      <c r="A238" t="s">
        <v>20</v>
      </c>
      <c r="B238">
        <v>173</v>
      </c>
      <c r="D238" t="s">
        <v>14</v>
      </c>
      <c r="E238">
        <v>418</v>
      </c>
    </row>
    <row r="239" spans="1:5" x14ac:dyDescent="0.25">
      <c r="A239" t="s">
        <v>20</v>
      </c>
      <c r="B239">
        <v>174</v>
      </c>
      <c r="D239" t="s">
        <v>14</v>
      </c>
      <c r="E239">
        <v>424</v>
      </c>
    </row>
    <row r="240" spans="1:5" x14ac:dyDescent="0.25">
      <c r="A240" t="s">
        <v>20</v>
      </c>
      <c r="B240">
        <v>174</v>
      </c>
      <c r="D240" t="s">
        <v>14</v>
      </c>
      <c r="E240">
        <v>435</v>
      </c>
    </row>
    <row r="241" spans="1:5" x14ac:dyDescent="0.25">
      <c r="A241" t="s">
        <v>20</v>
      </c>
      <c r="B241">
        <v>175</v>
      </c>
      <c r="D241" t="s">
        <v>14</v>
      </c>
      <c r="E241">
        <v>441</v>
      </c>
    </row>
    <row r="242" spans="1:5" x14ac:dyDescent="0.25">
      <c r="A242" t="s">
        <v>20</v>
      </c>
      <c r="B242">
        <v>176</v>
      </c>
      <c r="D242" t="s">
        <v>14</v>
      </c>
      <c r="E242">
        <v>452</v>
      </c>
    </row>
    <row r="243" spans="1:5" x14ac:dyDescent="0.25">
      <c r="A243" t="s">
        <v>20</v>
      </c>
      <c r="B243">
        <v>179</v>
      </c>
      <c r="D243" t="s">
        <v>14</v>
      </c>
      <c r="E243">
        <v>452</v>
      </c>
    </row>
    <row r="244" spans="1:5" x14ac:dyDescent="0.25">
      <c r="A244" t="s">
        <v>20</v>
      </c>
      <c r="B244">
        <v>180</v>
      </c>
      <c r="D244" t="s">
        <v>14</v>
      </c>
      <c r="E244">
        <v>454</v>
      </c>
    </row>
    <row r="245" spans="1:5" x14ac:dyDescent="0.25">
      <c r="A245" t="s">
        <v>20</v>
      </c>
      <c r="B245">
        <v>180</v>
      </c>
      <c r="D245" t="s">
        <v>14</v>
      </c>
      <c r="E245">
        <v>504</v>
      </c>
    </row>
    <row r="246" spans="1:5" x14ac:dyDescent="0.25">
      <c r="A246" t="s">
        <v>20</v>
      </c>
      <c r="B246">
        <v>180</v>
      </c>
      <c r="D246" t="s">
        <v>14</v>
      </c>
      <c r="E246">
        <v>513</v>
      </c>
    </row>
    <row r="247" spans="1:5" x14ac:dyDescent="0.25">
      <c r="A247" t="s">
        <v>20</v>
      </c>
      <c r="B247">
        <v>180</v>
      </c>
      <c r="D247" t="s">
        <v>14</v>
      </c>
      <c r="E247">
        <v>523</v>
      </c>
    </row>
    <row r="248" spans="1:5" x14ac:dyDescent="0.25">
      <c r="A248" t="s">
        <v>20</v>
      </c>
      <c r="B248">
        <v>181</v>
      </c>
      <c r="D248" t="s">
        <v>14</v>
      </c>
      <c r="E248">
        <v>526</v>
      </c>
    </row>
    <row r="249" spans="1:5" x14ac:dyDescent="0.25">
      <c r="A249" t="s">
        <v>20</v>
      </c>
      <c r="B249">
        <v>181</v>
      </c>
      <c r="D249" t="s">
        <v>14</v>
      </c>
      <c r="E249">
        <v>535</v>
      </c>
    </row>
    <row r="250" spans="1:5" x14ac:dyDescent="0.25">
      <c r="A250" t="s">
        <v>20</v>
      </c>
      <c r="B250">
        <v>182</v>
      </c>
      <c r="D250" t="s">
        <v>14</v>
      </c>
      <c r="E250">
        <v>554</v>
      </c>
    </row>
    <row r="251" spans="1:5" x14ac:dyDescent="0.25">
      <c r="A251" t="s">
        <v>20</v>
      </c>
      <c r="B251">
        <v>183</v>
      </c>
      <c r="D251" t="s">
        <v>14</v>
      </c>
      <c r="E251">
        <v>558</v>
      </c>
    </row>
    <row r="252" spans="1:5" x14ac:dyDescent="0.25">
      <c r="A252" t="s">
        <v>20</v>
      </c>
      <c r="B252">
        <v>183</v>
      </c>
      <c r="D252" t="s">
        <v>14</v>
      </c>
      <c r="E252">
        <v>558</v>
      </c>
    </row>
    <row r="253" spans="1:5" x14ac:dyDescent="0.25">
      <c r="A253" t="s">
        <v>20</v>
      </c>
      <c r="B253">
        <v>184</v>
      </c>
      <c r="D253" t="s">
        <v>14</v>
      </c>
      <c r="E253">
        <v>575</v>
      </c>
    </row>
    <row r="254" spans="1:5" x14ac:dyDescent="0.25">
      <c r="A254" t="s">
        <v>20</v>
      </c>
      <c r="B254">
        <v>185</v>
      </c>
      <c r="D254" t="s">
        <v>14</v>
      </c>
      <c r="E254">
        <v>579</v>
      </c>
    </row>
    <row r="255" spans="1:5" x14ac:dyDescent="0.25">
      <c r="A255" t="s">
        <v>20</v>
      </c>
      <c r="B255">
        <v>186</v>
      </c>
      <c r="D255" t="s">
        <v>14</v>
      </c>
      <c r="E255">
        <v>594</v>
      </c>
    </row>
    <row r="256" spans="1:5" x14ac:dyDescent="0.25">
      <c r="A256" t="s">
        <v>20</v>
      </c>
      <c r="B256">
        <v>186</v>
      </c>
      <c r="D256" t="s">
        <v>14</v>
      </c>
      <c r="E256">
        <v>602</v>
      </c>
    </row>
    <row r="257" spans="1:5" x14ac:dyDescent="0.25">
      <c r="A257" t="s">
        <v>20</v>
      </c>
      <c r="B257">
        <v>186</v>
      </c>
      <c r="D257" t="s">
        <v>14</v>
      </c>
      <c r="E257">
        <v>605</v>
      </c>
    </row>
    <row r="258" spans="1:5" x14ac:dyDescent="0.25">
      <c r="A258" t="s">
        <v>20</v>
      </c>
      <c r="B258">
        <v>186</v>
      </c>
      <c r="D258" t="s">
        <v>14</v>
      </c>
      <c r="E258">
        <v>648</v>
      </c>
    </row>
    <row r="259" spans="1:5" x14ac:dyDescent="0.25">
      <c r="A259" t="s">
        <v>20</v>
      </c>
      <c r="B259">
        <v>186</v>
      </c>
      <c r="D259" t="s">
        <v>14</v>
      </c>
      <c r="E259">
        <v>648</v>
      </c>
    </row>
    <row r="260" spans="1:5" x14ac:dyDescent="0.25">
      <c r="A260" t="s">
        <v>20</v>
      </c>
      <c r="B260">
        <v>187</v>
      </c>
      <c r="D260" t="s">
        <v>14</v>
      </c>
      <c r="E260">
        <v>656</v>
      </c>
    </row>
    <row r="261" spans="1:5" x14ac:dyDescent="0.25">
      <c r="A261" t="s">
        <v>20</v>
      </c>
      <c r="B261">
        <v>189</v>
      </c>
      <c r="D261" t="s">
        <v>14</v>
      </c>
      <c r="E261">
        <v>662</v>
      </c>
    </row>
    <row r="262" spans="1:5" x14ac:dyDescent="0.25">
      <c r="A262" t="s">
        <v>20</v>
      </c>
      <c r="B262">
        <v>189</v>
      </c>
      <c r="D262" t="s">
        <v>14</v>
      </c>
      <c r="E262">
        <v>672</v>
      </c>
    </row>
    <row r="263" spans="1:5" x14ac:dyDescent="0.25">
      <c r="A263" t="s">
        <v>20</v>
      </c>
      <c r="B263">
        <v>190</v>
      </c>
      <c r="D263" t="s">
        <v>14</v>
      </c>
      <c r="E263">
        <v>674</v>
      </c>
    </row>
    <row r="264" spans="1:5" x14ac:dyDescent="0.25">
      <c r="A264" t="s">
        <v>20</v>
      </c>
      <c r="B264">
        <v>190</v>
      </c>
      <c r="D264" t="s">
        <v>14</v>
      </c>
      <c r="E264">
        <v>676</v>
      </c>
    </row>
    <row r="265" spans="1:5" x14ac:dyDescent="0.25">
      <c r="A265" t="s">
        <v>20</v>
      </c>
      <c r="B265">
        <v>191</v>
      </c>
      <c r="D265" t="s">
        <v>14</v>
      </c>
      <c r="E265">
        <v>679</v>
      </c>
    </row>
    <row r="266" spans="1:5" x14ac:dyDescent="0.25">
      <c r="A266" t="s">
        <v>20</v>
      </c>
      <c r="B266">
        <v>191</v>
      </c>
      <c r="D266" t="s">
        <v>14</v>
      </c>
      <c r="E266">
        <v>679</v>
      </c>
    </row>
    <row r="267" spans="1:5" x14ac:dyDescent="0.25">
      <c r="A267" t="s">
        <v>20</v>
      </c>
      <c r="B267">
        <v>191</v>
      </c>
      <c r="D267" t="s">
        <v>14</v>
      </c>
      <c r="E267">
        <v>714</v>
      </c>
    </row>
    <row r="268" spans="1:5" x14ac:dyDescent="0.25">
      <c r="A268" t="s">
        <v>20</v>
      </c>
      <c r="B268">
        <v>192</v>
      </c>
      <c r="D268" t="s">
        <v>14</v>
      </c>
      <c r="E268">
        <v>742</v>
      </c>
    </row>
    <row r="269" spans="1:5" x14ac:dyDescent="0.25">
      <c r="A269" t="s">
        <v>20</v>
      </c>
      <c r="B269">
        <v>192</v>
      </c>
      <c r="D269" t="s">
        <v>14</v>
      </c>
      <c r="E269">
        <v>747</v>
      </c>
    </row>
    <row r="270" spans="1:5" x14ac:dyDescent="0.25">
      <c r="A270" t="s">
        <v>20</v>
      </c>
      <c r="B270">
        <v>193</v>
      </c>
      <c r="D270" t="s">
        <v>14</v>
      </c>
      <c r="E270">
        <v>750</v>
      </c>
    </row>
    <row r="271" spans="1:5" x14ac:dyDescent="0.25">
      <c r="A271" t="s">
        <v>20</v>
      </c>
      <c r="B271">
        <v>194</v>
      </c>
      <c r="D271" t="s">
        <v>14</v>
      </c>
      <c r="E271">
        <v>750</v>
      </c>
    </row>
    <row r="272" spans="1:5" x14ac:dyDescent="0.25">
      <c r="A272" t="s">
        <v>20</v>
      </c>
      <c r="B272">
        <v>194</v>
      </c>
      <c r="D272" t="s">
        <v>14</v>
      </c>
      <c r="E272">
        <v>752</v>
      </c>
    </row>
    <row r="273" spans="1:5" x14ac:dyDescent="0.25">
      <c r="A273" t="s">
        <v>20</v>
      </c>
      <c r="B273">
        <v>194</v>
      </c>
      <c r="D273" t="s">
        <v>14</v>
      </c>
      <c r="E273">
        <v>774</v>
      </c>
    </row>
    <row r="274" spans="1:5" x14ac:dyDescent="0.25">
      <c r="A274" t="s">
        <v>20</v>
      </c>
      <c r="B274">
        <v>194</v>
      </c>
      <c r="D274" t="s">
        <v>14</v>
      </c>
      <c r="E274">
        <v>782</v>
      </c>
    </row>
    <row r="275" spans="1:5" x14ac:dyDescent="0.25">
      <c r="A275" t="s">
        <v>20</v>
      </c>
      <c r="B275">
        <v>195</v>
      </c>
      <c r="D275" t="s">
        <v>14</v>
      </c>
      <c r="E275">
        <v>792</v>
      </c>
    </row>
    <row r="276" spans="1:5" x14ac:dyDescent="0.25">
      <c r="A276" t="s">
        <v>20</v>
      </c>
      <c r="B276">
        <v>195</v>
      </c>
      <c r="D276" t="s">
        <v>14</v>
      </c>
      <c r="E276">
        <v>803</v>
      </c>
    </row>
    <row r="277" spans="1:5" x14ac:dyDescent="0.25">
      <c r="A277" t="s">
        <v>20</v>
      </c>
      <c r="B277">
        <v>196</v>
      </c>
      <c r="D277" t="s">
        <v>14</v>
      </c>
      <c r="E277">
        <v>830</v>
      </c>
    </row>
    <row r="278" spans="1:5" x14ac:dyDescent="0.25">
      <c r="A278" t="s">
        <v>20</v>
      </c>
      <c r="B278">
        <v>198</v>
      </c>
      <c r="D278" t="s">
        <v>14</v>
      </c>
      <c r="E278">
        <v>830</v>
      </c>
    </row>
    <row r="279" spans="1:5" x14ac:dyDescent="0.25">
      <c r="A279" t="s">
        <v>20</v>
      </c>
      <c r="B279">
        <v>198</v>
      </c>
      <c r="D279" t="s">
        <v>14</v>
      </c>
      <c r="E279">
        <v>831</v>
      </c>
    </row>
    <row r="280" spans="1:5" x14ac:dyDescent="0.25">
      <c r="A280" t="s">
        <v>20</v>
      </c>
      <c r="B280">
        <v>198</v>
      </c>
      <c r="D280" t="s">
        <v>14</v>
      </c>
      <c r="E280">
        <v>838</v>
      </c>
    </row>
    <row r="281" spans="1:5" x14ac:dyDescent="0.25">
      <c r="A281" t="s">
        <v>20</v>
      </c>
      <c r="B281">
        <v>199</v>
      </c>
      <c r="D281" t="s">
        <v>14</v>
      </c>
      <c r="E281">
        <v>842</v>
      </c>
    </row>
    <row r="282" spans="1:5" x14ac:dyDescent="0.25">
      <c r="A282" t="s">
        <v>20</v>
      </c>
      <c r="B282">
        <v>199</v>
      </c>
      <c r="D282" t="s">
        <v>14</v>
      </c>
      <c r="E282">
        <v>846</v>
      </c>
    </row>
    <row r="283" spans="1:5" x14ac:dyDescent="0.25">
      <c r="A283" t="s">
        <v>20</v>
      </c>
      <c r="B283">
        <v>199</v>
      </c>
      <c r="D283" t="s">
        <v>14</v>
      </c>
      <c r="E283">
        <v>859</v>
      </c>
    </row>
    <row r="284" spans="1:5" x14ac:dyDescent="0.25">
      <c r="A284" t="s">
        <v>20</v>
      </c>
      <c r="B284">
        <v>201</v>
      </c>
      <c r="D284" t="s">
        <v>14</v>
      </c>
      <c r="E284">
        <v>886</v>
      </c>
    </row>
    <row r="285" spans="1:5" x14ac:dyDescent="0.25">
      <c r="A285" t="s">
        <v>20</v>
      </c>
      <c r="B285">
        <v>202</v>
      </c>
      <c r="D285" t="s">
        <v>14</v>
      </c>
      <c r="E285">
        <v>889</v>
      </c>
    </row>
    <row r="286" spans="1:5" x14ac:dyDescent="0.25">
      <c r="A286" t="s">
        <v>20</v>
      </c>
      <c r="B286">
        <v>202</v>
      </c>
      <c r="D286" t="s">
        <v>14</v>
      </c>
      <c r="E286">
        <v>908</v>
      </c>
    </row>
    <row r="287" spans="1:5" x14ac:dyDescent="0.25">
      <c r="A287" t="s">
        <v>20</v>
      </c>
      <c r="B287">
        <v>203</v>
      </c>
      <c r="D287" t="s">
        <v>14</v>
      </c>
      <c r="E287">
        <v>923</v>
      </c>
    </row>
    <row r="288" spans="1:5" x14ac:dyDescent="0.25">
      <c r="A288" t="s">
        <v>20</v>
      </c>
      <c r="B288">
        <v>203</v>
      </c>
      <c r="D288" t="s">
        <v>14</v>
      </c>
      <c r="E288">
        <v>926</v>
      </c>
    </row>
    <row r="289" spans="1:5" x14ac:dyDescent="0.25">
      <c r="A289" t="s">
        <v>20</v>
      </c>
      <c r="B289">
        <v>205</v>
      </c>
      <c r="D289" t="s">
        <v>14</v>
      </c>
      <c r="E289">
        <v>931</v>
      </c>
    </row>
    <row r="290" spans="1:5" x14ac:dyDescent="0.25">
      <c r="A290" t="s">
        <v>20</v>
      </c>
      <c r="B290">
        <v>206</v>
      </c>
      <c r="D290" t="s">
        <v>14</v>
      </c>
      <c r="E290">
        <v>934</v>
      </c>
    </row>
    <row r="291" spans="1:5" x14ac:dyDescent="0.25">
      <c r="A291" t="s">
        <v>20</v>
      </c>
      <c r="B291">
        <v>207</v>
      </c>
      <c r="D291" t="s">
        <v>14</v>
      </c>
      <c r="E291">
        <v>940</v>
      </c>
    </row>
    <row r="292" spans="1:5" x14ac:dyDescent="0.25">
      <c r="A292" t="s">
        <v>20</v>
      </c>
      <c r="B292">
        <v>207</v>
      </c>
      <c r="D292" t="s">
        <v>14</v>
      </c>
      <c r="E292">
        <v>941</v>
      </c>
    </row>
    <row r="293" spans="1:5" x14ac:dyDescent="0.25">
      <c r="A293" t="s">
        <v>20</v>
      </c>
      <c r="B293">
        <v>209</v>
      </c>
      <c r="D293" t="s">
        <v>14</v>
      </c>
      <c r="E293">
        <v>955</v>
      </c>
    </row>
    <row r="294" spans="1:5" x14ac:dyDescent="0.25">
      <c r="A294" t="s">
        <v>20</v>
      </c>
      <c r="B294">
        <v>210</v>
      </c>
      <c r="D294" t="s">
        <v>14</v>
      </c>
      <c r="E294">
        <v>1000</v>
      </c>
    </row>
    <row r="295" spans="1:5" x14ac:dyDescent="0.25">
      <c r="A295" t="s">
        <v>20</v>
      </c>
      <c r="B295">
        <v>211</v>
      </c>
      <c r="D295" t="s">
        <v>14</v>
      </c>
      <c r="E295">
        <v>1028</v>
      </c>
    </row>
    <row r="296" spans="1:5" x14ac:dyDescent="0.25">
      <c r="A296" t="s">
        <v>20</v>
      </c>
      <c r="B296">
        <v>211</v>
      </c>
      <c r="D296" t="s">
        <v>14</v>
      </c>
      <c r="E296">
        <v>1059</v>
      </c>
    </row>
    <row r="297" spans="1:5" x14ac:dyDescent="0.25">
      <c r="A297" t="s">
        <v>20</v>
      </c>
      <c r="B297">
        <v>214</v>
      </c>
      <c r="D297" t="s">
        <v>14</v>
      </c>
      <c r="E297">
        <v>1063</v>
      </c>
    </row>
    <row r="298" spans="1:5" x14ac:dyDescent="0.25">
      <c r="A298" t="s">
        <v>20</v>
      </c>
      <c r="B298">
        <v>216</v>
      </c>
      <c r="D298" t="s">
        <v>14</v>
      </c>
      <c r="E298">
        <v>1068</v>
      </c>
    </row>
    <row r="299" spans="1:5" x14ac:dyDescent="0.25">
      <c r="A299" t="s">
        <v>20</v>
      </c>
      <c r="B299">
        <v>217</v>
      </c>
      <c r="D299" t="s">
        <v>14</v>
      </c>
      <c r="E299">
        <v>1072</v>
      </c>
    </row>
    <row r="300" spans="1:5" x14ac:dyDescent="0.25">
      <c r="A300" t="s">
        <v>20</v>
      </c>
      <c r="B300">
        <v>218</v>
      </c>
      <c r="D300" t="s">
        <v>14</v>
      </c>
      <c r="E300">
        <v>1120</v>
      </c>
    </row>
    <row r="301" spans="1:5" x14ac:dyDescent="0.25">
      <c r="A301" t="s">
        <v>20</v>
      </c>
      <c r="B301">
        <v>218</v>
      </c>
      <c r="D301" t="s">
        <v>14</v>
      </c>
      <c r="E301">
        <v>1121</v>
      </c>
    </row>
    <row r="302" spans="1:5" x14ac:dyDescent="0.25">
      <c r="A302" t="s">
        <v>20</v>
      </c>
      <c r="B302">
        <v>219</v>
      </c>
      <c r="D302" t="s">
        <v>14</v>
      </c>
      <c r="E302">
        <v>1130</v>
      </c>
    </row>
    <row r="303" spans="1:5" x14ac:dyDescent="0.25">
      <c r="A303" t="s">
        <v>20</v>
      </c>
      <c r="B303">
        <v>220</v>
      </c>
      <c r="D303" t="s">
        <v>14</v>
      </c>
      <c r="E303">
        <v>1181</v>
      </c>
    </row>
    <row r="304" spans="1:5" x14ac:dyDescent="0.25">
      <c r="A304" t="s">
        <v>20</v>
      </c>
      <c r="B304">
        <v>220</v>
      </c>
      <c r="D304" t="s">
        <v>14</v>
      </c>
      <c r="E304">
        <v>1194</v>
      </c>
    </row>
    <row r="305" spans="1:5" x14ac:dyDescent="0.25">
      <c r="A305" t="s">
        <v>20</v>
      </c>
      <c r="B305">
        <v>221</v>
      </c>
      <c r="D305" t="s">
        <v>14</v>
      </c>
      <c r="E305">
        <v>1198</v>
      </c>
    </row>
    <row r="306" spans="1:5" x14ac:dyDescent="0.25">
      <c r="A306" t="s">
        <v>20</v>
      </c>
      <c r="B306">
        <v>221</v>
      </c>
      <c r="D306" t="s">
        <v>14</v>
      </c>
      <c r="E306">
        <v>1220</v>
      </c>
    </row>
    <row r="307" spans="1:5" x14ac:dyDescent="0.25">
      <c r="A307" t="s">
        <v>20</v>
      </c>
      <c r="B307">
        <v>222</v>
      </c>
      <c r="D307" t="s">
        <v>14</v>
      </c>
      <c r="E307">
        <v>1221</v>
      </c>
    </row>
    <row r="308" spans="1:5" x14ac:dyDescent="0.25">
      <c r="A308" t="s">
        <v>20</v>
      </c>
      <c r="B308">
        <v>222</v>
      </c>
      <c r="D308" t="s">
        <v>14</v>
      </c>
      <c r="E308">
        <v>1225</v>
      </c>
    </row>
    <row r="309" spans="1:5" x14ac:dyDescent="0.25">
      <c r="A309" t="s">
        <v>20</v>
      </c>
      <c r="B309">
        <v>223</v>
      </c>
      <c r="D309" t="s">
        <v>14</v>
      </c>
      <c r="E309">
        <v>1229</v>
      </c>
    </row>
    <row r="310" spans="1:5" x14ac:dyDescent="0.25">
      <c r="A310" t="s">
        <v>20</v>
      </c>
      <c r="B310">
        <v>225</v>
      </c>
      <c r="D310" t="s">
        <v>14</v>
      </c>
      <c r="E310">
        <v>1257</v>
      </c>
    </row>
    <row r="311" spans="1:5" x14ac:dyDescent="0.25">
      <c r="A311" t="s">
        <v>20</v>
      </c>
      <c r="B311">
        <v>226</v>
      </c>
      <c r="D311" t="s">
        <v>14</v>
      </c>
      <c r="E311">
        <v>1258</v>
      </c>
    </row>
    <row r="312" spans="1:5" x14ac:dyDescent="0.25">
      <c r="A312" t="s">
        <v>20</v>
      </c>
      <c r="B312">
        <v>226</v>
      </c>
      <c r="D312" t="s">
        <v>14</v>
      </c>
      <c r="E312">
        <v>1274</v>
      </c>
    </row>
    <row r="313" spans="1:5" x14ac:dyDescent="0.25">
      <c r="A313" t="s">
        <v>20</v>
      </c>
      <c r="B313">
        <v>227</v>
      </c>
      <c r="D313" t="s">
        <v>14</v>
      </c>
      <c r="E313">
        <v>1296</v>
      </c>
    </row>
    <row r="314" spans="1:5" x14ac:dyDescent="0.25">
      <c r="A314" t="s">
        <v>20</v>
      </c>
      <c r="B314">
        <v>233</v>
      </c>
      <c r="D314" t="s">
        <v>14</v>
      </c>
      <c r="E314">
        <v>1335</v>
      </c>
    </row>
    <row r="315" spans="1:5" x14ac:dyDescent="0.25">
      <c r="A315" t="s">
        <v>20</v>
      </c>
      <c r="B315">
        <v>234</v>
      </c>
      <c r="D315" t="s">
        <v>14</v>
      </c>
      <c r="E315">
        <v>1368</v>
      </c>
    </row>
    <row r="316" spans="1:5" x14ac:dyDescent="0.25">
      <c r="A316" t="s">
        <v>20</v>
      </c>
      <c r="B316">
        <v>235</v>
      </c>
      <c r="D316" t="s">
        <v>14</v>
      </c>
      <c r="E316">
        <v>1439</v>
      </c>
    </row>
    <row r="317" spans="1:5" x14ac:dyDescent="0.25">
      <c r="A317" t="s">
        <v>20</v>
      </c>
      <c r="B317">
        <v>236</v>
      </c>
      <c r="D317" t="s">
        <v>14</v>
      </c>
      <c r="E317">
        <v>1467</v>
      </c>
    </row>
    <row r="318" spans="1:5" x14ac:dyDescent="0.25">
      <c r="A318" t="s">
        <v>20</v>
      </c>
      <c r="B318">
        <v>236</v>
      </c>
      <c r="D318" t="s">
        <v>14</v>
      </c>
      <c r="E318">
        <v>1467</v>
      </c>
    </row>
    <row r="319" spans="1:5" x14ac:dyDescent="0.25">
      <c r="A319" t="s">
        <v>20</v>
      </c>
      <c r="B319">
        <v>237</v>
      </c>
      <c r="D319" t="s">
        <v>14</v>
      </c>
      <c r="E319">
        <v>1482</v>
      </c>
    </row>
    <row r="320" spans="1:5" x14ac:dyDescent="0.25">
      <c r="A320" t="s">
        <v>20</v>
      </c>
      <c r="B320">
        <v>238</v>
      </c>
      <c r="D320" t="s">
        <v>14</v>
      </c>
      <c r="E320">
        <v>1538</v>
      </c>
    </row>
    <row r="321" spans="1:5" x14ac:dyDescent="0.25">
      <c r="A321" t="s">
        <v>20</v>
      </c>
      <c r="B321">
        <v>238</v>
      </c>
      <c r="D321" t="s">
        <v>14</v>
      </c>
      <c r="E321">
        <v>1596</v>
      </c>
    </row>
    <row r="322" spans="1:5" x14ac:dyDescent="0.25">
      <c r="A322" t="s">
        <v>20</v>
      </c>
      <c r="B322">
        <v>239</v>
      </c>
      <c r="D322" t="s">
        <v>14</v>
      </c>
      <c r="E322">
        <v>1608</v>
      </c>
    </row>
    <row r="323" spans="1:5" x14ac:dyDescent="0.25">
      <c r="A323" t="s">
        <v>20</v>
      </c>
      <c r="B323">
        <v>241</v>
      </c>
      <c r="D323" t="s">
        <v>14</v>
      </c>
      <c r="E323">
        <v>1625</v>
      </c>
    </row>
    <row r="324" spans="1:5" x14ac:dyDescent="0.25">
      <c r="A324" t="s">
        <v>20</v>
      </c>
      <c r="B324">
        <v>244</v>
      </c>
      <c r="D324" t="s">
        <v>14</v>
      </c>
      <c r="E324">
        <v>1657</v>
      </c>
    </row>
    <row r="325" spans="1:5" x14ac:dyDescent="0.25">
      <c r="A325" t="s">
        <v>20</v>
      </c>
      <c r="B325">
        <v>244</v>
      </c>
      <c r="D325" t="s">
        <v>14</v>
      </c>
      <c r="E325">
        <v>1684</v>
      </c>
    </row>
    <row r="326" spans="1:5" x14ac:dyDescent="0.25">
      <c r="A326" t="s">
        <v>20</v>
      </c>
      <c r="B326">
        <v>245</v>
      </c>
      <c r="D326" t="s">
        <v>14</v>
      </c>
      <c r="E326">
        <v>1691</v>
      </c>
    </row>
    <row r="327" spans="1:5" x14ac:dyDescent="0.25">
      <c r="A327" t="s">
        <v>20</v>
      </c>
      <c r="B327">
        <v>246</v>
      </c>
      <c r="D327" t="s">
        <v>14</v>
      </c>
      <c r="E327">
        <v>1748</v>
      </c>
    </row>
    <row r="328" spans="1:5" x14ac:dyDescent="0.25">
      <c r="A328" t="s">
        <v>20</v>
      </c>
      <c r="B328">
        <v>246</v>
      </c>
      <c r="D328" t="s">
        <v>14</v>
      </c>
      <c r="E328">
        <v>1758</v>
      </c>
    </row>
    <row r="329" spans="1:5" x14ac:dyDescent="0.25">
      <c r="A329" t="s">
        <v>20</v>
      </c>
      <c r="B329">
        <v>247</v>
      </c>
      <c r="D329" t="s">
        <v>14</v>
      </c>
      <c r="E329">
        <v>1784</v>
      </c>
    </row>
    <row r="330" spans="1:5" x14ac:dyDescent="0.25">
      <c r="A330" t="s">
        <v>20</v>
      </c>
      <c r="B330">
        <v>247</v>
      </c>
      <c r="D330" t="s">
        <v>14</v>
      </c>
      <c r="E330">
        <v>1790</v>
      </c>
    </row>
    <row r="331" spans="1:5" x14ac:dyDescent="0.25">
      <c r="A331" t="s">
        <v>20</v>
      </c>
      <c r="B331">
        <v>249</v>
      </c>
      <c r="D331" t="s">
        <v>14</v>
      </c>
      <c r="E331">
        <v>1796</v>
      </c>
    </row>
    <row r="332" spans="1:5" x14ac:dyDescent="0.25">
      <c r="A332" t="s">
        <v>20</v>
      </c>
      <c r="B332">
        <v>249</v>
      </c>
      <c r="D332" t="s">
        <v>14</v>
      </c>
      <c r="E332">
        <v>1825</v>
      </c>
    </row>
    <row r="333" spans="1:5" x14ac:dyDescent="0.25">
      <c r="A333" t="s">
        <v>20</v>
      </c>
      <c r="B333">
        <v>250</v>
      </c>
      <c r="D333" t="s">
        <v>14</v>
      </c>
      <c r="E333">
        <v>1886</v>
      </c>
    </row>
    <row r="334" spans="1:5" x14ac:dyDescent="0.25">
      <c r="A334" t="s">
        <v>20</v>
      </c>
      <c r="B334">
        <v>252</v>
      </c>
      <c r="D334" t="s">
        <v>14</v>
      </c>
      <c r="E334">
        <v>1910</v>
      </c>
    </row>
    <row r="335" spans="1:5" x14ac:dyDescent="0.25">
      <c r="A335" t="s">
        <v>20</v>
      </c>
      <c r="B335">
        <v>253</v>
      </c>
      <c r="D335" t="s">
        <v>14</v>
      </c>
      <c r="E335">
        <v>1979</v>
      </c>
    </row>
    <row r="336" spans="1:5" x14ac:dyDescent="0.25">
      <c r="A336" t="s">
        <v>20</v>
      </c>
      <c r="B336">
        <v>254</v>
      </c>
      <c r="D336" t="s">
        <v>14</v>
      </c>
      <c r="E336">
        <v>1999</v>
      </c>
    </row>
    <row r="337" spans="1:5" x14ac:dyDescent="0.25">
      <c r="A337" t="s">
        <v>20</v>
      </c>
      <c r="B337">
        <v>255</v>
      </c>
      <c r="D337" t="s">
        <v>14</v>
      </c>
      <c r="E337">
        <v>2025</v>
      </c>
    </row>
    <row r="338" spans="1:5" x14ac:dyDescent="0.25">
      <c r="A338" t="s">
        <v>20</v>
      </c>
      <c r="B338">
        <v>261</v>
      </c>
      <c r="D338" t="s">
        <v>14</v>
      </c>
      <c r="E338">
        <v>2062</v>
      </c>
    </row>
    <row r="339" spans="1:5" x14ac:dyDescent="0.25">
      <c r="A339" t="s">
        <v>20</v>
      </c>
      <c r="B339">
        <v>261</v>
      </c>
      <c r="D339" t="s">
        <v>14</v>
      </c>
      <c r="E339">
        <v>2072</v>
      </c>
    </row>
    <row r="340" spans="1:5" x14ac:dyDescent="0.25">
      <c r="A340" t="s">
        <v>20</v>
      </c>
      <c r="B340">
        <v>264</v>
      </c>
      <c r="D340" t="s">
        <v>14</v>
      </c>
      <c r="E340">
        <v>2108</v>
      </c>
    </row>
    <row r="341" spans="1:5" x14ac:dyDescent="0.25">
      <c r="A341" t="s">
        <v>20</v>
      </c>
      <c r="B341">
        <v>266</v>
      </c>
      <c r="D341" t="s">
        <v>14</v>
      </c>
      <c r="E341">
        <v>2176</v>
      </c>
    </row>
    <row r="342" spans="1:5" x14ac:dyDescent="0.25">
      <c r="A342" t="s">
        <v>20</v>
      </c>
      <c r="B342">
        <v>268</v>
      </c>
      <c r="D342" t="s">
        <v>14</v>
      </c>
      <c r="E342">
        <v>2179</v>
      </c>
    </row>
    <row r="343" spans="1:5" x14ac:dyDescent="0.25">
      <c r="A343" t="s">
        <v>20</v>
      </c>
      <c r="B343">
        <v>269</v>
      </c>
      <c r="D343" t="s">
        <v>14</v>
      </c>
      <c r="E343">
        <v>2201</v>
      </c>
    </row>
    <row r="344" spans="1:5" x14ac:dyDescent="0.25">
      <c r="A344" t="s">
        <v>20</v>
      </c>
      <c r="B344">
        <v>270</v>
      </c>
      <c r="D344" t="s">
        <v>14</v>
      </c>
      <c r="E344">
        <v>2253</v>
      </c>
    </row>
    <row r="345" spans="1:5" x14ac:dyDescent="0.25">
      <c r="A345" t="s">
        <v>20</v>
      </c>
      <c r="B345">
        <v>272</v>
      </c>
      <c r="D345" t="s">
        <v>14</v>
      </c>
      <c r="E345">
        <v>2307</v>
      </c>
    </row>
    <row r="346" spans="1:5" x14ac:dyDescent="0.25">
      <c r="A346" t="s">
        <v>20</v>
      </c>
      <c r="B346">
        <v>275</v>
      </c>
      <c r="D346" t="s">
        <v>14</v>
      </c>
      <c r="E346">
        <v>2468</v>
      </c>
    </row>
    <row r="347" spans="1:5" x14ac:dyDescent="0.25">
      <c r="A347" t="s">
        <v>20</v>
      </c>
      <c r="B347">
        <v>279</v>
      </c>
      <c r="D347" t="s">
        <v>14</v>
      </c>
      <c r="E347">
        <v>2604</v>
      </c>
    </row>
    <row r="348" spans="1:5" x14ac:dyDescent="0.25">
      <c r="A348" t="s">
        <v>20</v>
      </c>
      <c r="B348">
        <v>280</v>
      </c>
      <c r="D348" t="s">
        <v>14</v>
      </c>
      <c r="E348">
        <v>2690</v>
      </c>
    </row>
    <row r="349" spans="1:5" x14ac:dyDescent="0.25">
      <c r="A349" t="s">
        <v>20</v>
      </c>
      <c r="B349">
        <v>282</v>
      </c>
      <c r="D349" t="s">
        <v>14</v>
      </c>
      <c r="E349">
        <v>2779</v>
      </c>
    </row>
    <row r="350" spans="1:5" x14ac:dyDescent="0.25">
      <c r="A350" t="s">
        <v>20</v>
      </c>
      <c r="B350">
        <v>288</v>
      </c>
      <c r="D350" t="s">
        <v>14</v>
      </c>
      <c r="E350">
        <v>2915</v>
      </c>
    </row>
    <row r="351" spans="1:5" x14ac:dyDescent="0.25">
      <c r="A351" t="s">
        <v>20</v>
      </c>
      <c r="B351">
        <v>290</v>
      </c>
      <c r="D351" t="s">
        <v>14</v>
      </c>
      <c r="E351">
        <v>2928</v>
      </c>
    </row>
    <row r="352" spans="1:5" x14ac:dyDescent="0.25">
      <c r="A352" t="s">
        <v>20</v>
      </c>
      <c r="B352">
        <v>295</v>
      </c>
      <c r="D352" t="s">
        <v>14</v>
      </c>
      <c r="E352">
        <v>2955</v>
      </c>
    </row>
    <row r="353" spans="1:5" x14ac:dyDescent="0.25">
      <c r="A353" t="s">
        <v>20</v>
      </c>
      <c r="B353">
        <v>296</v>
      </c>
      <c r="D353" t="s">
        <v>14</v>
      </c>
      <c r="E353">
        <v>3015</v>
      </c>
    </row>
    <row r="354" spans="1:5" x14ac:dyDescent="0.25">
      <c r="A354" t="s">
        <v>20</v>
      </c>
      <c r="B354">
        <v>297</v>
      </c>
      <c r="D354" t="s">
        <v>14</v>
      </c>
      <c r="E354">
        <v>3182</v>
      </c>
    </row>
    <row r="355" spans="1:5" x14ac:dyDescent="0.25">
      <c r="A355" t="s">
        <v>20</v>
      </c>
      <c r="B355">
        <v>299</v>
      </c>
      <c r="D355" t="s">
        <v>14</v>
      </c>
      <c r="E355">
        <v>3304</v>
      </c>
    </row>
    <row r="356" spans="1:5" x14ac:dyDescent="0.25">
      <c r="A356" t="s">
        <v>20</v>
      </c>
      <c r="B356">
        <v>300</v>
      </c>
      <c r="D356" t="s">
        <v>14</v>
      </c>
      <c r="E356">
        <v>3387</v>
      </c>
    </row>
    <row r="357" spans="1:5" x14ac:dyDescent="0.25">
      <c r="A357" t="s">
        <v>20</v>
      </c>
      <c r="B357">
        <v>300</v>
      </c>
      <c r="D357" t="s">
        <v>14</v>
      </c>
      <c r="E357">
        <v>3410</v>
      </c>
    </row>
    <row r="358" spans="1:5" x14ac:dyDescent="0.25">
      <c r="A358" t="s">
        <v>20</v>
      </c>
      <c r="B358">
        <v>303</v>
      </c>
      <c r="D358" t="s">
        <v>14</v>
      </c>
      <c r="E358">
        <v>3483</v>
      </c>
    </row>
    <row r="359" spans="1:5" x14ac:dyDescent="0.25">
      <c r="A359" t="s">
        <v>20</v>
      </c>
      <c r="B359">
        <v>307</v>
      </c>
      <c r="D359" t="s">
        <v>14</v>
      </c>
      <c r="E359">
        <v>3868</v>
      </c>
    </row>
    <row r="360" spans="1:5" x14ac:dyDescent="0.25">
      <c r="A360" t="s">
        <v>20</v>
      </c>
      <c r="B360">
        <v>307</v>
      </c>
      <c r="D360" t="s">
        <v>14</v>
      </c>
      <c r="E360">
        <v>4405</v>
      </c>
    </row>
    <row r="361" spans="1:5" x14ac:dyDescent="0.25">
      <c r="A361" t="s">
        <v>20</v>
      </c>
      <c r="B361">
        <v>316</v>
      </c>
      <c r="D361" t="s">
        <v>14</v>
      </c>
      <c r="E361">
        <v>4428</v>
      </c>
    </row>
    <row r="362" spans="1:5" x14ac:dyDescent="0.25">
      <c r="A362" t="s">
        <v>20</v>
      </c>
      <c r="B362">
        <v>323</v>
      </c>
      <c r="D362" t="s">
        <v>14</v>
      </c>
      <c r="E362">
        <v>4697</v>
      </c>
    </row>
    <row r="363" spans="1:5" x14ac:dyDescent="0.25">
      <c r="A363" t="s">
        <v>20</v>
      </c>
      <c r="B363">
        <v>329</v>
      </c>
      <c r="D363" t="s">
        <v>14</v>
      </c>
      <c r="E363">
        <v>5497</v>
      </c>
    </row>
    <row r="364" spans="1:5" x14ac:dyDescent="0.25">
      <c r="A364" t="s">
        <v>20</v>
      </c>
      <c r="B364">
        <v>330</v>
      </c>
      <c r="D364" t="s">
        <v>14</v>
      </c>
      <c r="E364">
        <v>5681</v>
      </c>
    </row>
    <row r="365" spans="1:5" x14ac:dyDescent="0.25">
      <c r="A365" t="s">
        <v>20</v>
      </c>
      <c r="B365">
        <v>331</v>
      </c>
      <c r="D365" t="s">
        <v>14</v>
      </c>
      <c r="E365">
        <v>6080</v>
      </c>
    </row>
    <row r="366" spans="1:5" x14ac:dyDescent="0.25">
      <c r="A366" t="s">
        <v>20</v>
      </c>
      <c r="B366">
        <v>336</v>
      </c>
    </row>
    <row r="367" spans="1:5" x14ac:dyDescent="0.25">
      <c r="A367" t="s">
        <v>20</v>
      </c>
      <c r="B367">
        <v>337</v>
      </c>
    </row>
    <row r="368" spans="1:5" x14ac:dyDescent="0.25">
      <c r="A368" t="s">
        <v>20</v>
      </c>
      <c r="B368">
        <v>340</v>
      </c>
    </row>
    <row r="369" spans="1:2" x14ac:dyDescent="0.25">
      <c r="A369" t="s">
        <v>20</v>
      </c>
      <c r="B369">
        <v>361</v>
      </c>
    </row>
    <row r="370" spans="1:2" x14ac:dyDescent="0.25">
      <c r="A370" t="s">
        <v>20</v>
      </c>
      <c r="B370">
        <v>363</v>
      </c>
    </row>
    <row r="371" spans="1:2" x14ac:dyDescent="0.25">
      <c r="A371" t="s">
        <v>20</v>
      </c>
      <c r="B371">
        <v>366</v>
      </c>
    </row>
    <row r="372" spans="1:2" x14ac:dyDescent="0.25">
      <c r="A372" t="s">
        <v>20</v>
      </c>
      <c r="B372">
        <v>369</v>
      </c>
    </row>
    <row r="373" spans="1:2" x14ac:dyDescent="0.25">
      <c r="A373" t="s">
        <v>20</v>
      </c>
      <c r="B373">
        <v>374</v>
      </c>
    </row>
    <row r="374" spans="1:2" x14ac:dyDescent="0.25">
      <c r="A374" t="s">
        <v>20</v>
      </c>
      <c r="B374">
        <v>375</v>
      </c>
    </row>
    <row r="375" spans="1:2" x14ac:dyDescent="0.25">
      <c r="A375" t="s">
        <v>20</v>
      </c>
      <c r="B375">
        <v>381</v>
      </c>
    </row>
    <row r="376" spans="1:2" x14ac:dyDescent="0.25">
      <c r="A376" t="s">
        <v>20</v>
      </c>
      <c r="B376">
        <v>381</v>
      </c>
    </row>
    <row r="377" spans="1:2" x14ac:dyDescent="0.25">
      <c r="A377" t="s">
        <v>20</v>
      </c>
      <c r="B377">
        <v>393</v>
      </c>
    </row>
    <row r="378" spans="1:2" x14ac:dyDescent="0.25">
      <c r="A378" t="s">
        <v>20</v>
      </c>
      <c r="B378">
        <v>397</v>
      </c>
    </row>
    <row r="379" spans="1:2" x14ac:dyDescent="0.25">
      <c r="A379" t="s">
        <v>20</v>
      </c>
      <c r="B379">
        <v>409</v>
      </c>
    </row>
    <row r="380" spans="1:2" x14ac:dyDescent="0.25">
      <c r="A380" t="s">
        <v>20</v>
      </c>
      <c r="B380">
        <v>411</v>
      </c>
    </row>
    <row r="381" spans="1:2" x14ac:dyDescent="0.25">
      <c r="A381" t="s">
        <v>20</v>
      </c>
      <c r="B381">
        <v>419</v>
      </c>
    </row>
    <row r="382" spans="1:2" x14ac:dyDescent="0.25">
      <c r="A382" t="s">
        <v>20</v>
      </c>
      <c r="B382">
        <v>432</v>
      </c>
    </row>
    <row r="383" spans="1:2" x14ac:dyDescent="0.25">
      <c r="A383" t="s">
        <v>20</v>
      </c>
      <c r="B383">
        <v>452</v>
      </c>
    </row>
    <row r="384" spans="1:2" x14ac:dyDescent="0.25">
      <c r="A384" t="s">
        <v>20</v>
      </c>
      <c r="B384">
        <v>454</v>
      </c>
    </row>
    <row r="385" spans="1:2" x14ac:dyDescent="0.25">
      <c r="A385" t="s">
        <v>20</v>
      </c>
      <c r="B385">
        <v>460</v>
      </c>
    </row>
    <row r="386" spans="1:2" x14ac:dyDescent="0.25">
      <c r="A386" t="s">
        <v>20</v>
      </c>
      <c r="B386">
        <v>462</v>
      </c>
    </row>
    <row r="387" spans="1:2" x14ac:dyDescent="0.25">
      <c r="A387" t="s">
        <v>20</v>
      </c>
      <c r="B387">
        <v>470</v>
      </c>
    </row>
    <row r="388" spans="1:2" x14ac:dyDescent="0.25">
      <c r="A388" t="s">
        <v>20</v>
      </c>
      <c r="B388">
        <v>480</v>
      </c>
    </row>
    <row r="389" spans="1:2" x14ac:dyDescent="0.25">
      <c r="A389" t="s">
        <v>20</v>
      </c>
      <c r="B389">
        <v>484</v>
      </c>
    </row>
    <row r="390" spans="1:2" x14ac:dyDescent="0.25">
      <c r="A390" t="s">
        <v>20</v>
      </c>
      <c r="B390">
        <v>498</v>
      </c>
    </row>
    <row r="391" spans="1:2" x14ac:dyDescent="0.25">
      <c r="A391" t="s">
        <v>20</v>
      </c>
      <c r="B391">
        <v>524</v>
      </c>
    </row>
    <row r="392" spans="1:2" x14ac:dyDescent="0.25">
      <c r="A392" t="s">
        <v>20</v>
      </c>
      <c r="B392">
        <v>533</v>
      </c>
    </row>
    <row r="393" spans="1:2" x14ac:dyDescent="0.25">
      <c r="A393" t="s">
        <v>20</v>
      </c>
      <c r="B393">
        <v>536</v>
      </c>
    </row>
    <row r="394" spans="1:2" x14ac:dyDescent="0.25">
      <c r="A394" t="s">
        <v>20</v>
      </c>
      <c r="B394">
        <v>546</v>
      </c>
    </row>
    <row r="395" spans="1:2" x14ac:dyDescent="0.25">
      <c r="A395" t="s">
        <v>20</v>
      </c>
      <c r="B395">
        <v>554</v>
      </c>
    </row>
    <row r="396" spans="1:2" x14ac:dyDescent="0.25">
      <c r="A396" t="s">
        <v>20</v>
      </c>
      <c r="B396">
        <v>555</v>
      </c>
    </row>
    <row r="397" spans="1:2" x14ac:dyDescent="0.25">
      <c r="A397" t="s">
        <v>20</v>
      </c>
      <c r="B397">
        <v>589</v>
      </c>
    </row>
    <row r="398" spans="1:2" x14ac:dyDescent="0.25">
      <c r="A398" t="s">
        <v>20</v>
      </c>
      <c r="B398">
        <v>645</v>
      </c>
    </row>
    <row r="399" spans="1:2" x14ac:dyDescent="0.25">
      <c r="A399" t="s">
        <v>20</v>
      </c>
      <c r="B399">
        <v>659</v>
      </c>
    </row>
    <row r="400" spans="1:2" x14ac:dyDescent="0.25">
      <c r="A400" t="s">
        <v>20</v>
      </c>
      <c r="B400">
        <v>676</v>
      </c>
    </row>
    <row r="401" spans="1:2" x14ac:dyDescent="0.25">
      <c r="A401" t="s">
        <v>20</v>
      </c>
      <c r="B401">
        <v>723</v>
      </c>
    </row>
    <row r="402" spans="1:2" x14ac:dyDescent="0.25">
      <c r="A402" t="s">
        <v>20</v>
      </c>
      <c r="B402">
        <v>762</v>
      </c>
    </row>
    <row r="403" spans="1:2" x14ac:dyDescent="0.25">
      <c r="A403" t="s">
        <v>20</v>
      </c>
      <c r="B403">
        <v>768</v>
      </c>
    </row>
    <row r="404" spans="1:2" x14ac:dyDescent="0.25">
      <c r="A404" t="s">
        <v>20</v>
      </c>
      <c r="B404">
        <v>820</v>
      </c>
    </row>
    <row r="405" spans="1:2" x14ac:dyDescent="0.25">
      <c r="A405" t="s">
        <v>20</v>
      </c>
      <c r="B405">
        <v>890</v>
      </c>
    </row>
    <row r="406" spans="1:2" x14ac:dyDescent="0.25">
      <c r="A406" t="s">
        <v>20</v>
      </c>
      <c r="B406">
        <v>903</v>
      </c>
    </row>
    <row r="407" spans="1:2" x14ac:dyDescent="0.25">
      <c r="A407" t="s">
        <v>20</v>
      </c>
      <c r="B407">
        <v>909</v>
      </c>
    </row>
    <row r="408" spans="1:2" x14ac:dyDescent="0.25">
      <c r="A408" t="s">
        <v>20</v>
      </c>
      <c r="B408">
        <v>943</v>
      </c>
    </row>
    <row r="409" spans="1:2" x14ac:dyDescent="0.25">
      <c r="A409" t="s">
        <v>20</v>
      </c>
      <c r="B409">
        <v>980</v>
      </c>
    </row>
    <row r="410" spans="1:2" x14ac:dyDescent="0.25">
      <c r="A410" t="s">
        <v>20</v>
      </c>
      <c r="B410">
        <v>1015</v>
      </c>
    </row>
    <row r="411" spans="1:2" x14ac:dyDescent="0.25">
      <c r="A411" t="s">
        <v>20</v>
      </c>
      <c r="B411">
        <v>1022</v>
      </c>
    </row>
    <row r="412" spans="1:2" x14ac:dyDescent="0.25">
      <c r="A412" t="s">
        <v>20</v>
      </c>
      <c r="B412">
        <v>1052</v>
      </c>
    </row>
    <row r="413" spans="1:2" x14ac:dyDescent="0.25">
      <c r="A413" t="s">
        <v>20</v>
      </c>
      <c r="B413">
        <v>1071</v>
      </c>
    </row>
    <row r="414" spans="1:2" x14ac:dyDescent="0.25">
      <c r="A414" t="s">
        <v>20</v>
      </c>
      <c r="B414">
        <v>1071</v>
      </c>
    </row>
    <row r="415" spans="1:2" x14ac:dyDescent="0.25">
      <c r="A415" t="s">
        <v>20</v>
      </c>
      <c r="B415">
        <v>1073</v>
      </c>
    </row>
    <row r="416" spans="1:2" x14ac:dyDescent="0.25">
      <c r="A416" t="s">
        <v>20</v>
      </c>
      <c r="B416">
        <v>1095</v>
      </c>
    </row>
    <row r="417" spans="1:2" x14ac:dyDescent="0.25">
      <c r="A417" t="s">
        <v>20</v>
      </c>
      <c r="B417">
        <v>1101</v>
      </c>
    </row>
    <row r="418" spans="1:2" x14ac:dyDescent="0.25">
      <c r="A418" t="s">
        <v>20</v>
      </c>
      <c r="B418">
        <v>1113</v>
      </c>
    </row>
    <row r="419" spans="1:2" x14ac:dyDescent="0.25">
      <c r="A419" t="s">
        <v>20</v>
      </c>
      <c r="B419">
        <v>1137</v>
      </c>
    </row>
    <row r="420" spans="1:2" x14ac:dyDescent="0.25">
      <c r="A420" t="s">
        <v>20</v>
      </c>
      <c r="B420">
        <v>1140</v>
      </c>
    </row>
    <row r="421" spans="1:2" x14ac:dyDescent="0.25">
      <c r="A421" t="s">
        <v>20</v>
      </c>
      <c r="B421">
        <v>1152</v>
      </c>
    </row>
    <row r="422" spans="1:2" x14ac:dyDescent="0.25">
      <c r="A422" t="s">
        <v>20</v>
      </c>
      <c r="B422">
        <v>1170</v>
      </c>
    </row>
    <row r="423" spans="1:2" x14ac:dyDescent="0.25">
      <c r="A423" t="s">
        <v>20</v>
      </c>
      <c r="B423">
        <v>1249</v>
      </c>
    </row>
    <row r="424" spans="1:2" x14ac:dyDescent="0.25">
      <c r="A424" t="s">
        <v>20</v>
      </c>
      <c r="B424">
        <v>1267</v>
      </c>
    </row>
    <row r="425" spans="1:2" x14ac:dyDescent="0.25">
      <c r="A425" t="s">
        <v>20</v>
      </c>
      <c r="B425">
        <v>1280</v>
      </c>
    </row>
    <row r="426" spans="1:2" x14ac:dyDescent="0.25">
      <c r="A426" t="s">
        <v>20</v>
      </c>
      <c r="B426">
        <v>1297</v>
      </c>
    </row>
    <row r="427" spans="1:2" x14ac:dyDescent="0.25">
      <c r="A427" t="s">
        <v>20</v>
      </c>
      <c r="B427">
        <v>1345</v>
      </c>
    </row>
    <row r="428" spans="1:2" x14ac:dyDescent="0.25">
      <c r="A428" t="s">
        <v>20</v>
      </c>
      <c r="B428">
        <v>1354</v>
      </c>
    </row>
    <row r="429" spans="1:2" x14ac:dyDescent="0.25">
      <c r="A429" t="s">
        <v>20</v>
      </c>
      <c r="B429">
        <v>1385</v>
      </c>
    </row>
    <row r="430" spans="1:2" x14ac:dyDescent="0.25">
      <c r="A430" t="s">
        <v>20</v>
      </c>
      <c r="B430">
        <v>1396</v>
      </c>
    </row>
    <row r="431" spans="1:2" x14ac:dyDescent="0.25">
      <c r="A431" t="s">
        <v>20</v>
      </c>
      <c r="B431">
        <v>1396</v>
      </c>
    </row>
    <row r="432" spans="1:2" x14ac:dyDescent="0.25">
      <c r="A432" t="s">
        <v>20</v>
      </c>
      <c r="B432">
        <v>1425</v>
      </c>
    </row>
    <row r="433" spans="1:2" x14ac:dyDescent="0.25">
      <c r="A433" t="s">
        <v>20</v>
      </c>
      <c r="B433">
        <v>1442</v>
      </c>
    </row>
    <row r="434" spans="1:2" x14ac:dyDescent="0.25">
      <c r="A434" t="s">
        <v>20</v>
      </c>
      <c r="B434">
        <v>1460</v>
      </c>
    </row>
    <row r="435" spans="1:2" x14ac:dyDescent="0.25">
      <c r="A435" t="s">
        <v>20</v>
      </c>
      <c r="B435">
        <v>1467</v>
      </c>
    </row>
    <row r="436" spans="1:2" x14ac:dyDescent="0.25">
      <c r="A436" t="s">
        <v>20</v>
      </c>
      <c r="B436">
        <v>1470</v>
      </c>
    </row>
    <row r="437" spans="1:2" x14ac:dyDescent="0.25">
      <c r="A437" t="s">
        <v>20</v>
      </c>
      <c r="B437">
        <v>1518</v>
      </c>
    </row>
    <row r="438" spans="1:2" x14ac:dyDescent="0.25">
      <c r="A438" t="s">
        <v>20</v>
      </c>
      <c r="B438">
        <v>1539</v>
      </c>
    </row>
    <row r="439" spans="1:2" x14ac:dyDescent="0.25">
      <c r="A439" t="s">
        <v>20</v>
      </c>
      <c r="B439">
        <v>1548</v>
      </c>
    </row>
    <row r="440" spans="1:2" x14ac:dyDescent="0.25">
      <c r="A440" t="s">
        <v>20</v>
      </c>
      <c r="B440">
        <v>1559</v>
      </c>
    </row>
    <row r="441" spans="1:2" x14ac:dyDescent="0.25">
      <c r="A441" t="s">
        <v>20</v>
      </c>
      <c r="B441">
        <v>1561</v>
      </c>
    </row>
    <row r="442" spans="1:2" x14ac:dyDescent="0.25">
      <c r="A442" t="s">
        <v>20</v>
      </c>
      <c r="B442">
        <v>1572</v>
      </c>
    </row>
    <row r="443" spans="1:2" x14ac:dyDescent="0.25">
      <c r="A443" t="s">
        <v>20</v>
      </c>
      <c r="B443">
        <v>1573</v>
      </c>
    </row>
    <row r="444" spans="1:2" x14ac:dyDescent="0.25">
      <c r="A444" t="s">
        <v>20</v>
      </c>
      <c r="B444">
        <v>1600</v>
      </c>
    </row>
    <row r="445" spans="1:2" x14ac:dyDescent="0.25">
      <c r="A445" t="s">
        <v>20</v>
      </c>
      <c r="B445">
        <v>1604</v>
      </c>
    </row>
    <row r="446" spans="1:2" x14ac:dyDescent="0.25">
      <c r="A446" t="s">
        <v>20</v>
      </c>
      <c r="B446">
        <v>1605</v>
      </c>
    </row>
    <row r="447" spans="1:2" x14ac:dyDescent="0.25">
      <c r="A447" t="s">
        <v>20</v>
      </c>
      <c r="B447">
        <v>1606</v>
      </c>
    </row>
    <row r="448" spans="1:2" x14ac:dyDescent="0.25">
      <c r="A448" t="s">
        <v>20</v>
      </c>
      <c r="B448">
        <v>1613</v>
      </c>
    </row>
    <row r="449" spans="1:2" x14ac:dyDescent="0.25">
      <c r="A449" t="s">
        <v>20</v>
      </c>
      <c r="B449">
        <v>1621</v>
      </c>
    </row>
    <row r="450" spans="1:2" x14ac:dyDescent="0.25">
      <c r="A450" t="s">
        <v>20</v>
      </c>
      <c r="B450">
        <v>1629</v>
      </c>
    </row>
    <row r="451" spans="1:2" x14ac:dyDescent="0.25">
      <c r="A451" t="s">
        <v>20</v>
      </c>
      <c r="B451">
        <v>1681</v>
      </c>
    </row>
    <row r="452" spans="1:2" x14ac:dyDescent="0.25">
      <c r="A452" t="s">
        <v>20</v>
      </c>
      <c r="B452">
        <v>1684</v>
      </c>
    </row>
    <row r="453" spans="1:2" x14ac:dyDescent="0.25">
      <c r="A453" t="s">
        <v>20</v>
      </c>
      <c r="B453">
        <v>1690</v>
      </c>
    </row>
    <row r="454" spans="1:2" x14ac:dyDescent="0.25">
      <c r="A454" t="s">
        <v>20</v>
      </c>
      <c r="B454">
        <v>1697</v>
      </c>
    </row>
    <row r="455" spans="1:2" x14ac:dyDescent="0.25">
      <c r="A455" t="s">
        <v>20</v>
      </c>
      <c r="B455">
        <v>1703</v>
      </c>
    </row>
    <row r="456" spans="1:2" x14ac:dyDescent="0.25">
      <c r="A456" t="s">
        <v>20</v>
      </c>
      <c r="B456">
        <v>1713</v>
      </c>
    </row>
    <row r="457" spans="1:2" x14ac:dyDescent="0.25">
      <c r="A457" t="s">
        <v>20</v>
      </c>
      <c r="B457">
        <v>1773</v>
      </c>
    </row>
    <row r="458" spans="1:2" x14ac:dyDescent="0.25">
      <c r="A458" t="s">
        <v>20</v>
      </c>
      <c r="B458">
        <v>1782</v>
      </c>
    </row>
    <row r="459" spans="1:2" x14ac:dyDescent="0.25">
      <c r="A459" t="s">
        <v>20</v>
      </c>
      <c r="B459">
        <v>1784</v>
      </c>
    </row>
    <row r="460" spans="1:2" x14ac:dyDescent="0.25">
      <c r="A460" t="s">
        <v>20</v>
      </c>
      <c r="B460">
        <v>1785</v>
      </c>
    </row>
    <row r="461" spans="1:2" x14ac:dyDescent="0.25">
      <c r="A461" t="s">
        <v>20</v>
      </c>
      <c r="B461">
        <v>1797</v>
      </c>
    </row>
    <row r="462" spans="1:2" x14ac:dyDescent="0.25">
      <c r="A462" t="s">
        <v>20</v>
      </c>
      <c r="B462">
        <v>1815</v>
      </c>
    </row>
    <row r="463" spans="1:2" x14ac:dyDescent="0.25">
      <c r="A463" t="s">
        <v>20</v>
      </c>
      <c r="B463">
        <v>1821</v>
      </c>
    </row>
    <row r="464" spans="1:2" x14ac:dyDescent="0.25">
      <c r="A464" t="s">
        <v>20</v>
      </c>
      <c r="B464">
        <v>1866</v>
      </c>
    </row>
    <row r="465" spans="1:2" x14ac:dyDescent="0.25">
      <c r="A465" t="s">
        <v>20</v>
      </c>
      <c r="B465">
        <v>1884</v>
      </c>
    </row>
    <row r="466" spans="1:2" x14ac:dyDescent="0.25">
      <c r="A466" t="s">
        <v>20</v>
      </c>
      <c r="B466">
        <v>1887</v>
      </c>
    </row>
    <row r="467" spans="1:2" x14ac:dyDescent="0.25">
      <c r="A467" t="s">
        <v>20</v>
      </c>
      <c r="B467">
        <v>1894</v>
      </c>
    </row>
    <row r="468" spans="1:2" x14ac:dyDescent="0.25">
      <c r="A468" t="s">
        <v>20</v>
      </c>
      <c r="B468">
        <v>1902</v>
      </c>
    </row>
    <row r="469" spans="1:2" x14ac:dyDescent="0.25">
      <c r="A469" t="s">
        <v>20</v>
      </c>
      <c r="B469">
        <v>1917</v>
      </c>
    </row>
    <row r="470" spans="1:2" x14ac:dyDescent="0.25">
      <c r="A470" t="s">
        <v>20</v>
      </c>
      <c r="B470">
        <v>1965</v>
      </c>
    </row>
    <row r="471" spans="1:2" x14ac:dyDescent="0.25">
      <c r="A471" t="s">
        <v>20</v>
      </c>
      <c r="B471">
        <v>1989</v>
      </c>
    </row>
    <row r="472" spans="1:2" x14ac:dyDescent="0.25">
      <c r="A472" t="s">
        <v>20</v>
      </c>
      <c r="B472">
        <v>1991</v>
      </c>
    </row>
    <row r="473" spans="1:2" x14ac:dyDescent="0.25">
      <c r="A473" t="s">
        <v>20</v>
      </c>
      <c r="B473">
        <v>2013</v>
      </c>
    </row>
    <row r="474" spans="1:2" x14ac:dyDescent="0.25">
      <c r="A474" t="s">
        <v>20</v>
      </c>
      <c r="B474">
        <v>2038</v>
      </c>
    </row>
    <row r="475" spans="1:2" x14ac:dyDescent="0.25">
      <c r="A475" t="s">
        <v>20</v>
      </c>
      <c r="B475">
        <v>2043</v>
      </c>
    </row>
    <row r="476" spans="1:2" x14ac:dyDescent="0.25">
      <c r="A476" t="s">
        <v>20</v>
      </c>
      <c r="B476">
        <v>2053</v>
      </c>
    </row>
    <row r="477" spans="1:2" x14ac:dyDescent="0.25">
      <c r="A477" t="s">
        <v>20</v>
      </c>
      <c r="B477">
        <v>2080</v>
      </c>
    </row>
    <row r="478" spans="1:2" x14ac:dyDescent="0.25">
      <c r="A478" t="s">
        <v>20</v>
      </c>
      <c r="B478">
        <v>2100</v>
      </c>
    </row>
    <row r="479" spans="1:2" x14ac:dyDescent="0.25">
      <c r="A479" t="s">
        <v>20</v>
      </c>
      <c r="B479">
        <v>2105</v>
      </c>
    </row>
    <row r="480" spans="1:2" x14ac:dyDescent="0.25">
      <c r="A480" t="s">
        <v>20</v>
      </c>
      <c r="B480">
        <v>2106</v>
      </c>
    </row>
    <row r="481" spans="1:2" x14ac:dyDescent="0.25">
      <c r="A481" t="s">
        <v>20</v>
      </c>
      <c r="B481">
        <v>2107</v>
      </c>
    </row>
    <row r="482" spans="1:2" x14ac:dyDescent="0.25">
      <c r="A482" t="s">
        <v>20</v>
      </c>
      <c r="B482">
        <v>2120</v>
      </c>
    </row>
    <row r="483" spans="1:2" x14ac:dyDescent="0.25">
      <c r="A483" t="s">
        <v>20</v>
      </c>
      <c r="B483">
        <v>2144</v>
      </c>
    </row>
    <row r="484" spans="1:2" x14ac:dyDescent="0.25">
      <c r="A484" t="s">
        <v>20</v>
      </c>
      <c r="B484">
        <v>2188</v>
      </c>
    </row>
    <row r="485" spans="1:2" x14ac:dyDescent="0.25">
      <c r="A485" t="s">
        <v>20</v>
      </c>
      <c r="B485">
        <v>2218</v>
      </c>
    </row>
    <row r="486" spans="1:2" x14ac:dyDescent="0.25">
      <c r="A486" t="s">
        <v>20</v>
      </c>
      <c r="B486">
        <v>2220</v>
      </c>
    </row>
    <row r="487" spans="1:2" x14ac:dyDescent="0.25">
      <c r="A487" t="s">
        <v>20</v>
      </c>
      <c r="B487">
        <v>2230</v>
      </c>
    </row>
    <row r="488" spans="1:2" x14ac:dyDescent="0.25">
      <c r="A488" t="s">
        <v>20</v>
      </c>
      <c r="B488">
        <v>2237</v>
      </c>
    </row>
    <row r="489" spans="1:2" x14ac:dyDescent="0.25">
      <c r="A489" t="s">
        <v>20</v>
      </c>
      <c r="B489">
        <v>2261</v>
      </c>
    </row>
    <row r="490" spans="1:2" x14ac:dyDescent="0.25">
      <c r="A490" t="s">
        <v>20</v>
      </c>
      <c r="B490">
        <v>2266</v>
      </c>
    </row>
    <row r="491" spans="1:2" x14ac:dyDescent="0.25">
      <c r="A491" t="s">
        <v>20</v>
      </c>
      <c r="B491">
        <v>2283</v>
      </c>
    </row>
    <row r="492" spans="1:2" x14ac:dyDescent="0.25">
      <c r="A492" t="s">
        <v>20</v>
      </c>
      <c r="B492">
        <v>2289</v>
      </c>
    </row>
    <row r="493" spans="1:2" x14ac:dyDescent="0.25">
      <c r="A493" t="s">
        <v>20</v>
      </c>
      <c r="B493">
        <v>2293</v>
      </c>
    </row>
    <row r="494" spans="1:2" x14ac:dyDescent="0.25">
      <c r="A494" t="s">
        <v>20</v>
      </c>
      <c r="B494">
        <v>2320</v>
      </c>
    </row>
    <row r="495" spans="1:2" x14ac:dyDescent="0.25">
      <c r="A495" t="s">
        <v>20</v>
      </c>
      <c r="B495">
        <v>2326</v>
      </c>
    </row>
    <row r="496" spans="1:2" x14ac:dyDescent="0.25">
      <c r="A496" t="s">
        <v>20</v>
      </c>
      <c r="B496">
        <v>2331</v>
      </c>
    </row>
    <row r="497" spans="1:2" x14ac:dyDescent="0.25">
      <c r="A497" t="s">
        <v>20</v>
      </c>
      <c r="B497">
        <v>2346</v>
      </c>
    </row>
    <row r="498" spans="1:2" x14ac:dyDescent="0.25">
      <c r="A498" t="s">
        <v>20</v>
      </c>
      <c r="B498">
        <v>2353</v>
      </c>
    </row>
    <row r="499" spans="1:2" x14ac:dyDescent="0.25">
      <c r="A499" t="s">
        <v>20</v>
      </c>
      <c r="B499">
        <v>2409</v>
      </c>
    </row>
    <row r="500" spans="1:2" x14ac:dyDescent="0.25">
      <c r="A500" t="s">
        <v>20</v>
      </c>
      <c r="B500">
        <v>2414</v>
      </c>
    </row>
    <row r="501" spans="1:2" x14ac:dyDescent="0.25">
      <c r="A501" t="s">
        <v>20</v>
      </c>
      <c r="B501">
        <v>2431</v>
      </c>
    </row>
    <row r="502" spans="1:2" x14ac:dyDescent="0.25">
      <c r="A502" t="s">
        <v>20</v>
      </c>
      <c r="B502">
        <v>2436</v>
      </c>
    </row>
    <row r="503" spans="1:2" x14ac:dyDescent="0.25">
      <c r="A503" t="s">
        <v>20</v>
      </c>
      <c r="B503">
        <v>2441</v>
      </c>
    </row>
    <row r="504" spans="1:2" x14ac:dyDescent="0.25">
      <c r="A504" t="s">
        <v>20</v>
      </c>
      <c r="B504">
        <v>2443</v>
      </c>
    </row>
    <row r="505" spans="1:2" x14ac:dyDescent="0.25">
      <c r="A505" t="s">
        <v>20</v>
      </c>
      <c r="B505">
        <v>2443</v>
      </c>
    </row>
    <row r="506" spans="1:2" x14ac:dyDescent="0.25">
      <c r="A506" t="s">
        <v>20</v>
      </c>
      <c r="B506">
        <v>2468</v>
      </c>
    </row>
    <row r="507" spans="1:2" x14ac:dyDescent="0.25">
      <c r="A507" t="s">
        <v>20</v>
      </c>
      <c r="B507">
        <v>2475</v>
      </c>
    </row>
    <row r="508" spans="1:2" x14ac:dyDescent="0.25">
      <c r="A508" t="s">
        <v>20</v>
      </c>
      <c r="B508">
        <v>2489</v>
      </c>
    </row>
    <row r="509" spans="1:2" x14ac:dyDescent="0.25">
      <c r="A509" t="s">
        <v>20</v>
      </c>
      <c r="B509">
        <v>2506</v>
      </c>
    </row>
    <row r="510" spans="1:2" x14ac:dyDescent="0.25">
      <c r="A510" t="s">
        <v>20</v>
      </c>
      <c r="B510">
        <v>2526</v>
      </c>
    </row>
    <row r="511" spans="1:2" x14ac:dyDescent="0.25">
      <c r="A511" t="s">
        <v>20</v>
      </c>
      <c r="B511">
        <v>2528</v>
      </c>
    </row>
    <row r="512" spans="1:2" x14ac:dyDescent="0.25">
      <c r="A512" t="s">
        <v>20</v>
      </c>
      <c r="B512">
        <v>2551</v>
      </c>
    </row>
    <row r="513" spans="1:2" x14ac:dyDescent="0.25">
      <c r="A513" t="s">
        <v>20</v>
      </c>
      <c r="B513">
        <v>2662</v>
      </c>
    </row>
    <row r="514" spans="1:2" x14ac:dyDescent="0.25">
      <c r="A514" t="s">
        <v>20</v>
      </c>
      <c r="B514">
        <v>2673</v>
      </c>
    </row>
    <row r="515" spans="1:2" x14ac:dyDescent="0.25">
      <c r="A515" t="s">
        <v>20</v>
      </c>
      <c r="B515">
        <v>2693</v>
      </c>
    </row>
    <row r="516" spans="1:2" x14ac:dyDescent="0.25">
      <c r="A516" t="s">
        <v>20</v>
      </c>
      <c r="B516">
        <v>2725</v>
      </c>
    </row>
    <row r="517" spans="1:2" x14ac:dyDescent="0.25">
      <c r="A517" t="s">
        <v>20</v>
      </c>
      <c r="B517">
        <v>2739</v>
      </c>
    </row>
    <row r="518" spans="1:2" x14ac:dyDescent="0.25">
      <c r="A518" t="s">
        <v>20</v>
      </c>
      <c r="B518">
        <v>2756</v>
      </c>
    </row>
    <row r="519" spans="1:2" x14ac:dyDescent="0.25">
      <c r="A519" t="s">
        <v>20</v>
      </c>
      <c r="B519">
        <v>2768</v>
      </c>
    </row>
    <row r="520" spans="1:2" x14ac:dyDescent="0.25">
      <c r="A520" t="s">
        <v>20</v>
      </c>
      <c r="B520">
        <v>2805</v>
      </c>
    </row>
    <row r="521" spans="1:2" x14ac:dyDescent="0.25">
      <c r="A521" t="s">
        <v>20</v>
      </c>
      <c r="B521">
        <v>2857</v>
      </c>
    </row>
    <row r="522" spans="1:2" x14ac:dyDescent="0.25">
      <c r="A522" t="s">
        <v>20</v>
      </c>
      <c r="B522">
        <v>2875</v>
      </c>
    </row>
    <row r="523" spans="1:2" x14ac:dyDescent="0.25">
      <c r="A523" t="s">
        <v>20</v>
      </c>
      <c r="B523">
        <v>2893</v>
      </c>
    </row>
    <row r="524" spans="1:2" x14ac:dyDescent="0.25">
      <c r="A524" t="s">
        <v>20</v>
      </c>
      <c r="B524">
        <v>2985</v>
      </c>
    </row>
    <row r="525" spans="1:2" x14ac:dyDescent="0.25">
      <c r="A525" t="s">
        <v>20</v>
      </c>
      <c r="B525">
        <v>3016</v>
      </c>
    </row>
    <row r="526" spans="1:2" x14ac:dyDescent="0.25">
      <c r="A526" t="s">
        <v>20</v>
      </c>
      <c r="B526">
        <v>3036</v>
      </c>
    </row>
    <row r="527" spans="1:2" x14ac:dyDescent="0.25">
      <c r="A527" t="s">
        <v>20</v>
      </c>
      <c r="B527">
        <v>3059</v>
      </c>
    </row>
    <row r="528" spans="1:2" x14ac:dyDescent="0.25">
      <c r="A528" t="s">
        <v>20</v>
      </c>
      <c r="B528">
        <v>3063</v>
      </c>
    </row>
    <row r="529" spans="1:2" x14ac:dyDescent="0.25">
      <c r="A529" t="s">
        <v>20</v>
      </c>
      <c r="B529">
        <v>3116</v>
      </c>
    </row>
    <row r="530" spans="1:2" x14ac:dyDescent="0.25">
      <c r="A530" t="s">
        <v>20</v>
      </c>
      <c r="B530">
        <v>3131</v>
      </c>
    </row>
    <row r="531" spans="1:2" x14ac:dyDescent="0.25">
      <c r="A531" t="s">
        <v>20</v>
      </c>
      <c r="B531">
        <v>3177</v>
      </c>
    </row>
    <row r="532" spans="1:2" x14ac:dyDescent="0.25">
      <c r="A532" t="s">
        <v>20</v>
      </c>
      <c r="B532">
        <v>3205</v>
      </c>
    </row>
    <row r="533" spans="1:2" x14ac:dyDescent="0.25">
      <c r="A533" t="s">
        <v>20</v>
      </c>
      <c r="B533">
        <v>3272</v>
      </c>
    </row>
    <row r="534" spans="1:2" x14ac:dyDescent="0.25">
      <c r="A534" t="s">
        <v>20</v>
      </c>
      <c r="B534">
        <v>3308</v>
      </c>
    </row>
    <row r="535" spans="1:2" x14ac:dyDescent="0.25">
      <c r="A535" t="s">
        <v>20</v>
      </c>
      <c r="B535">
        <v>3318</v>
      </c>
    </row>
    <row r="536" spans="1:2" x14ac:dyDescent="0.25">
      <c r="A536" t="s">
        <v>20</v>
      </c>
      <c r="B536">
        <v>3376</v>
      </c>
    </row>
    <row r="537" spans="1:2" x14ac:dyDescent="0.25">
      <c r="A537" t="s">
        <v>20</v>
      </c>
      <c r="B537">
        <v>3388</v>
      </c>
    </row>
    <row r="538" spans="1:2" x14ac:dyDescent="0.25">
      <c r="A538" t="s">
        <v>20</v>
      </c>
      <c r="B538">
        <v>3533</v>
      </c>
    </row>
    <row r="539" spans="1:2" x14ac:dyDescent="0.25">
      <c r="A539" t="s">
        <v>20</v>
      </c>
      <c r="B539">
        <v>3537</v>
      </c>
    </row>
    <row r="540" spans="1:2" x14ac:dyDescent="0.25">
      <c r="A540" t="s">
        <v>20</v>
      </c>
      <c r="B540">
        <v>3594</v>
      </c>
    </row>
    <row r="541" spans="1:2" x14ac:dyDescent="0.25">
      <c r="A541" t="s">
        <v>20</v>
      </c>
      <c r="B541">
        <v>3596</v>
      </c>
    </row>
    <row r="542" spans="1:2" x14ac:dyDescent="0.25">
      <c r="A542" t="s">
        <v>20</v>
      </c>
      <c r="B542">
        <v>3657</v>
      </c>
    </row>
    <row r="543" spans="1:2" x14ac:dyDescent="0.25">
      <c r="A543" t="s">
        <v>20</v>
      </c>
      <c r="B543">
        <v>3727</v>
      </c>
    </row>
    <row r="544" spans="1:2" x14ac:dyDescent="0.25">
      <c r="A544" t="s">
        <v>20</v>
      </c>
      <c r="B544">
        <v>3742</v>
      </c>
    </row>
    <row r="545" spans="1:2" x14ac:dyDescent="0.25">
      <c r="A545" t="s">
        <v>20</v>
      </c>
      <c r="B545">
        <v>3777</v>
      </c>
    </row>
    <row r="546" spans="1:2" x14ac:dyDescent="0.25">
      <c r="A546" t="s">
        <v>20</v>
      </c>
      <c r="B546">
        <v>3934</v>
      </c>
    </row>
    <row r="547" spans="1:2" x14ac:dyDescent="0.25">
      <c r="A547" t="s">
        <v>20</v>
      </c>
      <c r="B547">
        <v>4006</v>
      </c>
    </row>
    <row r="548" spans="1:2" x14ac:dyDescent="0.25">
      <c r="A548" t="s">
        <v>20</v>
      </c>
      <c r="B548">
        <v>4065</v>
      </c>
    </row>
    <row r="549" spans="1:2" x14ac:dyDescent="0.25">
      <c r="A549" t="s">
        <v>20</v>
      </c>
      <c r="B549">
        <v>4233</v>
      </c>
    </row>
    <row r="550" spans="1:2" x14ac:dyDescent="0.25">
      <c r="A550" t="s">
        <v>20</v>
      </c>
      <c r="B550">
        <v>4289</v>
      </c>
    </row>
    <row r="551" spans="1:2" x14ac:dyDescent="0.25">
      <c r="A551" t="s">
        <v>20</v>
      </c>
      <c r="B551">
        <v>4358</v>
      </c>
    </row>
    <row r="552" spans="1:2" x14ac:dyDescent="0.25">
      <c r="A552" t="s">
        <v>20</v>
      </c>
      <c r="B552">
        <v>4498</v>
      </c>
    </row>
    <row r="553" spans="1:2" x14ac:dyDescent="0.25">
      <c r="A553" t="s">
        <v>20</v>
      </c>
      <c r="B553">
        <v>4799</v>
      </c>
    </row>
    <row r="554" spans="1:2" x14ac:dyDescent="0.25">
      <c r="A554" t="s">
        <v>20</v>
      </c>
      <c r="B554">
        <v>5139</v>
      </c>
    </row>
    <row r="555" spans="1:2" x14ac:dyDescent="0.25">
      <c r="A555" t="s">
        <v>20</v>
      </c>
      <c r="B555">
        <v>5168</v>
      </c>
    </row>
    <row r="556" spans="1:2" x14ac:dyDescent="0.25">
      <c r="A556" t="s">
        <v>20</v>
      </c>
      <c r="B556">
        <v>5180</v>
      </c>
    </row>
    <row r="557" spans="1:2" x14ac:dyDescent="0.25">
      <c r="A557" t="s">
        <v>20</v>
      </c>
      <c r="B557">
        <v>5203</v>
      </c>
    </row>
    <row r="558" spans="1:2" x14ac:dyDescent="0.25">
      <c r="A558" t="s">
        <v>20</v>
      </c>
      <c r="B558">
        <v>5419</v>
      </c>
    </row>
    <row r="559" spans="1:2" x14ac:dyDescent="0.25">
      <c r="A559" t="s">
        <v>20</v>
      </c>
      <c r="B559">
        <v>5512</v>
      </c>
    </row>
    <row r="560" spans="1:2" x14ac:dyDescent="0.25">
      <c r="A560" t="s">
        <v>20</v>
      </c>
      <c r="B560">
        <v>5880</v>
      </c>
    </row>
    <row r="561" spans="1:2" x14ac:dyDescent="0.25">
      <c r="A561" t="s">
        <v>20</v>
      </c>
      <c r="B561">
        <v>5966</v>
      </c>
    </row>
    <row r="562" spans="1:2" x14ac:dyDescent="0.25">
      <c r="A562" t="s">
        <v>20</v>
      </c>
      <c r="B562">
        <v>6212</v>
      </c>
    </row>
    <row r="563" spans="1:2" x14ac:dyDescent="0.25">
      <c r="A563" t="s">
        <v>20</v>
      </c>
      <c r="B563">
        <v>6286</v>
      </c>
    </row>
    <row r="564" spans="1:2" x14ac:dyDescent="0.25">
      <c r="A564" t="s">
        <v>20</v>
      </c>
      <c r="B564">
        <v>6406</v>
      </c>
    </row>
    <row r="565" spans="1:2" x14ac:dyDescent="0.25">
      <c r="A565" t="s">
        <v>20</v>
      </c>
      <c r="B565">
        <v>6465</v>
      </c>
    </row>
    <row r="566" spans="1:2" x14ac:dyDescent="0.25">
      <c r="A566" t="s">
        <v>20</v>
      </c>
      <c r="B566">
        <v>7295</v>
      </c>
    </row>
  </sheetData>
  <autoFilter ref="A1:E1" xr:uid="{4035206E-C9F3-4966-B1F5-DD4EBEC61BA9}"/>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Successful">
      <formula>NOT(ISERROR(SEARCH("Successful",A2)))</formula>
    </cfRule>
    <cfRule type="containsText" dxfId="4" priority="8" operator="containsText" text="Failed">
      <formula>NOT(ISERROR(SEARCH("Failed",A2)))</formula>
    </cfRule>
  </conditionalFormatting>
  <conditionalFormatting sqref="D2:D365">
    <cfRule type="containsText" dxfId="3" priority="1" operator="containsText" text="canceled">
      <formula>NOT(ISERROR(SEARCH("canceled",D2)))</formula>
    </cfRule>
    <cfRule type="containsText" dxfId="2" priority="2" operator="containsText" text="live">
      <formula>NOT(ISERROR(SEARCH("live",D2)))</formula>
    </cfRule>
    <cfRule type="containsText" dxfId="1" priority="3" operator="containsText" text="Successful">
      <formula>NOT(ISERROR(SEARCH("Successful",D2)))</formula>
    </cfRule>
    <cfRule type="containsText" dxfId="0" priority="4" operator="containsText" text="Failed">
      <formula>NOT(ISERROR(SEARCH("Failed",D2)))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8BC81-164C-497D-97EF-AE4E6C3AFD83}">
  <dimension ref="A1:H13"/>
  <sheetViews>
    <sheetView workbookViewId="0">
      <selection activeCell="K14" sqref="K14"/>
    </sheetView>
  </sheetViews>
  <sheetFormatPr defaultRowHeight="15.75" x14ac:dyDescent="0.25"/>
  <cols>
    <col min="1" max="1" width="16.75" style="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9.25" bestFit="1" customWidth="1"/>
  </cols>
  <sheetData>
    <row r="1" spans="1:8" s="13" customFormat="1" x14ac:dyDescent="0.25">
      <c r="A1" s="14" t="s">
        <v>2086</v>
      </c>
      <c r="B1" s="13" t="s">
        <v>2087</v>
      </c>
      <c r="C1" s="13" t="s">
        <v>2088</v>
      </c>
      <c r="D1" s="13" t="s">
        <v>2089</v>
      </c>
      <c r="E1" s="13" t="s">
        <v>2090</v>
      </c>
      <c r="F1" s="13" t="s">
        <v>2091</v>
      </c>
      <c r="G1" s="13" t="s">
        <v>2092</v>
      </c>
      <c r="H1" s="13" t="s">
        <v>2093</v>
      </c>
    </row>
    <row r="2" spans="1:8" x14ac:dyDescent="0.25">
      <c r="A2" s="5" t="s">
        <v>2094</v>
      </c>
      <c r="B2">
        <f>COUNTIFS(Goal,"&lt;1000",Outcome,"Successful")</f>
        <v>30</v>
      </c>
      <c r="C2">
        <f>COUNTIFS(Goal,"&lt;1000",Outcome,"Failed")</f>
        <v>20</v>
      </c>
      <c r="D2">
        <f>COUNTIFS(Goal,"&lt;1000",Outcome,"Canceled")</f>
        <v>1</v>
      </c>
      <c r="E2">
        <f>SUM(B2:D2)</f>
        <v>51</v>
      </c>
      <c r="F2" s="4">
        <f>B2/E2</f>
        <v>0.58823529411764708</v>
      </c>
      <c r="G2" s="4">
        <f>C2/E2</f>
        <v>0.39215686274509803</v>
      </c>
      <c r="H2" s="4">
        <f>D2/E2</f>
        <v>1.9607843137254902E-2</v>
      </c>
    </row>
    <row r="3" spans="1:8" x14ac:dyDescent="0.25">
      <c r="A3" s="7" t="s">
        <v>2096</v>
      </c>
      <c r="B3">
        <f>COUNTIFS(Goal,"&gt;=1000",Goal,"&lt;=4999",Outcome,"Successful")</f>
        <v>191</v>
      </c>
      <c r="C3">
        <f>COUNTIFS(Goal,"&gt;=1000",Goal,"&lt;=4999",Outcome,"Failed")</f>
        <v>38</v>
      </c>
      <c r="D3">
        <f>COUNTIFS(Goal,"&gt;=1000",Goal,"&lt;=4999",Outcome,"Canceled")</f>
        <v>2</v>
      </c>
      <c r="E3">
        <f>SUM(B3:D3)</f>
        <v>231</v>
      </c>
      <c r="F3" s="4">
        <f>B3/E3</f>
        <v>0.82683982683982682</v>
      </c>
      <c r="G3" s="4">
        <f t="shared" ref="G3:G13" si="0">C3/E3</f>
        <v>0.16450216450216451</v>
      </c>
      <c r="H3" s="4">
        <f t="shared" ref="H3:H13" si="1">D3/E3</f>
        <v>8.658008658008658E-3</v>
      </c>
    </row>
    <row r="4" spans="1:8" x14ac:dyDescent="0.25">
      <c r="A4" s="5" t="s">
        <v>2097</v>
      </c>
      <c r="B4">
        <f>COUNTIFS(Goal,"&gt;=5000",Goal,"&lt;=9999",Outcome,"Successful")</f>
        <v>164</v>
      </c>
      <c r="C4">
        <f>COUNTIFS(Goal,"&gt;=5000",Goal,"&lt;=9999",Outcome,"Failed")</f>
        <v>126</v>
      </c>
      <c r="D4">
        <f>COUNTIFS(Goal,"&gt;=5000",Goal,"&lt;=9999",Outcome,"Canceled")</f>
        <v>25</v>
      </c>
      <c r="E4">
        <f>SUM(B4:D4)</f>
        <v>315</v>
      </c>
      <c r="F4" s="4">
        <f t="shared" ref="F4:F12" si="2">B4/E4</f>
        <v>0.52063492063492067</v>
      </c>
      <c r="G4" s="4">
        <f t="shared" si="0"/>
        <v>0.4</v>
      </c>
      <c r="H4" s="4">
        <f t="shared" si="1"/>
        <v>7.9365079365079361E-2</v>
      </c>
    </row>
    <row r="5" spans="1:8" x14ac:dyDescent="0.25">
      <c r="A5" s="5" t="s">
        <v>2098</v>
      </c>
      <c r="B5">
        <f>COUNTIFS(Goal,"&gt;=10000",Goal,"&lt;=14999",Outcome,"Successful")</f>
        <v>4</v>
      </c>
      <c r="C5">
        <f>COUNTIFS(Goal,"&gt;=10000",Goal,"&lt;=14999",Outcome,"Failed")</f>
        <v>5</v>
      </c>
      <c r="D5">
        <f>COUNTIFS(Goal,"&gt;=10000",Goal,"&lt;=14999",Outcome,"Canceled")</f>
        <v>0</v>
      </c>
      <c r="E5">
        <f t="shared" ref="E4:E13" si="3">SUM(B5:D5)</f>
        <v>9</v>
      </c>
      <c r="F5" s="4">
        <f t="shared" si="2"/>
        <v>0.44444444444444442</v>
      </c>
      <c r="G5" s="4">
        <f t="shared" si="0"/>
        <v>0.55555555555555558</v>
      </c>
      <c r="H5" s="4">
        <f t="shared" si="1"/>
        <v>0</v>
      </c>
    </row>
    <row r="6" spans="1:8" x14ac:dyDescent="0.25">
      <c r="A6" s="5" t="s">
        <v>2099</v>
      </c>
      <c r="B6">
        <f>COUNTIFS(Goal,"&gt;=15000",Goal,"&lt;=19999",Outcome,"Successful")</f>
        <v>10</v>
      </c>
      <c r="C6">
        <f>COUNTIFS(Goal,"&gt;=15000",Goal,"&lt;=19999",Outcome,"Failed")</f>
        <v>0</v>
      </c>
      <c r="D6">
        <f>COUNTIFS(Goal,"&gt;=15000",Goal,"&lt;=19999",Outcome,"Canceled")</f>
        <v>0</v>
      </c>
      <c r="E6">
        <f t="shared" si="3"/>
        <v>10</v>
      </c>
      <c r="F6" s="4">
        <f t="shared" si="2"/>
        <v>1</v>
      </c>
      <c r="G6" s="4">
        <f t="shared" si="0"/>
        <v>0</v>
      </c>
      <c r="H6" s="4">
        <f t="shared" si="1"/>
        <v>0</v>
      </c>
    </row>
    <row r="7" spans="1:8" x14ac:dyDescent="0.25">
      <c r="A7" s="15" t="s">
        <v>2100</v>
      </c>
      <c r="B7">
        <f>COUNTIFS(Goal,"&gt;=20000",Goal,"&lt;=24999",Outcome,"Successful")</f>
        <v>7</v>
      </c>
      <c r="C7">
        <f>COUNTIFS(Goal,"&gt;=20000",Goal,"&lt;=24999",Outcome,"Failed")</f>
        <v>0</v>
      </c>
      <c r="D7">
        <f>COUNTIFS(Goal,"&gt;=20000",Goal,"&lt;=24999",Outcome,"Canceled")</f>
        <v>0</v>
      </c>
      <c r="E7">
        <f t="shared" si="3"/>
        <v>7</v>
      </c>
      <c r="F7" s="4">
        <f t="shared" si="2"/>
        <v>1</v>
      </c>
      <c r="G7" s="4">
        <f t="shared" si="0"/>
        <v>0</v>
      </c>
      <c r="H7" s="4">
        <f t="shared" si="1"/>
        <v>0</v>
      </c>
    </row>
    <row r="8" spans="1:8" x14ac:dyDescent="0.25">
      <c r="A8" s="5" t="s">
        <v>2101</v>
      </c>
      <c r="B8">
        <f>COUNTIFS(Goal,"&gt;=25000",Goal,"&lt;=29999",Outcome,"Successful")</f>
        <v>11</v>
      </c>
      <c r="C8">
        <f>COUNTIFS(Goal,"&gt;=25000",Goal,"&lt;=29999",Outcome,"Failed")</f>
        <v>3</v>
      </c>
      <c r="D8">
        <f>COUNTIFS(Goal,"&gt;=25000",Goal,"&lt;=29999",Outcome,"Canceled")</f>
        <v>0</v>
      </c>
      <c r="E8">
        <f t="shared" si="3"/>
        <v>14</v>
      </c>
      <c r="F8" s="4">
        <f t="shared" si="2"/>
        <v>0.7857142857142857</v>
      </c>
      <c r="G8" s="4">
        <f t="shared" si="0"/>
        <v>0.21428571428571427</v>
      </c>
      <c r="H8" s="4">
        <f t="shared" si="1"/>
        <v>0</v>
      </c>
    </row>
    <row r="9" spans="1:8" x14ac:dyDescent="0.25">
      <c r="A9" s="5" t="s">
        <v>2102</v>
      </c>
      <c r="B9">
        <f>COUNTIFS(Goal,"&gt;=30000",Goal,"&lt;=34999",Outcome,"Successful")</f>
        <v>7</v>
      </c>
      <c r="C9">
        <f>COUNTIFS(Goal,"&gt;=30000",Goal,"&lt;=34999",Outcome,"Failed")</f>
        <v>0</v>
      </c>
      <c r="D9">
        <f>COUNTIFS(Goal,"&gt;=30000",Goal,"&lt;=34999",Outcome,"Canceled")</f>
        <v>0</v>
      </c>
      <c r="E9">
        <f t="shared" si="3"/>
        <v>7</v>
      </c>
      <c r="F9" s="4">
        <f t="shared" si="2"/>
        <v>1</v>
      </c>
      <c r="G9" s="4">
        <f t="shared" si="0"/>
        <v>0</v>
      </c>
      <c r="H9" s="4">
        <f t="shared" si="1"/>
        <v>0</v>
      </c>
    </row>
    <row r="10" spans="1:8" x14ac:dyDescent="0.25">
      <c r="A10" s="5" t="s">
        <v>2103</v>
      </c>
      <c r="B10">
        <f>COUNTIFS(Goal,"&gt;=35000",Goal,"&lt;=39999",Outcome,"Successful")</f>
        <v>8</v>
      </c>
      <c r="C10">
        <f>COUNTIFS(Goal,"&gt;=35000",Goal,"&lt;=39999",Outcome,"Failed")</f>
        <v>3</v>
      </c>
      <c r="D10">
        <f>COUNTIFS(Goal,"&gt;=35000",Goal,"&lt;=39999",Outcome,"Canceled")</f>
        <v>1</v>
      </c>
      <c r="E10">
        <f t="shared" si="3"/>
        <v>12</v>
      </c>
      <c r="F10" s="4">
        <f t="shared" si="2"/>
        <v>0.66666666666666663</v>
      </c>
      <c r="G10" s="4">
        <f t="shared" si="0"/>
        <v>0.25</v>
      </c>
      <c r="H10" s="4">
        <f t="shared" si="1"/>
        <v>8.3333333333333329E-2</v>
      </c>
    </row>
    <row r="11" spans="1:8" x14ac:dyDescent="0.25">
      <c r="A11" s="5" t="s">
        <v>2104</v>
      </c>
      <c r="B11">
        <f>COUNTIFS(Goal,"&gt;=40000",Goal,"&lt;=44999",Outcome,"Successful")</f>
        <v>11</v>
      </c>
      <c r="C11">
        <f>COUNTIFS(Goal,"&gt;=40000",Goal,"&lt;=44999",Outcome,"Failed")</f>
        <v>3</v>
      </c>
      <c r="D11">
        <f>COUNTIFS(Goal,"&gt;=40000",Goal,"&lt;=44999",Outcome,"Canceled")</f>
        <v>0</v>
      </c>
      <c r="E11">
        <f t="shared" si="3"/>
        <v>14</v>
      </c>
      <c r="F11" s="4">
        <f t="shared" si="2"/>
        <v>0.7857142857142857</v>
      </c>
      <c r="G11" s="4">
        <f t="shared" si="0"/>
        <v>0.21428571428571427</v>
      </c>
      <c r="H11" s="4">
        <f t="shared" si="1"/>
        <v>0</v>
      </c>
    </row>
    <row r="12" spans="1:8" x14ac:dyDescent="0.25">
      <c r="A12" s="5" t="s">
        <v>2105</v>
      </c>
      <c r="B12">
        <f>COUNTIFS(Goal,"&gt;=45000",Goal,"&lt;=49999",Outcome,"Successful")</f>
        <v>8</v>
      </c>
      <c r="C12">
        <f>COUNTIFS(Goal,"&gt;=45000",Goal,"&lt;=49999",Outcome,"Failed")</f>
        <v>3</v>
      </c>
      <c r="D12">
        <f>COUNTIFS(Goal,"&gt;=45000",Goal,"&lt;=49999",Outcome,"Canceled")</f>
        <v>0</v>
      </c>
      <c r="E12">
        <f t="shared" si="3"/>
        <v>11</v>
      </c>
      <c r="F12" s="4">
        <f t="shared" si="2"/>
        <v>0.72727272727272729</v>
      </c>
      <c r="G12" s="4">
        <f t="shared" si="0"/>
        <v>0.27272727272727271</v>
      </c>
      <c r="H12" s="4">
        <f t="shared" si="1"/>
        <v>0</v>
      </c>
    </row>
    <row r="13" spans="1:8" x14ac:dyDescent="0.25">
      <c r="A13" s="5" t="s">
        <v>2095</v>
      </c>
      <c r="B13">
        <f>COUNTIFS(Goal,"&gt;=50000",Outcome,"Successful")</f>
        <v>114</v>
      </c>
      <c r="C13">
        <f>COUNTIFS(Goal,"&gt;=50000",Outcome,"Failed")</f>
        <v>163</v>
      </c>
      <c r="D13">
        <f>COUNTIFS(Goal,"&gt;=50000",Outcome,"Canceled")</f>
        <v>28</v>
      </c>
      <c r="E13">
        <f t="shared" si="3"/>
        <v>305</v>
      </c>
      <c r="F13" s="4">
        <f>B13/E13</f>
        <v>0.3737704918032787</v>
      </c>
      <c r="G13" s="4">
        <f t="shared" si="0"/>
        <v>0.53442622950819674</v>
      </c>
      <c r="H13" s="4">
        <f t="shared" si="1"/>
        <v>9.1803278688524587E-2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B21-819D-446E-A97F-AF882A352B83}">
  <dimension ref="A1:F14"/>
  <sheetViews>
    <sheetView workbookViewId="0">
      <selection activeCell="D17" sqref="D1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2046</v>
      </c>
    </row>
    <row r="3" spans="1:6" x14ac:dyDescent="0.25">
      <c r="A3" s="9" t="s">
        <v>2033</v>
      </c>
      <c r="B3" s="9" t="s">
        <v>2045</v>
      </c>
    </row>
    <row r="4" spans="1:6" x14ac:dyDescent="0.25">
      <c r="A4" s="9" t="s">
        <v>2034</v>
      </c>
      <c r="B4" t="s">
        <v>74</v>
      </c>
      <c r="C4" t="s">
        <v>14</v>
      </c>
      <c r="D4" t="s">
        <v>47</v>
      </c>
      <c r="E4" t="s">
        <v>20</v>
      </c>
      <c r="F4" t="s">
        <v>2044</v>
      </c>
    </row>
    <row r="5" spans="1:6" x14ac:dyDescent="0.25">
      <c r="A5" s="10" t="s">
        <v>2035</v>
      </c>
      <c r="B5" s="7">
        <v>11</v>
      </c>
      <c r="C5" s="7">
        <v>60</v>
      </c>
      <c r="D5" s="7">
        <v>5</v>
      </c>
      <c r="E5" s="7">
        <v>102</v>
      </c>
      <c r="F5" s="7">
        <v>178</v>
      </c>
    </row>
    <row r="6" spans="1:6" x14ac:dyDescent="0.25">
      <c r="A6" s="10" t="s">
        <v>2036</v>
      </c>
      <c r="B6" s="7">
        <v>4</v>
      </c>
      <c r="C6" s="7">
        <v>20</v>
      </c>
      <c r="D6" s="7"/>
      <c r="E6" s="7">
        <v>22</v>
      </c>
      <c r="F6" s="7">
        <v>46</v>
      </c>
    </row>
    <row r="7" spans="1:6" x14ac:dyDescent="0.25">
      <c r="A7" s="10" t="s">
        <v>2037</v>
      </c>
      <c r="B7" s="7">
        <v>1</v>
      </c>
      <c r="C7" s="7">
        <v>23</v>
      </c>
      <c r="D7" s="7">
        <v>3</v>
      </c>
      <c r="E7" s="7">
        <v>21</v>
      </c>
      <c r="F7" s="7">
        <v>48</v>
      </c>
    </row>
    <row r="8" spans="1:6" x14ac:dyDescent="0.25">
      <c r="A8" s="10" t="s">
        <v>2038</v>
      </c>
      <c r="B8" s="7"/>
      <c r="C8" s="7"/>
      <c r="D8" s="7"/>
      <c r="E8" s="7">
        <v>4</v>
      </c>
      <c r="F8" s="7">
        <v>4</v>
      </c>
    </row>
    <row r="9" spans="1:6" x14ac:dyDescent="0.25">
      <c r="A9" s="10" t="s">
        <v>2039</v>
      </c>
      <c r="B9" s="7">
        <v>10</v>
      </c>
      <c r="C9" s="7">
        <v>66</v>
      </c>
      <c r="D9" s="7"/>
      <c r="E9" s="7">
        <v>99</v>
      </c>
      <c r="F9" s="7">
        <v>175</v>
      </c>
    </row>
    <row r="10" spans="1:6" x14ac:dyDescent="0.25">
      <c r="A10" s="10" t="s">
        <v>2040</v>
      </c>
      <c r="B10" s="7">
        <v>4</v>
      </c>
      <c r="C10" s="7">
        <v>11</v>
      </c>
      <c r="D10" s="7">
        <v>1</v>
      </c>
      <c r="E10" s="7">
        <v>26</v>
      </c>
      <c r="F10" s="7">
        <v>42</v>
      </c>
    </row>
    <row r="11" spans="1:6" x14ac:dyDescent="0.25">
      <c r="A11" s="10" t="s">
        <v>2041</v>
      </c>
      <c r="B11" s="7">
        <v>2</v>
      </c>
      <c r="C11" s="7">
        <v>24</v>
      </c>
      <c r="D11" s="7">
        <v>1</v>
      </c>
      <c r="E11" s="7">
        <v>40</v>
      </c>
      <c r="F11" s="7">
        <v>67</v>
      </c>
    </row>
    <row r="12" spans="1:6" x14ac:dyDescent="0.25">
      <c r="A12" s="10" t="s">
        <v>2042</v>
      </c>
      <c r="B12" s="7">
        <v>2</v>
      </c>
      <c r="C12" s="7">
        <v>28</v>
      </c>
      <c r="D12" s="7">
        <v>2</v>
      </c>
      <c r="E12" s="7">
        <v>64</v>
      </c>
      <c r="F12" s="7">
        <v>96</v>
      </c>
    </row>
    <row r="13" spans="1:6" x14ac:dyDescent="0.25">
      <c r="A13" s="10" t="s">
        <v>2043</v>
      </c>
      <c r="B13" s="7">
        <v>23</v>
      </c>
      <c r="C13" s="7">
        <v>132</v>
      </c>
      <c r="D13" s="7">
        <v>2</v>
      </c>
      <c r="E13" s="7">
        <v>187</v>
      </c>
      <c r="F13" s="7">
        <v>344</v>
      </c>
    </row>
    <row r="14" spans="1:6" x14ac:dyDescent="0.25">
      <c r="A14" s="10" t="s">
        <v>2044</v>
      </c>
      <c r="B14" s="7">
        <v>57</v>
      </c>
      <c r="C14" s="7">
        <v>364</v>
      </c>
      <c r="D14" s="7">
        <v>14</v>
      </c>
      <c r="E14" s="7">
        <v>565</v>
      </c>
      <c r="F14"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2E16B-1F4F-4819-AA38-E3F50D35BC0E}">
  <dimension ref="A1:F30"/>
  <sheetViews>
    <sheetView topLeftCell="A4" workbookViewId="0">
      <selection activeCell="A7" sqref="A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2046</v>
      </c>
    </row>
    <row r="2" spans="1:6" x14ac:dyDescent="0.25">
      <c r="A2" s="9" t="s">
        <v>2031</v>
      </c>
      <c r="B2" t="s">
        <v>2046</v>
      </c>
    </row>
    <row r="4" spans="1:6" x14ac:dyDescent="0.25">
      <c r="A4" s="9" t="s">
        <v>2033</v>
      </c>
      <c r="B4" s="9" t="s">
        <v>2045</v>
      </c>
    </row>
    <row r="5" spans="1:6" x14ac:dyDescent="0.25">
      <c r="A5" s="9" t="s">
        <v>2034</v>
      </c>
      <c r="B5" t="s">
        <v>74</v>
      </c>
      <c r="C5" t="s">
        <v>14</v>
      </c>
      <c r="D5" t="s">
        <v>47</v>
      </c>
      <c r="E5" t="s">
        <v>20</v>
      </c>
      <c r="F5" t="s">
        <v>2044</v>
      </c>
    </row>
    <row r="6" spans="1:6" x14ac:dyDescent="0.25">
      <c r="A6" s="10" t="s">
        <v>2047</v>
      </c>
      <c r="B6" s="7">
        <v>1</v>
      </c>
      <c r="C6" s="7">
        <v>10</v>
      </c>
      <c r="D6" s="7">
        <v>2</v>
      </c>
      <c r="E6" s="7">
        <v>21</v>
      </c>
      <c r="F6" s="7">
        <v>34</v>
      </c>
    </row>
    <row r="7" spans="1:6" x14ac:dyDescent="0.25">
      <c r="A7" s="10" t="s">
        <v>2048</v>
      </c>
      <c r="B7" s="7"/>
      <c r="C7" s="7"/>
      <c r="D7" s="7"/>
      <c r="E7" s="7">
        <v>4</v>
      </c>
      <c r="F7" s="7">
        <v>4</v>
      </c>
    </row>
    <row r="8" spans="1:6" x14ac:dyDescent="0.25">
      <c r="A8" s="10" t="s">
        <v>2049</v>
      </c>
      <c r="B8" s="7">
        <v>4</v>
      </c>
      <c r="C8" s="7">
        <v>21</v>
      </c>
      <c r="D8" s="7">
        <v>1</v>
      </c>
      <c r="E8" s="7">
        <v>34</v>
      </c>
      <c r="F8" s="7">
        <v>60</v>
      </c>
    </row>
    <row r="9" spans="1:6" x14ac:dyDescent="0.25">
      <c r="A9" s="10" t="s">
        <v>2050</v>
      </c>
      <c r="B9" s="7">
        <v>2</v>
      </c>
      <c r="C9" s="7">
        <v>12</v>
      </c>
      <c r="D9" s="7">
        <v>1</v>
      </c>
      <c r="E9" s="7">
        <v>22</v>
      </c>
      <c r="F9" s="7">
        <v>37</v>
      </c>
    </row>
    <row r="10" spans="1:6" x14ac:dyDescent="0.25">
      <c r="A10" s="10" t="s">
        <v>2051</v>
      </c>
      <c r="B10" s="7"/>
      <c r="C10" s="7">
        <v>8</v>
      </c>
      <c r="D10" s="7"/>
      <c r="E10" s="7">
        <v>10</v>
      </c>
      <c r="F10" s="7">
        <v>18</v>
      </c>
    </row>
    <row r="11" spans="1:6" x14ac:dyDescent="0.25">
      <c r="A11" s="10" t="s">
        <v>2052</v>
      </c>
      <c r="B11" s="7">
        <v>1</v>
      </c>
      <c r="C11" s="7">
        <v>7</v>
      </c>
      <c r="D11" s="7"/>
      <c r="E11" s="7">
        <v>9</v>
      </c>
      <c r="F11" s="7">
        <v>17</v>
      </c>
    </row>
    <row r="12" spans="1:6" x14ac:dyDescent="0.25">
      <c r="A12" s="10" t="s">
        <v>2053</v>
      </c>
      <c r="B12" s="7">
        <v>4</v>
      </c>
      <c r="C12" s="7">
        <v>20</v>
      </c>
      <c r="D12" s="7"/>
      <c r="E12" s="7">
        <v>22</v>
      </c>
      <c r="F12" s="7">
        <v>46</v>
      </c>
    </row>
    <row r="13" spans="1:6" x14ac:dyDescent="0.25">
      <c r="A13" s="10" t="s">
        <v>2054</v>
      </c>
      <c r="B13" s="7">
        <v>3</v>
      </c>
      <c r="C13" s="7">
        <v>19</v>
      </c>
      <c r="D13" s="7"/>
      <c r="E13" s="7">
        <v>23</v>
      </c>
      <c r="F13" s="7">
        <v>45</v>
      </c>
    </row>
    <row r="14" spans="1:6" x14ac:dyDescent="0.25">
      <c r="A14" s="10" t="s">
        <v>2055</v>
      </c>
      <c r="B14" s="7">
        <v>1</v>
      </c>
      <c r="C14" s="7">
        <v>6</v>
      </c>
      <c r="D14" s="7"/>
      <c r="E14" s="7">
        <v>10</v>
      </c>
      <c r="F14" s="7">
        <v>17</v>
      </c>
    </row>
    <row r="15" spans="1:6" x14ac:dyDescent="0.25">
      <c r="A15" s="10" t="s">
        <v>2056</v>
      </c>
      <c r="B15" s="7"/>
      <c r="C15" s="7">
        <v>3</v>
      </c>
      <c r="D15" s="7"/>
      <c r="E15" s="7">
        <v>4</v>
      </c>
      <c r="F15" s="7">
        <v>7</v>
      </c>
    </row>
    <row r="16" spans="1:6" x14ac:dyDescent="0.25">
      <c r="A16" s="10" t="s">
        <v>2057</v>
      </c>
      <c r="B16" s="7"/>
      <c r="C16" s="7">
        <v>8</v>
      </c>
      <c r="D16" s="7">
        <v>1</v>
      </c>
      <c r="E16" s="7">
        <v>4</v>
      </c>
      <c r="F16" s="7">
        <v>13</v>
      </c>
    </row>
    <row r="17" spans="1:6" x14ac:dyDescent="0.25">
      <c r="A17" s="10" t="s">
        <v>2058</v>
      </c>
      <c r="B17" s="7">
        <v>1</v>
      </c>
      <c r="C17" s="7">
        <v>6</v>
      </c>
      <c r="D17" s="7">
        <v>1</v>
      </c>
      <c r="E17" s="7">
        <v>13</v>
      </c>
      <c r="F17" s="7">
        <v>21</v>
      </c>
    </row>
    <row r="18" spans="1:6" x14ac:dyDescent="0.25">
      <c r="A18" s="10" t="s">
        <v>2059</v>
      </c>
      <c r="B18" s="7">
        <v>4</v>
      </c>
      <c r="C18" s="7">
        <v>11</v>
      </c>
      <c r="D18" s="7">
        <v>1</v>
      </c>
      <c r="E18" s="7">
        <v>26</v>
      </c>
      <c r="F18" s="7">
        <v>42</v>
      </c>
    </row>
    <row r="19" spans="1:6" x14ac:dyDescent="0.25">
      <c r="A19" s="10" t="s">
        <v>2060</v>
      </c>
      <c r="B19" s="7">
        <v>23</v>
      </c>
      <c r="C19" s="7">
        <v>132</v>
      </c>
      <c r="D19" s="7">
        <v>2</v>
      </c>
      <c r="E19" s="7">
        <v>187</v>
      </c>
      <c r="F19" s="7">
        <v>344</v>
      </c>
    </row>
    <row r="20" spans="1:6" x14ac:dyDescent="0.25">
      <c r="A20" s="10" t="s">
        <v>2061</v>
      </c>
      <c r="B20" s="7"/>
      <c r="C20" s="7">
        <v>4</v>
      </c>
      <c r="D20" s="7"/>
      <c r="E20" s="7">
        <v>4</v>
      </c>
      <c r="F20" s="7">
        <v>8</v>
      </c>
    </row>
    <row r="21" spans="1:6" x14ac:dyDescent="0.25">
      <c r="A21" s="10" t="s">
        <v>2062</v>
      </c>
      <c r="B21" s="7">
        <v>6</v>
      </c>
      <c r="C21" s="7">
        <v>30</v>
      </c>
      <c r="D21" s="7"/>
      <c r="E21" s="7">
        <v>49</v>
      </c>
      <c r="F21" s="7">
        <v>85</v>
      </c>
    </row>
    <row r="22" spans="1:6" x14ac:dyDescent="0.25">
      <c r="A22" s="10" t="s">
        <v>2063</v>
      </c>
      <c r="B22" s="7"/>
      <c r="C22" s="7">
        <v>9</v>
      </c>
      <c r="D22" s="7"/>
      <c r="E22" s="7">
        <v>5</v>
      </c>
      <c r="F22" s="7">
        <v>14</v>
      </c>
    </row>
    <row r="23" spans="1:6" x14ac:dyDescent="0.25">
      <c r="A23" s="10" t="s">
        <v>2064</v>
      </c>
      <c r="B23" s="7">
        <v>1</v>
      </c>
      <c r="C23" s="7">
        <v>5</v>
      </c>
      <c r="D23" s="7">
        <v>1</v>
      </c>
      <c r="E23" s="7">
        <v>9</v>
      </c>
      <c r="F23" s="7">
        <v>16</v>
      </c>
    </row>
    <row r="24" spans="1:6" x14ac:dyDescent="0.25">
      <c r="A24" s="10" t="s">
        <v>2065</v>
      </c>
      <c r="B24" s="7">
        <v>3</v>
      </c>
      <c r="C24" s="7">
        <v>3</v>
      </c>
      <c r="D24" s="7"/>
      <c r="E24" s="7">
        <v>11</v>
      </c>
      <c r="F24" s="7">
        <v>17</v>
      </c>
    </row>
    <row r="25" spans="1:6" x14ac:dyDescent="0.25">
      <c r="A25" s="10" t="s">
        <v>2066</v>
      </c>
      <c r="B25" s="7"/>
      <c r="C25" s="7">
        <v>7</v>
      </c>
      <c r="D25" s="7"/>
      <c r="E25" s="7">
        <v>14</v>
      </c>
      <c r="F25" s="7">
        <v>21</v>
      </c>
    </row>
    <row r="26" spans="1:6" x14ac:dyDescent="0.25">
      <c r="A26" s="10" t="s">
        <v>2067</v>
      </c>
      <c r="B26" s="7">
        <v>1</v>
      </c>
      <c r="C26" s="7">
        <v>15</v>
      </c>
      <c r="D26" s="7">
        <v>2</v>
      </c>
      <c r="E26" s="7">
        <v>17</v>
      </c>
      <c r="F26" s="7">
        <v>35</v>
      </c>
    </row>
    <row r="27" spans="1:6" x14ac:dyDescent="0.25">
      <c r="A27" s="10" t="s">
        <v>2068</v>
      </c>
      <c r="B27" s="7"/>
      <c r="C27" s="7">
        <v>16</v>
      </c>
      <c r="D27" s="7">
        <v>1</v>
      </c>
      <c r="E27" s="7">
        <v>28</v>
      </c>
      <c r="F27" s="7">
        <v>45</v>
      </c>
    </row>
    <row r="28" spans="1:6" x14ac:dyDescent="0.25">
      <c r="A28" s="10" t="s">
        <v>2069</v>
      </c>
      <c r="B28" s="7">
        <v>2</v>
      </c>
      <c r="C28" s="7">
        <v>12</v>
      </c>
      <c r="D28" s="7">
        <v>1</v>
      </c>
      <c r="E28" s="7">
        <v>36</v>
      </c>
      <c r="F28" s="7">
        <v>51</v>
      </c>
    </row>
    <row r="29" spans="1:6" x14ac:dyDescent="0.25">
      <c r="A29" s="10" t="s">
        <v>2070</v>
      </c>
      <c r="B29" s="7"/>
      <c r="C29" s="7"/>
      <c r="D29" s="7"/>
      <c r="E29" s="7">
        <v>3</v>
      </c>
      <c r="F29" s="7">
        <v>3</v>
      </c>
    </row>
    <row r="30" spans="1:6" x14ac:dyDescent="0.25">
      <c r="A30" s="10" t="s">
        <v>2044</v>
      </c>
      <c r="B30" s="7">
        <v>57</v>
      </c>
      <c r="C30" s="7">
        <v>364</v>
      </c>
      <c r="D30" s="7">
        <v>14</v>
      </c>
      <c r="E30" s="7">
        <v>565</v>
      </c>
      <c r="F30" s="7">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92F1-8379-45BB-A832-9E4AED61FEFB}">
  <dimension ref="A1:E18"/>
  <sheetViews>
    <sheetView workbookViewId="0">
      <selection activeCell="O5" sqref="O5"/>
    </sheetView>
  </sheetViews>
  <sheetFormatPr defaultRowHeight="15.75" x14ac:dyDescent="0.25"/>
  <cols>
    <col min="1" max="1" width="16.5" bestFit="1" customWidth="1"/>
    <col min="2" max="2" width="15.25" bestFit="1" customWidth="1"/>
    <col min="3" max="3" width="5.625" bestFit="1" customWidth="1"/>
    <col min="4" max="4" width="9.25" bestFit="1" customWidth="1"/>
    <col min="5" max="7" width="11" bestFit="1" customWidth="1"/>
  </cols>
  <sheetData>
    <row r="1" spans="1:5" x14ac:dyDescent="0.25">
      <c r="A1" s="9" t="s">
        <v>2031</v>
      </c>
      <c r="B1" t="s">
        <v>2046</v>
      </c>
    </row>
    <row r="2" spans="1:5" x14ac:dyDescent="0.25">
      <c r="A2" s="9" t="s">
        <v>2085</v>
      </c>
      <c r="B2" t="s">
        <v>2046</v>
      </c>
    </row>
    <row r="4" spans="1:5" x14ac:dyDescent="0.25">
      <c r="A4" s="9" t="s">
        <v>2033</v>
      </c>
      <c r="B4" s="9" t="s">
        <v>2045</v>
      </c>
    </row>
    <row r="5" spans="1:5" x14ac:dyDescent="0.25">
      <c r="A5" s="9" t="s">
        <v>2034</v>
      </c>
      <c r="B5" t="s">
        <v>74</v>
      </c>
      <c r="C5" t="s">
        <v>14</v>
      </c>
      <c r="D5" t="s">
        <v>20</v>
      </c>
      <c r="E5" t="s">
        <v>2044</v>
      </c>
    </row>
    <row r="6" spans="1:5" x14ac:dyDescent="0.25">
      <c r="A6" s="10" t="s">
        <v>2073</v>
      </c>
      <c r="B6" s="7">
        <v>6</v>
      </c>
      <c r="C6" s="7">
        <v>36</v>
      </c>
      <c r="D6" s="7">
        <v>49</v>
      </c>
      <c r="E6" s="7">
        <v>91</v>
      </c>
    </row>
    <row r="7" spans="1:5" x14ac:dyDescent="0.25">
      <c r="A7" s="10" t="s">
        <v>2074</v>
      </c>
      <c r="B7" s="7">
        <v>7</v>
      </c>
      <c r="C7" s="7">
        <v>28</v>
      </c>
      <c r="D7" s="7">
        <v>44</v>
      </c>
      <c r="E7" s="7">
        <v>79</v>
      </c>
    </row>
    <row r="8" spans="1:5" x14ac:dyDescent="0.25">
      <c r="A8" s="10" t="s">
        <v>2075</v>
      </c>
      <c r="B8" s="7">
        <v>4</v>
      </c>
      <c r="C8" s="7">
        <v>33</v>
      </c>
      <c r="D8" s="7">
        <v>49</v>
      </c>
      <c r="E8" s="7">
        <v>86</v>
      </c>
    </row>
    <row r="9" spans="1:5" x14ac:dyDescent="0.25">
      <c r="A9" s="10" t="s">
        <v>2076</v>
      </c>
      <c r="B9" s="7">
        <v>1</v>
      </c>
      <c r="C9" s="7">
        <v>30</v>
      </c>
      <c r="D9" s="7">
        <v>46</v>
      </c>
      <c r="E9" s="7">
        <v>77</v>
      </c>
    </row>
    <row r="10" spans="1:5" x14ac:dyDescent="0.25">
      <c r="A10" s="10" t="s">
        <v>2077</v>
      </c>
      <c r="B10" s="7">
        <v>3</v>
      </c>
      <c r="C10" s="7">
        <v>35</v>
      </c>
      <c r="D10" s="7">
        <v>46</v>
      </c>
      <c r="E10" s="7">
        <v>84</v>
      </c>
    </row>
    <row r="11" spans="1:5" x14ac:dyDescent="0.25">
      <c r="A11" s="10" t="s">
        <v>2078</v>
      </c>
      <c r="B11" s="7">
        <v>3</v>
      </c>
      <c r="C11" s="7">
        <v>28</v>
      </c>
      <c r="D11" s="7">
        <v>55</v>
      </c>
      <c r="E11" s="7">
        <v>86</v>
      </c>
    </row>
    <row r="12" spans="1:5" x14ac:dyDescent="0.25">
      <c r="A12" s="10" t="s">
        <v>2079</v>
      </c>
      <c r="B12" s="7">
        <v>4</v>
      </c>
      <c r="C12" s="7">
        <v>31</v>
      </c>
      <c r="D12" s="7">
        <v>58</v>
      </c>
      <c r="E12" s="7">
        <v>93</v>
      </c>
    </row>
    <row r="13" spans="1:5" x14ac:dyDescent="0.25">
      <c r="A13" s="10" t="s">
        <v>2080</v>
      </c>
      <c r="B13" s="7">
        <v>8</v>
      </c>
      <c r="C13" s="7">
        <v>35</v>
      </c>
      <c r="D13" s="7">
        <v>41</v>
      </c>
      <c r="E13" s="7">
        <v>84</v>
      </c>
    </row>
    <row r="14" spans="1:5" x14ac:dyDescent="0.25">
      <c r="A14" s="10" t="s">
        <v>2081</v>
      </c>
      <c r="B14" s="7">
        <v>5</v>
      </c>
      <c r="C14" s="7">
        <v>23</v>
      </c>
      <c r="D14" s="7">
        <v>45</v>
      </c>
      <c r="E14" s="7">
        <v>73</v>
      </c>
    </row>
    <row r="15" spans="1:5" x14ac:dyDescent="0.25">
      <c r="A15" s="10" t="s">
        <v>2082</v>
      </c>
      <c r="B15" s="7">
        <v>6</v>
      </c>
      <c r="C15" s="7">
        <v>26</v>
      </c>
      <c r="D15" s="7">
        <v>45</v>
      </c>
      <c r="E15" s="7">
        <v>77</v>
      </c>
    </row>
    <row r="16" spans="1:5" x14ac:dyDescent="0.25">
      <c r="A16" s="10" t="s">
        <v>2083</v>
      </c>
      <c r="B16" s="7">
        <v>3</v>
      </c>
      <c r="C16" s="7">
        <v>27</v>
      </c>
      <c r="D16" s="7">
        <v>45</v>
      </c>
      <c r="E16" s="7">
        <v>75</v>
      </c>
    </row>
    <row r="17" spans="1:5" x14ac:dyDescent="0.25">
      <c r="A17" s="10" t="s">
        <v>2084</v>
      </c>
      <c r="B17" s="7">
        <v>7</v>
      </c>
      <c r="C17" s="7">
        <v>32</v>
      </c>
      <c r="D17" s="7">
        <v>42</v>
      </c>
      <c r="E17" s="7">
        <v>81</v>
      </c>
    </row>
    <row r="18" spans="1:5" x14ac:dyDescent="0.25">
      <c r="A18" s="10" t="s">
        <v>2044</v>
      </c>
      <c r="B18" s="7">
        <v>57</v>
      </c>
      <c r="C18" s="7">
        <v>364</v>
      </c>
      <c r="D18" s="7">
        <v>565</v>
      </c>
      <c r="E18" s="7">
        <v>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Crowdfunding</vt:lpstr>
      <vt:lpstr>summary statistics table</vt:lpstr>
      <vt:lpstr>Outcomes by Goal</vt:lpstr>
      <vt:lpstr>Parent Category</vt:lpstr>
      <vt:lpstr>sub-category</vt:lpstr>
      <vt:lpstr>by Month</vt:lpstr>
      <vt:lpstr>Failed</vt:lpstr>
      <vt:lpstr>Goal</vt:lpstr>
      <vt:lpstr>Outcome</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jimmy Munoz</cp:lastModifiedBy>
  <dcterms:created xsi:type="dcterms:W3CDTF">2021-09-29T18:52:28Z</dcterms:created>
  <dcterms:modified xsi:type="dcterms:W3CDTF">2022-12-13T02:29:45Z</dcterms:modified>
</cp:coreProperties>
</file>