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5880" tabRatio="500" activeTab="4"/>
  </bookViews>
  <sheets>
    <sheet name="DBLP" sheetId="1" r:id="rId1"/>
    <sheet name="Wordnet" sheetId="2" r:id="rId2"/>
    <sheet name="Large Random Files" sheetId="3" r:id="rId3"/>
    <sheet name="ODBC" sheetId="4" r:id="rId4"/>
    <sheet name="BTC" sheetId="5" r:id="rId5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5" l="1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D55" i="5"/>
  <c r="F55" i="5"/>
  <c r="D56" i="5"/>
  <c r="F56" i="5"/>
  <c r="D57" i="5"/>
  <c r="F57" i="5"/>
  <c r="D58" i="5"/>
  <c r="F58" i="5"/>
  <c r="D59" i="5"/>
  <c r="F59" i="5"/>
  <c r="D60" i="5"/>
  <c r="F60" i="5"/>
  <c r="D61" i="5"/>
  <c r="F61" i="5"/>
  <c r="D62" i="5"/>
  <c r="F62" i="5"/>
  <c r="D63" i="5"/>
  <c r="F63" i="5"/>
  <c r="D64" i="5"/>
  <c r="F64" i="5"/>
  <c r="D65" i="5"/>
  <c r="F65" i="5"/>
  <c r="D66" i="5"/>
  <c r="F66" i="5"/>
  <c r="D67" i="5"/>
  <c r="F67" i="5"/>
  <c r="D68" i="5"/>
  <c r="F68" i="5"/>
  <c r="D69" i="5"/>
  <c r="F69" i="5"/>
  <c r="D70" i="5"/>
  <c r="F70" i="5"/>
  <c r="D71" i="5"/>
  <c r="F71" i="5"/>
  <c r="D72" i="5"/>
  <c r="F72" i="5"/>
  <c r="D73" i="5"/>
  <c r="F73" i="5"/>
  <c r="D74" i="5"/>
  <c r="F74" i="5"/>
  <c r="D75" i="5"/>
  <c r="F75" i="5"/>
  <c r="D76" i="5"/>
  <c r="F76" i="5"/>
  <c r="D53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0" i="5"/>
  <c r="M32" i="5"/>
  <c r="M28" i="5"/>
  <c r="M29" i="5"/>
  <c r="D27" i="5"/>
  <c r="D29" i="5"/>
  <c r="D26" i="5"/>
  <c r="C2" i="5"/>
  <c r="C3" i="5"/>
  <c r="E2" i="5"/>
  <c r="E3" i="5"/>
  <c r="E4" i="5"/>
  <c r="E5" i="5"/>
  <c r="E6" i="5"/>
  <c r="E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19" i="5"/>
  <c r="B19" i="5"/>
  <c r="C19" i="5"/>
  <c r="C20" i="5"/>
  <c r="H19" i="5"/>
  <c r="G19" i="5"/>
  <c r="D11" i="4"/>
  <c r="D12" i="4"/>
  <c r="E11" i="4"/>
  <c r="E12" i="4"/>
  <c r="B23" i="3"/>
  <c r="C23" i="3"/>
  <c r="D23" i="3"/>
  <c r="E23" i="3"/>
  <c r="F23" i="3"/>
  <c r="G23" i="3"/>
  <c r="G22" i="3"/>
  <c r="G21" i="3"/>
  <c r="G20" i="3"/>
  <c r="B14" i="3"/>
  <c r="C14" i="3"/>
  <c r="D14" i="3"/>
  <c r="E14" i="3"/>
  <c r="F14" i="3"/>
  <c r="G14" i="3"/>
  <c r="G13" i="3"/>
  <c r="G12" i="3"/>
  <c r="G16" i="2"/>
  <c r="G17" i="2"/>
  <c r="G18" i="2"/>
  <c r="G19" i="2"/>
  <c r="F19" i="2"/>
  <c r="E19" i="2"/>
  <c r="D19" i="2"/>
  <c r="C19" i="2"/>
  <c r="B19" i="2"/>
  <c r="B11" i="2"/>
  <c r="C11" i="2"/>
  <c r="D11" i="2"/>
  <c r="E11" i="2"/>
  <c r="F11" i="2"/>
  <c r="G11" i="2"/>
  <c r="G10" i="2"/>
  <c r="G9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<sst xmlns="http://schemas.openxmlformats.org/spreadsheetml/2006/main" count="168" uniqueCount="127">
  <si>
    <t>Profile: DBLP</t>
  </si>
  <si>
    <t>Query: All Papers in 1994</t>
  </si>
  <si>
    <t>First Session</t>
  </si>
  <si>
    <t>Standard Method: load_dyn</t>
  </si>
  <si>
    <t>New Method: B+ Tree</t>
  </si>
  <si>
    <t>Stage</t>
  </si>
  <si>
    <t>CPU</t>
  </si>
  <si>
    <t>WALL</t>
  </si>
  <si>
    <t>Initializing</t>
  </si>
  <si>
    <t>Loading</t>
  </si>
  <si>
    <t>Building/Saving</t>
  </si>
  <si>
    <t>Reinitialize</t>
  </si>
  <si>
    <t>Reinitializing</t>
  </si>
  <si>
    <t>Query</t>
  </si>
  <si>
    <t>Totals:</t>
  </si>
  <si>
    <t>Second Session</t>
  </si>
  <si>
    <t>Synsets</t>
  </si>
  <si>
    <t>Find for each word, all other words in the same synset.</t>
  </si>
  <si>
    <t>Old Way (load_dyn + indexed xsb query)</t>
  </si>
  <si>
    <t>Trial</t>
  </si>
  <si>
    <t>Avg</t>
  </si>
  <si>
    <t>Loading Time:</t>
  </si>
  <si>
    <t>Computing Time:</t>
  </si>
  <si>
    <t>Total Time: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</si>
  <si>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</si>
  <si>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</si>
  <si>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</si>
  <si>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</si>
  <si>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Seems likely to be related to having 2 instances of the same tree open and running at the same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</si>
  <si>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</si>
  <si>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</si>
  <si>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</si>
  <si>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</si>
  <si>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File:</t>
  </si>
  <si>
    <t>upper1000000_pattern(i,i)_xsb</t>
  </si>
  <si>
    <t>Trial:</t>
  </si>
  <si>
    <t>New Way</t>
  </si>
  <si>
    <t>Load facts into a p/2 tree indexed on the first arg, then use btgetall to iterate over all entries.</t>
  </si>
  <si>
    <t>Building time:</t>
  </si>
  <si>
    <t>Loading time:</t>
  </si>
  <si>
    <t>Increasingly large tuples of the for p(i,i) for 0 &lt; i &lt; Size</t>
  </si>
  <si>
    <t>Size</t>
  </si>
  <si>
    <t>Load_Dyn Load</t>
  </si>
  <si>
    <t>Load_Dyn Query</t>
  </si>
  <si>
    <t>ODBC Insert</t>
  </si>
  <si>
    <t>ODBC Query</t>
  </si>
  <si>
    <t>B+ Tree Build</t>
  </si>
  <si>
    <t>B+ Tree Query</t>
  </si>
  <si>
    <t>Note: Values in red took too long to verify and are extrapolated from the smaller tests</t>
  </si>
  <si>
    <t>File</t>
  </si>
  <si>
    <t>Size (gz)</t>
  </si>
  <si>
    <t>datahub/data-0.nq.gz</t>
  </si>
  <si>
    <t>datahub/data-1.nq.gz</t>
  </si>
  <si>
    <t>datahub/data-2.nq.gz</t>
  </si>
  <si>
    <t>datahub/data-3.nq.gz</t>
  </si>
  <si>
    <t>datahub/data-4.nq.gz</t>
  </si>
  <si>
    <t>dbpedia/data-0.nq.gz</t>
  </si>
  <si>
    <t>freebase/data-0.nq.gz</t>
  </si>
  <si>
    <t>rest/data-0.nq.gz</t>
  </si>
  <si>
    <t>rest/data-1.nq.gz</t>
  </si>
  <si>
    <t>rest/data-2.nq.gz</t>
  </si>
  <si>
    <t>timbl/data-0.nq.gz</t>
  </si>
  <si>
    <t>timbl/data-1.nq.gz</t>
  </si>
  <si>
    <t>timbl/data-2.nq.gz</t>
  </si>
  <si>
    <t>timbl/data-3.nq.gz</t>
  </si>
  <si>
    <t>timbl/data-4.nq.gz</t>
  </si>
  <si>
    <t>timbl/data-5.nq.gz</t>
  </si>
  <si>
    <t>timbl/data-6.nq.gz</t>
  </si>
  <si>
    <t>Insert Time</t>
  </si>
  <si>
    <t>Quads (source)</t>
  </si>
  <si>
    <t>Quads (added)</t>
  </si>
  <si>
    <t>Parse Time (raptor)</t>
  </si>
  <si>
    <t>Dropped:</t>
  </si>
  <si>
    <t>Size (uncompressed)</t>
  </si>
  <si>
    <t>Split into N files</t>
  </si>
  <si>
    <t>Parse Time</t>
  </si>
  <si>
    <t>Build Time</t>
  </si>
  <si>
    <t>Total Time</t>
  </si>
  <si>
    <t>Entries</t>
  </si>
  <si>
    <t>ID</t>
  </si>
  <si>
    <t>Running Total</t>
  </si>
  <si>
    <t>Average Parse Time:</t>
  </si>
  <si>
    <t>Average Build Time:</t>
  </si>
  <si>
    <t>Total Entries:</t>
  </si>
  <si>
    <t>d3xaa</t>
  </si>
  <si>
    <t>d3xab</t>
  </si>
  <si>
    <t>d3xac</t>
  </si>
  <si>
    <t>d3xad</t>
  </si>
  <si>
    <t>d3xae</t>
  </si>
  <si>
    <t>Segments:</t>
  </si>
  <si>
    <t>d3xaf</t>
  </si>
  <si>
    <t>d3xag</t>
  </si>
  <si>
    <t>d3xah</t>
  </si>
  <si>
    <t>d3xai</t>
  </si>
  <si>
    <t>d3xaj</t>
  </si>
  <si>
    <t>d3xak</t>
  </si>
  <si>
    <t>d3xal</t>
  </si>
  <si>
    <t>d3xam</t>
  </si>
  <si>
    <t>d3xan</t>
  </si>
  <si>
    <t>d3xao</t>
  </si>
  <si>
    <t>d3xap</t>
  </si>
  <si>
    <t>d3xaq</t>
  </si>
  <si>
    <t>d3xar</t>
  </si>
  <si>
    <t>d3xas</t>
  </si>
  <si>
    <t>d3xat</t>
  </si>
  <si>
    <t>d3xau</t>
  </si>
  <si>
    <t>d3xav</t>
  </si>
  <si>
    <t>d3xaw</t>
  </si>
  <si>
    <t>d3xax</t>
  </si>
  <si>
    <t>d3xay</t>
  </si>
  <si>
    <t>d3xaz</t>
  </si>
  <si>
    <t>d3xba</t>
  </si>
  <si>
    <t>d3xbc</t>
  </si>
  <si>
    <t>d3xbb</t>
  </si>
  <si>
    <t>d3xbd</t>
  </si>
  <si>
    <t>d3xbe</t>
  </si>
  <si>
    <t>d3xbf</t>
  </si>
  <si>
    <t>d3-data-1</t>
  </si>
  <si>
    <t>d3xbg</t>
  </si>
  <si>
    <t>d3xbh</t>
  </si>
  <si>
    <t>d3xbi</t>
  </si>
  <si>
    <t>d3xbj</t>
  </si>
  <si>
    <t>d3xbk</t>
  </si>
  <si>
    <t>d3xbl</t>
  </si>
  <si>
    <t>d3xbm</t>
  </si>
  <si>
    <t>d3xbn</t>
  </si>
  <si>
    <t>d3xbo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</si>
</sst>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"/>
    <numFmt numFmtId="166" formatCode="[&lt;1000000]0.00,&quot; KB&quot;;[&lt;1000000000]0.00,,&quot; MB&quot;;0.00,,,&quot; GB&quot;"/>
    <numFmt numFmtId="167" formatCode="_(* #,##0_);_(* \(#,##0\);_(* &quot;-&quot;??_);_(@_)"/>
    <numFmt numFmtId="168" formatCode="0.000000000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FF0000"/>
      <name val="Calibri"/>
    </font>
    <font>
      <b/>
      <i/>
      <sz val="12"/>
      <color rgb="FF000000"/>
      <name val="Calibri"/>
    </font>
    <font>
      <sz val="10"/>
      <color rgb="FF444444"/>
      <name val="Courier"/>
    </font>
    <font>
      <sz val="13"/>
      <color rgb="FF000000"/>
      <name val="Consolas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4" xfId="0" applyFon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on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6" xfId="0" applyBorder="1"/>
    <xf numFmtId="0" fontId="0" fillId="0" borderId="9" xfId="0" applyBorder="1"/>
    <xf numFmtId="165" fontId="0" fillId="0" borderId="4" xfId="0" applyNumberFormat="1" applyFont="1" applyBorder="1"/>
    <xf numFmtId="165" fontId="0" fillId="0" borderId="7" xfId="0" applyNumberFormat="1" applyFont="1" applyBorder="1"/>
    <xf numFmtId="165" fontId="1" fillId="0" borderId="10" xfId="0" applyNumberFormat="1" applyFont="1" applyBorder="1"/>
    <xf numFmtId="0" fontId="1" fillId="0" borderId="3" xfId="0" applyFont="1" applyBorder="1"/>
    <xf numFmtId="3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6" fontId="0" fillId="0" borderId="0" xfId="0" applyNumberFormat="1" applyFont="1"/>
    <xf numFmtId="166" fontId="3" fillId="0" borderId="0" xfId="0" applyNumberFormat="1" applyFont="1" applyAlignment="1">
      <alignment horizontal="right"/>
    </xf>
    <xf numFmtId="166" fontId="0" fillId="0" borderId="0" xfId="0" applyNumberFormat="1"/>
    <xf numFmtId="166" fontId="1" fillId="0" borderId="0" xfId="0" applyNumberFormat="1" applyFont="1"/>
    <xf numFmtId="43" fontId="0" fillId="0" borderId="0" xfId="3" applyFont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0" fillId="0" borderId="14" xfId="0" applyNumberFormat="1" applyBorder="1"/>
    <xf numFmtId="164" fontId="0" fillId="0" borderId="13" xfId="0" applyNumberFormat="1" applyBorder="1"/>
    <xf numFmtId="167" fontId="0" fillId="0" borderId="14" xfId="3" applyNumberFormat="1" applyFont="1" applyBorder="1"/>
    <xf numFmtId="167" fontId="0" fillId="0" borderId="13" xfId="3" applyNumberFormat="1" applyFont="1" applyBorder="1"/>
    <xf numFmtId="167" fontId="9" fillId="0" borderId="13" xfId="3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4" fontId="0" fillId="0" borderId="0" xfId="0" applyNumberFormat="1" applyBorder="1"/>
    <xf numFmtId="168" fontId="0" fillId="0" borderId="0" xfId="0" applyNumberFormat="1" applyBorder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sheetData>
    <row r="5" spans="1:10">
      <c r="A5" t="s">
        <v>0</v>
      </c>
    </row>
    <row r="6" spans="1:10">
      <c r="A6" t="s">
        <v>1</v>
      </c>
    </row>
    <row r="8" spans="1:10">
      <c r="A8" s="1" t="s">
        <v>2</v>
      </c>
      <c r="E8" s="1"/>
    </row>
    <row r="9" spans="1:10">
      <c r="A9" t="s">
        <v>3</v>
      </c>
      <c r="E9" t="s">
        <v>4</v>
      </c>
    </row>
    <row r="10" spans="1:10">
      <c r="A10" s="1" t="s">
        <v>5</v>
      </c>
      <c r="B10" s="1" t="s">
        <v>6</v>
      </c>
      <c r="C10" s="1" t="s">
        <v>7</v>
      </c>
      <c r="D10" s="1"/>
      <c r="E10" s="1" t="s">
        <v>5</v>
      </c>
      <c r="F10" s="1" t="s">
        <v>6</v>
      </c>
      <c r="G10" s="1" t="s">
        <v>7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11</v>
      </c>
      <c r="B14" s="2">
        <v>0</v>
      </c>
      <c r="C14" s="2">
        <v>0</v>
      </c>
      <c r="E14" t="s">
        <v>12</v>
      </c>
      <c r="F14" s="2">
        <v>0</v>
      </c>
      <c r="G14" s="2">
        <v>1E-3</v>
      </c>
    </row>
    <row r="15" spans="1:10">
      <c r="A15" t="s">
        <v>13</v>
      </c>
      <c r="B15" s="2">
        <v>1.03</v>
      </c>
      <c r="C15" s="2">
        <v>1.04</v>
      </c>
      <c r="E15" t="s">
        <v>13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14</v>
      </c>
      <c r="B17" s="2">
        <f>SUM(B11:B15)</f>
        <v>78.546000000000006</v>
      </c>
      <c r="C17" s="2">
        <f>SUM(C11:C15)</f>
        <v>80.976000000000013</v>
      </c>
      <c r="E17" t="s">
        <v>14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3</v>
      </c>
      <c r="E21" t="s">
        <v>4</v>
      </c>
    </row>
    <row r="22" spans="1:7">
      <c r="A22" s="1" t="s">
        <v>5</v>
      </c>
      <c r="B22" s="1" t="s">
        <v>6</v>
      </c>
      <c r="C22" s="1" t="s">
        <v>7</v>
      </c>
      <c r="D22" s="1"/>
      <c r="E22" s="1" t="s">
        <v>5</v>
      </c>
      <c r="F22" s="1" t="s">
        <v>6</v>
      </c>
      <c r="G22" s="1" t="s">
        <v>7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11</v>
      </c>
      <c r="B26" s="2">
        <v>0</v>
      </c>
      <c r="C26" s="2">
        <v>0</v>
      </c>
      <c r="E26" t="s">
        <v>11</v>
      </c>
      <c r="F26" s="2">
        <v>1E-3</v>
      </c>
      <c r="G26" s="2">
        <v>1E-3</v>
      </c>
    </row>
    <row r="27" spans="1:7">
      <c r="A27" t="s">
        <v>13</v>
      </c>
      <c r="B27" s="2">
        <v>1.0209999999999999</v>
      </c>
      <c r="C27" s="2">
        <v>1.0429999999999999</v>
      </c>
      <c r="E27" t="s">
        <v>13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14</v>
      </c>
      <c r="B29" s="2">
        <f>SUM(B23:B27)</f>
        <v>79.001999999999995</v>
      </c>
      <c r="C29" s="2">
        <f>SUM(C23:C27)</f>
        <v>81.594000000000008</v>
      </c>
      <c r="E29" t="s">
        <v>14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workbookViewId="0">
      <selection activeCell="A23" sqref="A23"/>
    </sheetView>
  </sheetViews>
  <sheetFormatPr baseColWidth="10" defaultRowHeight="15" x14ac:dyDescent="0"/>
  <sheetData>
    <row r="4" spans="1:7">
      <c r="A4" s="1" t="s">
        <v>16</v>
      </c>
    </row>
    <row r="5" spans="1:7">
      <c r="A5" t="s">
        <v>17</v>
      </c>
    </row>
    <row r="7" spans="1:7">
      <c r="A7" t="s">
        <v>18</v>
      </c>
    </row>
    <row r="8" spans="1:7">
      <c r="A8" s="3" t="s">
        <v>19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20</v>
      </c>
    </row>
    <row r="9" spans="1:7">
      <c r="A9" s="6" t="s">
        <v>21</v>
      </c>
      <c r="B9" s="7">
        <v>1.204</v>
      </c>
      <c r="C9" s="7">
        <v>1.252</v>
      </c>
      <c r="D9" s="7">
        <v>1.153</v>
      </c>
      <c r="E9" s="7">
        <v>1.1459999999999999</v>
      </c>
      <c r="F9" s="7">
        <v>1.3089999999999999</v>
      </c>
      <c r="G9" s="8">
        <f>SUM(B9:F9)/5</f>
        <v>1.2128000000000001</v>
      </c>
    </row>
    <row r="10" spans="1:7">
      <c r="A10" s="9" t="s">
        <v>22</v>
      </c>
      <c r="B10" s="10">
        <v>0.379</v>
      </c>
      <c r="C10" s="10">
        <v>0.29299999999999998</v>
      </c>
      <c r="D10" s="10">
        <v>0.32</v>
      </c>
      <c r="E10" s="10">
        <v>0.29899999999999999</v>
      </c>
      <c r="F10" s="10">
        <v>0.30299999999999999</v>
      </c>
      <c r="G10" s="11">
        <f>SUM(B10:F10)/5</f>
        <v>0.31879999999999997</v>
      </c>
    </row>
    <row r="11" spans="1:7">
      <c r="A11" s="12" t="s">
        <v>23</v>
      </c>
      <c r="B11" s="13">
        <f>SUM(B9:B10)</f>
        <v>1.583</v>
      </c>
      <c r="C11" s="13">
        <f>SUM(C9:C10)</f>
        <v>1.5449999999999999</v>
      </c>
      <c r="D11" s="13">
        <f>SUM(D9:D10)</f>
        <v>1.4730000000000001</v>
      </c>
      <c r="E11" s="13">
        <f>SUM(E9:E10)</f>
        <v>1.4449999999999998</v>
      </c>
      <c r="F11" s="13">
        <f>SUM(F9:F10)</f>
        <v>1.6119999999999999</v>
      </c>
      <c r="G11" s="14">
        <f>SUM(B11:F11)/5</f>
        <v>1.5315999999999999</v>
      </c>
    </row>
    <row r="14" spans="1:7">
      <c r="A14" t="s">
        <v>24</v>
      </c>
    </row>
    <row r="15" spans="1:7">
      <c r="A15" s="3" t="s">
        <v>19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20</v>
      </c>
    </row>
    <row r="16" spans="1:7">
      <c r="A16" s="6" t="s">
        <v>25</v>
      </c>
      <c r="B16" s="7">
        <v>0.97299999999999998</v>
      </c>
      <c r="C16" s="7">
        <v>0</v>
      </c>
      <c r="D16" s="7">
        <v>0</v>
      </c>
      <c r="E16" s="7">
        <v>0</v>
      </c>
      <c r="F16" s="7">
        <v>0</v>
      </c>
      <c r="G16" s="15">
        <f>SUM(B16:F16) / 5</f>
        <v>0.1946</v>
      </c>
    </row>
    <row r="17" spans="1:7">
      <c r="A17" s="9" t="s">
        <v>21</v>
      </c>
      <c r="B17" s="10">
        <v>1.198</v>
      </c>
      <c r="C17" s="10">
        <v>1E-3</v>
      </c>
      <c r="D17" s="10">
        <v>1E-3</v>
      </c>
      <c r="E17" s="10">
        <v>2E-3</v>
      </c>
      <c r="F17" s="10">
        <v>1E-3</v>
      </c>
      <c r="G17" s="16">
        <f>SUM(B17:F17) / 5</f>
        <v>0.24059999999999993</v>
      </c>
    </row>
    <row r="18" spans="1:7">
      <c r="A18" s="9" t="s">
        <v>22</v>
      </c>
      <c r="B18" s="10">
        <v>2.2610000000000001</v>
      </c>
      <c r="C18" s="10">
        <v>2.1480000000000001</v>
      </c>
      <c r="D18" s="10">
        <v>2.81</v>
      </c>
      <c r="E18" s="10">
        <v>2.1720000000000002</v>
      </c>
      <c r="F18" s="10">
        <v>2.1930000000000001</v>
      </c>
      <c r="G18" s="16">
        <f>SUM(B18:F18)/5</f>
        <v>2.3168000000000002</v>
      </c>
    </row>
    <row r="19" spans="1:7">
      <c r="A19" s="12" t="s">
        <v>26</v>
      </c>
      <c r="B19" s="13">
        <f t="shared" ref="B19:G19" si="0">SUM(B16:B18)</f>
        <v>4.4320000000000004</v>
      </c>
      <c r="C19" s="13">
        <f t="shared" si="0"/>
        <v>2.149</v>
      </c>
      <c r="D19" s="13">
        <f t="shared" si="0"/>
        <v>2.8109999999999999</v>
      </c>
      <c r="E19" s="13">
        <f t="shared" si="0"/>
        <v>2.1739999999999999</v>
      </c>
      <c r="F19" s="13">
        <f t="shared" si="0"/>
        <v>2.194</v>
      </c>
      <c r="G19" s="14">
        <f t="shared" si="0"/>
        <v>2.7520000000000002</v>
      </c>
    </row>
    <row r="21" spans="1:7">
      <c r="A21" t="s">
        <v>27</v>
      </c>
    </row>
    <row r="22" spans="1:7">
      <c r="A22" t="s">
        <v>28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C30" sqref="C30"/>
    </sheetView>
  </sheetViews>
  <sheetFormatPr baseColWidth="10" defaultRowHeight="15" x14ac:dyDescent="0"/>
  <sheetData>
    <row r="4" spans="1:7">
      <c r="A4" s="1" t="s">
        <v>29</v>
      </c>
    </row>
    <row r="5" spans="1:7">
      <c r="A5" t="s">
        <v>30</v>
      </c>
    </row>
    <row r="7" spans="1:7">
      <c r="A7" s="1" t="s">
        <v>31</v>
      </c>
    </row>
    <row r="8" spans="1:7">
      <c r="A8" t="s">
        <v>32</v>
      </c>
    </row>
    <row r="10" spans="1:7">
      <c r="A10" s="1" t="s">
        <v>33</v>
      </c>
      <c r="B10" s="1" t="s">
        <v>34</v>
      </c>
    </row>
    <row r="11" spans="1:7">
      <c r="A11" s="3" t="s">
        <v>35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20</v>
      </c>
    </row>
    <row r="12" spans="1:7">
      <c r="A12" s="17" t="s">
        <v>21</v>
      </c>
      <c r="B12" s="7">
        <v>19.765999999999998</v>
      </c>
      <c r="C12" s="7">
        <v>19.905999999999999</v>
      </c>
      <c r="D12" s="7">
        <v>19.914000000000001</v>
      </c>
      <c r="E12" s="7">
        <v>19.945</v>
      </c>
      <c r="F12" s="7">
        <v>19.895</v>
      </c>
      <c r="G12" s="8">
        <f>SUM(B12:F12)/5</f>
        <v>19.885200000000001</v>
      </c>
    </row>
    <row r="13" spans="1:7">
      <c r="A13" s="18" t="s">
        <v>22</v>
      </c>
      <c r="B13" s="10">
        <v>0.05</v>
      </c>
      <c r="C13" s="10">
        <v>7.0999999999999994E-2</v>
      </c>
      <c r="D13" s="10">
        <v>5.0999999999999997E-2</v>
      </c>
      <c r="E13" s="10">
        <v>4.9000000000000002E-2</v>
      </c>
      <c r="F13" s="10">
        <v>4.8000000000000001E-2</v>
      </c>
      <c r="G13" s="11">
        <f>SUM(B13:F13)/5</f>
        <v>5.3799999999999994E-2</v>
      </c>
    </row>
    <row r="14" spans="1:7">
      <c r="A14" s="19" t="s">
        <v>23</v>
      </c>
      <c r="B14" s="13">
        <f>SUM(B12:B13)</f>
        <v>19.815999999999999</v>
      </c>
      <c r="C14" s="13">
        <f>SUM(C12:C13)</f>
        <v>19.977</v>
      </c>
      <c r="D14" s="13">
        <f>SUM(D12:D13)</f>
        <v>19.965</v>
      </c>
      <c r="E14" s="13">
        <f>SUM(E12:E13)</f>
        <v>19.994</v>
      </c>
      <c r="F14" s="13">
        <f>SUM(F12:F13)</f>
        <v>19.942999999999998</v>
      </c>
      <c r="G14" s="14">
        <f>SUM(B14:F14)/5</f>
        <v>19.939</v>
      </c>
    </row>
    <row r="17" spans="1:7">
      <c r="A17" s="1" t="s">
        <v>36</v>
      </c>
    </row>
    <row r="18" spans="1:7">
      <c r="A18" t="s">
        <v>37</v>
      </c>
    </row>
    <row r="19" spans="1:7">
      <c r="A19" s="3" t="s">
        <v>35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20" t="s">
        <v>20</v>
      </c>
    </row>
    <row r="20" spans="1:7">
      <c r="A20" s="6" t="s">
        <v>38</v>
      </c>
      <c r="B20" s="7">
        <v>31.547000000000001</v>
      </c>
      <c r="C20" s="7">
        <v>0</v>
      </c>
      <c r="D20" s="7">
        <v>0</v>
      </c>
      <c r="E20" s="7">
        <v>0</v>
      </c>
      <c r="F20" s="7">
        <v>0</v>
      </c>
      <c r="G20" s="8">
        <f>SUM(B20:F20) / 5</f>
        <v>6.3094000000000001</v>
      </c>
    </row>
    <row r="21" spans="1:7">
      <c r="A21" s="9" t="s">
        <v>39</v>
      </c>
      <c r="B21" s="10">
        <v>3.7999999999999999E-2</v>
      </c>
      <c r="C21" s="10">
        <v>0</v>
      </c>
      <c r="D21" s="10">
        <v>1E-3</v>
      </c>
      <c r="E21" s="10">
        <v>1E-3</v>
      </c>
      <c r="F21" s="10">
        <v>0</v>
      </c>
      <c r="G21" s="11">
        <f>SUM(B21:F21) / 5</f>
        <v>8.0000000000000002E-3</v>
      </c>
    </row>
    <row r="22" spans="1:7">
      <c r="A22" s="9" t="s">
        <v>22</v>
      </c>
      <c r="B22" s="10">
        <v>5.4269999999999996</v>
      </c>
      <c r="C22" s="10">
        <v>4.95</v>
      </c>
      <c r="D22" s="10">
        <v>4.9729999999999999</v>
      </c>
      <c r="E22" s="10">
        <v>4.9509999999999996</v>
      </c>
      <c r="F22" s="10">
        <v>4.9729999999999999</v>
      </c>
      <c r="G22" s="11">
        <f>SUM(B22:F22) / 5</f>
        <v>5.0547999999999993</v>
      </c>
    </row>
    <row r="23" spans="1:7">
      <c r="A23" s="12" t="s">
        <v>23</v>
      </c>
      <c r="B23" s="13">
        <f>SUM(B20:B22)</f>
        <v>37.012</v>
      </c>
      <c r="C23" s="13">
        <f>SUM(C20:C22)</f>
        <v>4.95</v>
      </c>
      <c r="D23" s="13">
        <f>SUM(D20:D22)</f>
        <v>4.9740000000000002</v>
      </c>
      <c r="E23" s="13">
        <f>SUM(E20:E22)</f>
        <v>4.952</v>
      </c>
      <c r="F23" s="13">
        <f>SUM(F20:F22)</f>
        <v>4.9729999999999999</v>
      </c>
      <c r="G23" s="14">
        <f>SUM(B23:F23) / 5</f>
        <v>11.372200000000001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2" sqref="G12"/>
    </sheetView>
  </sheetViews>
  <sheetFormatPr baseColWidth="10" defaultRowHeight="15" x14ac:dyDescent="0"/>
  <cols>
    <col min="2" max="2" width="16.33203125" customWidth="1"/>
    <col min="3" max="3" width="15.1640625" customWidth="1"/>
    <col min="6" max="6" width="16" customWidth="1"/>
  </cols>
  <sheetData>
    <row r="1" spans="1:7">
      <c r="A1" s="1" t="s">
        <v>40</v>
      </c>
    </row>
    <row r="3" spans="1:7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r="4" spans="1:7">
      <c r="A4" s="21">
        <v>1000</v>
      </c>
      <c r="B4" s="22">
        <v>5.8000000000000003E-2</v>
      </c>
      <c r="C4" s="22">
        <v>0</v>
      </c>
      <c r="D4" s="22">
        <v>59.252000000000002</v>
      </c>
      <c r="E4" s="22">
        <v>0.01</v>
      </c>
      <c r="F4" s="22">
        <v>1.4E-2</v>
      </c>
      <c r="G4" s="22">
        <v>6.0000000000000001E-3</v>
      </c>
    </row>
    <row r="5" spans="1:7">
      <c r="A5" s="21">
        <v>5000</v>
      </c>
      <c r="B5" s="22">
        <v>0.113</v>
      </c>
      <c r="C5" s="22">
        <v>1E-3</v>
      </c>
      <c r="D5" s="22">
        <v>317.43599999999998</v>
      </c>
      <c r="E5" s="22">
        <v>4.4999999999999998E-2</v>
      </c>
      <c r="F5" s="22">
        <v>0.41399999999999998</v>
      </c>
      <c r="G5" s="22">
        <v>2.5999999999999999E-2</v>
      </c>
    </row>
    <row r="6" spans="1:7">
      <c r="A6" s="21">
        <v>10000</v>
      </c>
      <c r="B6" s="22">
        <v>0.20799999999999999</v>
      </c>
      <c r="C6" s="22">
        <v>1E-3</v>
      </c>
      <c r="D6" s="22">
        <v>602.77</v>
      </c>
      <c r="E6" s="22">
        <v>9.1999999999999998E-2</v>
      </c>
      <c r="F6" s="22">
        <v>0.42199999999999999</v>
      </c>
      <c r="G6" s="22">
        <v>3.6999999999999998E-2</v>
      </c>
    </row>
    <row r="7" spans="1:7">
      <c r="A7" s="21">
        <v>50000</v>
      </c>
      <c r="B7" s="22">
        <v>0.99299999999999999</v>
      </c>
      <c r="C7" s="22">
        <v>5.0000000000000001E-3</v>
      </c>
      <c r="D7" s="22">
        <v>3131.607</v>
      </c>
      <c r="E7" s="22">
        <v>0.17</v>
      </c>
      <c r="F7" s="22">
        <v>0.68700000000000006</v>
      </c>
      <c r="G7" s="22">
        <v>0.108</v>
      </c>
    </row>
    <row r="8" spans="1:7">
      <c r="A8" s="21">
        <v>100000</v>
      </c>
      <c r="B8" s="22">
        <v>1.982</v>
      </c>
      <c r="C8" s="22">
        <v>8.9999999999999993E-3</v>
      </c>
      <c r="D8" s="22">
        <v>6294.6480000000001</v>
      </c>
      <c r="E8" s="22">
        <v>0.441</v>
      </c>
      <c r="F8" s="22">
        <v>0.94899999999999995</v>
      </c>
      <c r="G8" s="22">
        <v>0.22700000000000001</v>
      </c>
    </row>
    <row r="9" spans="1:7">
      <c r="A9" s="21">
        <v>500000</v>
      </c>
      <c r="B9" s="22">
        <v>10.053000000000001</v>
      </c>
      <c r="C9" s="22">
        <v>4.4999999999999998E-2</v>
      </c>
      <c r="D9" s="22">
        <v>32328.714</v>
      </c>
      <c r="E9" s="22">
        <v>1.736</v>
      </c>
      <c r="F9" s="22">
        <v>3.4710000000000001</v>
      </c>
      <c r="G9" s="22">
        <v>1.169</v>
      </c>
    </row>
    <row r="10" spans="1:7">
      <c r="A10" s="21">
        <v>1000000</v>
      </c>
      <c r="B10" s="22">
        <v>19.858000000000001</v>
      </c>
      <c r="C10" s="22">
        <v>0.09</v>
      </c>
      <c r="D10" s="22">
        <v>63631.521999999997</v>
      </c>
      <c r="E10" s="22">
        <v>3.3559999999999999</v>
      </c>
      <c r="F10" s="22">
        <v>5.9950000000000001</v>
      </c>
      <c r="G10" s="22">
        <v>2.3420000000000001</v>
      </c>
    </row>
    <row r="11" spans="1:7">
      <c r="A11" s="21">
        <v>5000000</v>
      </c>
      <c r="B11">
        <v>95.757999999999996</v>
      </c>
      <c r="C11">
        <v>0.436</v>
      </c>
      <c r="D11" s="24">
        <f>D10*5</f>
        <v>318157.61</v>
      </c>
      <c r="E11" s="24">
        <f>E10*5</f>
        <v>16.78</v>
      </c>
      <c r="F11">
        <v>33.677999999999997</v>
      </c>
      <c r="G11" s="23">
        <v>12.188000000000001</v>
      </c>
    </row>
    <row r="12" spans="1:7">
      <c r="A12" s="21">
        <v>10000000</v>
      </c>
      <c r="B12">
        <v>198.33500000000001</v>
      </c>
      <c r="C12">
        <v>0.86899999999999999</v>
      </c>
      <c r="D12" s="24">
        <f>D11*2</f>
        <v>636315.22</v>
      </c>
      <c r="E12" s="24">
        <f>E11*2</f>
        <v>33.56</v>
      </c>
      <c r="F12">
        <v>67.498999999999995</v>
      </c>
      <c r="G12">
        <v>24.599</v>
      </c>
    </row>
    <row r="14" spans="1:7">
      <c r="A14" s="1" t="s">
        <v>48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37" workbookViewId="0">
      <selection activeCell="B67" sqref="B67"/>
    </sheetView>
  </sheetViews>
  <sheetFormatPr baseColWidth="10" defaultRowHeight="15" x14ac:dyDescent="0"/>
  <cols>
    <col min="1" max="1" width="19.5" customWidth="1"/>
    <col min="2" max="2" width="13.1640625" customWidth="1"/>
    <col min="3" max="3" width="13.5" bestFit="1" customWidth="1"/>
    <col min="4" max="4" width="15.6640625" customWidth="1"/>
    <col min="5" max="5" width="18.33203125" bestFit="1" customWidth="1"/>
    <col min="6" max="6" width="14.33203125" bestFit="1" customWidth="1"/>
    <col min="7" max="7" width="17.33203125" bestFit="1" customWidth="1"/>
    <col min="8" max="8" width="16" customWidth="1"/>
    <col min="11" max="11" width="16.6640625" customWidth="1"/>
    <col min="13" max="13" width="14.1640625" bestFit="1" customWidth="1"/>
  </cols>
  <sheetData>
    <row r="1" spans="1:12">
      <c r="A1" s="1" t="s">
        <v>49</v>
      </c>
      <c r="B1" s="1" t="s">
        <v>69</v>
      </c>
      <c r="C1" s="1" t="s">
        <v>70</v>
      </c>
      <c r="D1" s="1" t="s">
        <v>50</v>
      </c>
      <c r="E1" s="1" t="s">
        <v>73</v>
      </c>
      <c r="F1" s="1" t="s">
        <v>74</v>
      </c>
      <c r="G1" s="1" t="s">
        <v>71</v>
      </c>
      <c r="H1" s="1" t="s">
        <v>68</v>
      </c>
    </row>
    <row r="2" spans="1:12">
      <c r="A2" s="25" t="s">
        <v>51</v>
      </c>
      <c r="B2" s="25">
        <v>45595</v>
      </c>
      <c r="C2">
        <f>849970-B3</f>
        <v>45595</v>
      </c>
      <c r="D2" s="29">
        <f>450*1024</f>
        <v>460800</v>
      </c>
      <c r="E2" s="31">
        <f>11*1024*1024</f>
        <v>11534336</v>
      </c>
      <c r="F2">
        <v>1</v>
      </c>
      <c r="H2" s="25"/>
    </row>
    <row r="3" spans="1:12">
      <c r="A3" s="25" t="s">
        <v>52</v>
      </c>
      <c r="B3" s="25">
        <v>804375</v>
      </c>
      <c r="C3">
        <f>849970</f>
        <v>849970</v>
      </c>
      <c r="D3" s="29">
        <f>7.5*1024*1024</f>
        <v>7864320</v>
      </c>
      <c r="E3" s="31">
        <f>215*1024*1024</f>
        <v>225443840</v>
      </c>
      <c r="F3">
        <v>1</v>
      </c>
      <c r="G3">
        <v>3.3140000000000001</v>
      </c>
      <c r="H3" s="25">
        <v>6.94</v>
      </c>
    </row>
    <row r="4" spans="1:12">
      <c r="A4" s="25" t="s">
        <v>53</v>
      </c>
      <c r="B4" s="25">
        <v>19655239</v>
      </c>
      <c r="D4" s="29">
        <f>165*1024*1024</f>
        <v>173015040</v>
      </c>
      <c r="E4" s="31">
        <f>4.7*1024*1024*1024</f>
        <v>5046586572.8000002</v>
      </c>
      <c r="F4">
        <v>10</v>
      </c>
      <c r="H4" s="25"/>
    </row>
    <row r="5" spans="1:12">
      <c r="A5" s="25" t="s">
        <v>54</v>
      </c>
      <c r="B5" s="25">
        <v>80596583</v>
      </c>
      <c r="D5" s="29">
        <f>1010*1024*1024</f>
        <v>1059061760</v>
      </c>
      <c r="E5" s="31">
        <f>18*1024*1024*1024</f>
        <v>19327352832</v>
      </c>
      <c r="F5">
        <v>41</v>
      </c>
      <c r="H5" s="25"/>
    </row>
    <row r="6" spans="1:12" ht="16">
      <c r="A6" s="25" t="s">
        <v>55</v>
      </c>
      <c r="B6" s="25">
        <v>808977190</v>
      </c>
      <c r="D6" s="29">
        <f>7.1*1024*1024*1024</f>
        <v>7623566950.3999996</v>
      </c>
      <c r="E6" s="31">
        <f>179*1024*1024*1024</f>
        <v>192199786496</v>
      </c>
      <c r="F6">
        <v>405</v>
      </c>
      <c r="H6" s="25"/>
      <c r="L6" s="28"/>
    </row>
    <row r="7" spans="1:12">
      <c r="A7" s="25" t="s">
        <v>56</v>
      </c>
      <c r="B7" s="25">
        <v>198090024</v>
      </c>
      <c r="D7" s="29">
        <f>4.5*1024*1024*1024</f>
        <v>4831838208</v>
      </c>
      <c r="E7" s="31"/>
      <c r="H7" s="25"/>
    </row>
    <row r="8" spans="1:12">
      <c r="A8" s="25" t="s">
        <v>57</v>
      </c>
      <c r="B8" s="25">
        <v>101241556</v>
      </c>
      <c r="D8" s="29">
        <f>981*1024*1024</f>
        <v>1028653056</v>
      </c>
      <c r="E8" s="31"/>
      <c r="H8" s="25"/>
    </row>
    <row r="9" spans="1:12">
      <c r="A9" s="25" t="s">
        <v>58</v>
      </c>
      <c r="B9" s="25">
        <v>1967224</v>
      </c>
      <c r="D9" s="29">
        <f>32*1024*1024</f>
        <v>33554432</v>
      </c>
      <c r="E9" s="31"/>
      <c r="H9" s="25"/>
    </row>
    <row r="10" spans="1:12">
      <c r="A10" s="25" t="s">
        <v>59</v>
      </c>
      <c r="B10" s="25">
        <v>6617276</v>
      </c>
      <c r="D10" s="29">
        <f>74*1024*1024</f>
        <v>77594624</v>
      </c>
      <c r="E10" s="31"/>
      <c r="H10" s="25"/>
    </row>
    <row r="11" spans="1:12">
      <c r="A11" s="25" t="s">
        <v>60</v>
      </c>
      <c r="B11" s="25">
        <v>13743742</v>
      </c>
      <c r="D11" s="29">
        <f>165*1024*1024</f>
        <v>173015040</v>
      </c>
      <c r="E11" s="31"/>
      <c r="H11" s="25"/>
      <c r="L11" s="27"/>
    </row>
    <row r="12" spans="1:12">
      <c r="A12" s="25" t="s">
        <v>61</v>
      </c>
      <c r="B12" s="25">
        <v>89</v>
      </c>
      <c r="D12" s="29">
        <f>2.5*1024</f>
        <v>2560</v>
      </c>
      <c r="E12" s="31"/>
      <c r="H12" s="25"/>
      <c r="L12" s="27"/>
    </row>
    <row r="13" spans="1:12">
      <c r="A13" s="25" t="s">
        <v>62</v>
      </c>
      <c r="B13" s="25">
        <v>16516</v>
      </c>
      <c r="D13" s="29">
        <f>293*1024</f>
        <v>300032</v>
      </c>
      <c r="E13" s="31"/>
      <c r="H13" s="25"/>
      <c r="L13" s="27"/>
    </row>
    <row r="14" spans="1:12">
      <c r="A14" s="25" t="s">
        <v>63</v>
      </c>
      <c r="B14" s="25">
        <v>87250</v>
      </c>
      <c r="D14" s="29">
        <f>1.2*1024*1024</f>
        <v>1258291.2</v>
      </c>
      <c r="E14" s="31"/>
      <c r="H14" s="25"/>
      <c r="L14" s="27"/>
    </row>
    <row r="15" spans="1:12">
      <c r="A15" s="25" t="s">
        <v>64</v>
      </c>
      <c r="B15" s="25">
        <v>388412</v>
      </c>
      <c r="D15" s="29">
        <f>5.1*1024*1024</f>
        <v>5347737.5999999996</v>
      </c>
      <c r="E15" s="31"/>
      <c r="H15" s="25"/>
      <c r="L15" s="27"/>
    </row>
    <row r="16" spans="1:12">
      <c r="A16" s="25" t="s">
        <v>65</v>
      </c>
      <c r="B16" s="25">
        <v>9405528</v>
      </c>
      <c r="D16" s="29">
        <f>113*1024*1024</f>
        <v>118489088</v>
      </c>
      <c r="E16" s="31"/>
      <c r="H16" s="25"/>
      <c r="L16" s="27"/>
    </row>
    <row r="17" spans="1:13">
      <c r="A17" s="25" t="s">
        <v>66</v>
      </c>
      <c r="B17" s="25">
        <v>93898523</v>
      </c>
      <c r="D17" s="29">
        <f>1017*1024*1024</f>
        <v>1066401792</v>
      </c>
      <c r="E17" s="31"/>
      <c r="H17" s="25"/>
      <c r="L17" s="27"/>
    </row>
    <row r="18" spans="1:13">
      <c r="A18" s="25" t="s">
        <v>67</v>
      </c>
      <c r="B18" s="25">
        <v>101010423</v>
      </c>
      <c r="D18" s="29">
        <f>1.2*1024*1024*1024</f>
        <v>1288490188.8</v>
      </c>
      <c r="E18" s="31"/>
      <c r="H18" s="25"/>
      <c r="L18" s="27"/>
    </row>
    <row r="19" spans="1:13">
      <c r="A19" s="26" t="s">
        <v>26</v>
      </c>
      <c r="B19" s="26">
        <f>SUM(B1:B18)</f>
        <v>1436545545</v>
      </c>
      <c r="C19" s="26">
        <f t="shared" ref="C19:H19" si="0">SUM(C2:C18)</f>
        <v>895565</v>
      </c>
      <c r="D19" s="30">
        <f t="shared" si="0"/>
        <v>17488913920</v>
      </c>
      <c r="E19" s="32">
        <f t="shared" si="0"/>
        <v>216810704076.79999</v>
      </c>
      <c r="F19" s="1">
        <f t="shared" si="0"/>
        <v>458</v>
      </c>
      <c r="G19" s="26">
        <f t="shared" si="0"/>
        <v>3.3140000000000001</v>
      </c>
      <c r="H19" s="26">
        <f t="shared" si="0"/>
        <v>6.94</v>
      </c>
      <c r="L19" s="27"/>
    </row>
    <row r="20" spans="1:13">
      <c r="B20" t="s">
        <v>72</v>
      </c>
      <c r="C20">
        <f>B19-C19</f>
        <v>1435649980</v>
      </c>
      <c r="L20" s="27"/>
    </row>
    <row r="24" spans="1:13" ht="16" thickBot="1">
      <c r="A24" t="s">
        <v>89</v>
      </c>
    </row>
    <row r="25" spans="1:13" ht="16" thickBot="1">
      <c r="A25" s="36" t="s">
        <v>79</v>
      </c>
      <c r="B25" s="37" t="s">
        <v>75</v>
      </c>
      <c r="C25" s="37" t="s">
        <v>76</v>
      </c>
      <c r="D25" s="37" t="s">
        <v>77</v>
      </c>
      <c r="E25" s="37" t="s">
        <v>78</v>
      </c>
      <c r="F25" s="38" t="s">
        <v>80</v>
      </c>
      <c r="G25" s="44"/>
      <c r="H25" s="45"/>
    </row>
    <row r="26" spans="1:13">
      <c r="A26" s="35" t="s">
        <v>117</v>
      </c>
      <c r="B26" s="39">
        <v>2.4870000000000001</v>
      </c>
      <c r="C26" s="39">
        <v>6.91</v>
      </c>
      <c r="D26" s="39">
        <f>SUM(B26:C26)</f>
        <v>9.3970000000000002</v>
      </c>
      <c r="E26" s="41">
        <v>849970</v>
      </c>
      <c r="F26" s="41">
        <f>E26</f>
        <v>849970</v>
      </c>
      <c r="G26" s="46"/>
      <c r="H26" s="46"/>
    </row>
    <row r="27" spans="1:13">
      <c r="A27" s="34" t="s">
        <v>84</v>
      </c>
      <c r="B27" s="40">
        <v>5.7628000000000004</v>
      </c>
      <c r="C27" s="40">
        <v>22.146999999999998</v>
      </c>
      <c r="D27" s="40">
        <f>C27+B27</f>
        <v>27.909799999999997</v>
      </c>
      <c r="E27" s="42">
        <v>2000000</v>
      </c>
      <c r="F27" s="42">
        <f>F26+E27</f>
        <v>2849970</v>
      </c>
      <c r="G27" s="46"/>
      <c r="H27" s="46"/>
    </row>
    <row r="28" spans="1:13">
      <c r="A28" s="34" t="s">
        <v>85</v>
      </c>
      <c r="B28" s="40">
        <v>6.1909999999999998</v>
      </c>
      <c r="C28" s="40">
        <v>183.126</v>
      </c>
      <c r="D28" s="40">
        <v>52.5</v>
      </c>
      <c r="E28" s="42">
        <v>2000000</v>
      </c>
      <c r="F28" s="42">
        <f t="shared" ref="F28:F52" si="1">F27+E28</f>
        <v>4849970</v>
      </c>
      <c r="G28" s="46"/>
      <c r="H28" s="46"/>
      <c r="K28" t="s">
        <v>81</v>
      </c>
      <c r="M28">
        <f>AVERAGE(B26:B52)</f>
        <v>4.2504</v>
      </c>
    </row>
    <row r="29" spans="1:13">
      <c r="A29" s="34" t="s">
        <v>86</v>
      </c>
      <c r="B29" s="40">
        <v>6.2590000000000003</v>
      </c>
      <c r="C29" s="40">
        <v>71.835999999999999</v>
      </c>
      <c r="D29" s="40">
        <f>SUM(B29:C29)</f>
        <v>78.094999999999999</v>
      </c>
      <c r="E29" s="42">
        <v>2000000</v>
      </c>
      <c r="F29" s="42">
        <f t="shared" si="1"/>
        <v>6849970</v>
      </c>
      <c r="G29" s="46"/>
      <c r="H29" s="46"/>
      <c r="K29" t="s">
        <v>82</v>
      </c>
      <c r="M29">
        <f>AVERAGE(C26:C52)</f>
        <v>414.19103703703706</v>
      </c>
    </row>
    <row r="30" spans="1:13">
      <c r="A30" s="34" t="s">
        <v>87</v>
      </c>
      <c r="B30" s="40">
        <v>6.0919999999999996</v>
      </c>
      <c r="C30" s="40">
        <v>74.933999999999997</v>
      </c>
      <c r="D30" s="40">
        <f>SUM(B30:C30)</f>
        <v>81.025999999999996</v>
      </c>
      <c r="E30" s="42">
        <v>2000000</v>
      </c>
      <c r="F30" s="42">
        <f t="shared" si="1"/>
        <v>8849970</v>
      </c>
      <c r="G30" s="47"/>
      <c r="H30" s="48"/>
      <c r="I30" s="2"/>
    </row>
    <row r="31" spans="1:13">
      <c r="A31" s="34" t="s">
        <v>88</v>
      </c>
      <c r="B31" s="40">
        <v>6.26</v>
      </c>
      <c r="C31" s="40">
        <v>276.38099999999997</v>
      </c>
      <c r="D31" s="40">
        <f t="shared" ref="D31:D52" si="2">SUM(B31:C31)</f>
        <v>282.64099999999996</v>
      </c>
      <c r="E31" s="42">
        <v>2000000</v>
      </c>
      <c r="F31" s="42">
        <f t="shared" si="1"/>
        <v>10849970</v>
      </c>
      <c r="G31" s="47"/>
      <c r="H31" s="48"/>
      <c r="I31" s="2"/>
    </row>
    <row r="32" spans="1:13">
      <c r="A32" s="34" t="s">
        <v>90</v>
      </c>
      <c r="B32" s="40">
        <v>6.181</v>
      </c>
      <c r="C32" s="40">
        <v>103.024</v>
      </c>
      <c r="D32" s="40">
        <f t="shared" si="2"/>
        <v>109.205</v>
      </c>
      <c r="E32" s="42">
        <v>2000000</v>
      </c>
      <c r="F32" s="42">
        <f t="shared" si="1"/>
        <v>12849970</v>
      </c>
      <c r="G32" s="47"/>
      <c r="H32" s="48"/>
      <c r="I32" s="2"/>
      <c r="K32" t="s">
        <v>83</v>
      </c>
      <c r="M32" s="33">
        <f>SUM(E26:E52)</f>
        <v>34103300</v>
      </c>
    </row>
    <row r="33" spans="1:11">
      <c r="A33" s="34" t="s">
        <v>91</v>
      </c>
      <c r="B33" s="40">
        <v>6.5540000000000003</v>
      </c>
      <c r="C33" s="40">
        <v>588.47400000000005</v>
      </c>
      <c r="D33" s="40">
        <f t="shared" si="2"/>
        <v>595.02800000000002</v>
      </c>
      <c r="E33" s="42">
        <v>2000000</v>
      </c>
      <c r="F33" s="42">
        <f t="shared" si="1"/>
        <v>14849970</v>
      </c>
      <c r="G33" s="47"/>
      <c r="H33" s="48"/>
      <c r="I33" s="2"/>
    </row>
    <row r="34" spans="1:11">
      <c r="A34" s="34" t="s">
        <v>92</v>
      </c>
      <c r="B34" s="40">
        <v>6.6390000000000002</v>
      </c>
      <c r="C34" s="40">
        <v>1076.6959999999999</v>
      </c>
      <c r="D34" s="40">
        <f t="shared" si="2"/>
        <v>1083.3349999999998</v>
      </c>
      <c r="E34" s="42">
        <v>2000000</v>
      </c>
      <c r="F34" s="42">
        <f t="shared" si="1"/>
        <v>16849970</v>
      </c>
      <c r="G34" s="47"/>
      <c r="H34" s="48"/>
      <c r="I34" s="2"/>
    </row>
    <row r="35" spans="1:11">
      <c r="A35" s="34" t="s">
        <v>93</v>
      </c>
      <c r="B35" s="40">
        <v>6.8319999999999999</v>
      </c>
      <c r="C35" s="40">
        <v>920.74599999999998</v>
      </c>
      <c r="D35" s="40">
        <f t="shared" si="2"/>
        <v>927.57799999999997</v>
      </c>
      <c r="E35" s="42">
        <v>2000000</v>
      </c>
      <c r="F35" s="42">
        <f t="shared" si="1"/>
        <v>18849970</v>
      </c>
      <c r="G35" s="47"/>
      <c r="H35" s="48"/>
      <c r="I35" s="2"/>
    </row>
    <row r="36" spans="1:11">
      <c r="A36" s="34" t="s">
        <v>94</v>
      </c>
      <c r="B36" s="40">
        <v>2.694</v>
      </c>
      <c r="C36" s="40">
        <v>131.821</v>
      </c>
      <c r="D36" s="40">
        <f t="shared" si="2"/>
        <v>134.51499999999999</v>
      </c>
      <c r="E36" s="43">
        <v>521186</v>
      </c>
      <c r="F36" s="42">
        <f t="shared" si="1"/>
        <v>19371156</v>
      </c>
      <c r="G36" s="47"/>
      <c r="H36" s="48"/>
      <c r="I36" s="2"/>
    </row>
    <row r="37" spans="1:11">
      <c r="A37" s="34" t="s">
        <v>95</v>
      </c>
      <c r="B37" s="40">
        <v>6.8529999999999998</v>
      </c>
      <c r="C37" s="40">
        <v>672.69200000000001</v>
      </c>
      <c r="D37" s="40">
        <f t="shared" si="2"/>
        <v>679.54499999999996</v>
      </c>
      <c r="E37" s="42">
        <v>2000000</v>
      </c>
      <c r="F37" s="42">
        <f t="shared" si="1"/>
        <v>21371156</v>
      </c>
      <c r="G37" s="47"/>
      <c r="H37" s="48"/>
      <c r="I37" s="2"/>
    </row>
    <row r="38" spans="1:11">
      <c r="A38" s="34" t="s">
        <v>96</v>
      </c>
      <c r="B38" s="40">
        <v>5.4660000000000002</v>
      </c>
      <c r="C38" s="40">
        <v>488.24200000000002</v>
      </c>
      <c r="D38" s="40">
        <f t="shared" si="2"/>
        <v>493.70800000000003</v>
      </c>
      <c r="E38" s="43">
        <v>1615295</v>
      </c>
      <c r="F38" s="42">
        <f t="shared" si="1"/>
        <v>22986451</v>
      </c>
      <c r="G38" s="47"/>
      <c r="H38" s="48"/>
      <c r="I38" s="2"/>
    </row>
    <row r="39" spans="1:11">
      <c r="A39" s="34" t="s">
        <v>97</v>
      </c>
      <c r="B39" s="40">
        <v>2.085</v>
      </c>
      <c r="C39" s="40">
        <v>607.57500000000005</v>
      </c>
      <c r="D39" s="40">
        <f t="shared" si="2"/>
        <v>609.66000000000008</v>
      </c>
      <c r="E39" s="43">
        <v>520875</v>
      </c>
      <c r="F39" s="42">
        <f t="shared" si="1"/>
        <v>23507326</v>
      </c>
      <c r="G39" s="47"/>
      <c r="H39" s="48"/>
      <c r="I39" s="2"/>
    </row>
    <row r="40" spans="1:11">
      <c r="A40" s="34" t="s">
        <v>98</v>
      </c>
      <c r="B40" s="40">
        <v>3.1880000000000002</v>
      </c>
      <c r="C40" s="40">
        <v>445.346</v>
      </c>
      <c r="D40" s="40">
        <f t="shared" si="2"/>
        <v>448.53399999999999</v>
      </c>
      <c r="E40" s="43">
        <v>886999</v>
      </c>
      <c r="F40" s="42">
        <f t="shared" si="1"/>
        <v>24394325</v>
      </c>
      <c r="G40" s="47"/>
      <c r="H40" s="48"/>
      <c r="I40" s="2"/>
    </row>
    <row r="41" spans="1:11">
      <c r="A41" s="34" t="s">
        <v>99</v>
      </c>
      <c r="B41" s="40">
        <v>4.7190000000000003</v>
      </c>
      <c r="C41" s="40">
        <v>549.524</v>
      </c>
      <c r="D41" s="40">
        <f t="shared" si="2"/>
        <v>554.24300000000005</v>
      </c>
      <c r="E41" s="43">
        <v>1491970</v>
      </c>
      <c r="F41" s="42">
        <f t="shared" si="1"/>
        <v>25886295</v>
      </c>
      <c r="G41" s="47"/>
      <c r="H41" s="48"/>
      <c r="I41" s="2"/>
    </row>
    <row r="42" spans="1:11">
      <c r="A42" s="34" t="s">
        <v>100</v>
      </c>
      <c r="B42" s="40">
        <v>4.7649999999999997</v>
      </c>
      <c r="C42" s="40">
        <v>610.79499999999996</v>
      </c>
      <c r="D42" s="40">
        <f t="shared" si="2"/>
        <v>615.55999999999995</v>
      </c>
      <c r="E42" s="43">
        <v>1397938</v>
      </c>
      <c r="F42" s="42">
        <f t="shared" si="1"/>
        <v>27284233</v>
      </c>
      <c r="G42" s="47"/>
      <c r="H42" s="48"/>
      <c r="I42" s="2"/>
    </row>
    <row r="43" spans="1:11">
      <c r="A43" s="34" t="s">
        <v>101</v>
      </c>
      <c r="B43" s="40">
        <v>4.3929999999999998</v>
      </c>
      <c r="C43" s="40">
        <v>666.87800000000004</v>
      </c>
      <c r="D43" s="40">
        <f t="shared" si="2"/>
        <v>671.27100000000007</v>
      </c>
      <c r="E43" s="43">
        <v>1271812</v>
      </c>
      <c r="F43" s="42">
        <f t="shared" si="1"/>
        <v>28556045</v>
      </c>
      <c r="G43" s="47"/>
      <c r="H43" s="48"/>
      <c r="I43" s="2"/>
    </row>
    <row r="44" spans="1:11">
      <c r="A44" s="34" t="s">
        <v>102</v>
      </c>
      <c r="B44" s="40">
        <v>0.54700000000000004</v>
      </c>
      <c r="C44" s="40">
        <v>17.829999999999998</v>
      </c>
      <c r="D44" s="40">
        <f t="shared" si="2"/>
        <v>18.376999999999999</v>
      </c>
      <c r="E44" s="43">
        <v>33935</v>
      </c>
      <c r="F44" s="42">
        <f t="shared" si="1"/>
        <v>28589980</v>
      </c>
      <c r="G44" s="47"/>
      <c r="H44" s="48"/>
      <c r="I44" s="2"/>
      <c r="K44" s="33"/>
    </row>
    <row r="45" spans="1:11">
      <c r="A45" s="34" t="s">
        <v>103</v>
      </c>
      <c r="B45" s="40">
        <v>1.099</v>
      </c>
      <c r="C45" s="40">
        <v>85.852000000000004</v>
      </c>
      <c r="D45" s="40">
        <f t="shared" si="2"/>
        <v>86.951000000000008</v>
      </c>
      <c r="E45" s="43">
        <v>194521</v>
      </c>
      <c r="F45" s="42">
        <f t="shared" si="1"/>
        <v>28784501</v>
      </c>
      <c r="G45" s="47"/>
      <c r="H45" s="48"/>
      <c r="I45" s="2"/>
    </row>
    <row r="46" spans="1:11">
      <c r="A46" s="34" t="s">
        <v>104</v>
      </c>
      <c r="B46" s="40">
        <v>2.056</v>
      </c>
      <c r="C46" s="40">
        <v>379.43</v>
      </c>
      <c r="D46" s="40">
        <f t="shared" si="2"/>
        <v>381.48599999999999</v>
      </c>
      <c r="E46" s="43">
        <v>654911</v>
      </c>
      <c r="F46" s="42">
        <f t="shared" si="1"/>
        <v>29439412</v>
      </c>
      <c r="G46" s="47"/>
      <c r="H46" s="48"/>
      <c r="I46" s="2"/>
    </row>
    <row r="47" spans="1:11">
      <c r="A47" s="34" t="s">
        <v>105</v>
      </c>
      <c r="B47" s="40">
        <v>6.7679999999999998</v>
      </c>
      <c r="C47" s="40">
        <v>1364.4</v>
      </c>
      <c r="D47" s="40">
        <f t="shared" si="2"/>
        <v>1371.1680000000001</v>
      </c>
      <c r="E47" s="42">
        <v>2000000</v>
      </c>
      <c r="F47" s="42">
        <f t="shared" si="1"/>
        <v>31439412</v>
      </c>
      <c r="G47" s="47"/>
      <c r="H47" s="48"/>
      <c r="I47" s="2"/>
    </row>
    <row r="48" spans="1:11">
      <c r="A48" s="34" t="s">
        <v>106</v>
      </c>
      <c r="B48" s="40">
        <v>2.1909999999999998</v>
      </c>
      <c r="C48" s="40">
        <v>597.00400000000002</v>
      </c>
      <c r="D48" s="40">
        <f t="shared" si="2"/>
        <v>599.19500000000005</v>
      </c>
      <c r="E48" s="43">
        <v>401348</v>
      </c>
      <c r="F48" s="42">
        <f t="shared" si="1"/>
        <v>31840760</v>
      </c>
      <c r="G48" s="47"/>
      <c r="H48" s="48"/>
      <c r="I48" s="2"/>
    </row>
    <row r="49" spans="1:9">
      <c r="A49" s="34" t="s">
        <v>107</v>
      </c>
      <c r="B49" s="40">
        <v>2.2650000000000001</v>
      </c>
      <c r="C49" s="40">
        <v>423.18599999999998</v>
      </c>
      <c r="D49" s="40">
        <f t="shared" si="2"/>
        <v>425.45099999999996</v>
      </c>
      <c r="E49" s="43">
        <v>597068</v>
      </c>
      <c r="F49" s="42">
        <f t="shared" si="1"/>
        <v>32437828</v>
      </c>
      <c r="G49" s="47"/>
      <c r="H49" s="48"/>
      <c r="I49" s="2"/>
    </row>
    <row r="50" spans="1:9">
      <c r="A50" s="34" t="s">
        <v>108</v>
      </c>
      <c r="B50" s="40">
        <v>1.5720000000000001</v>
      </c>
      <c r="C50" s="40">
        <v>160.173</v>
      </c>
      <c r="D50" s="40">
        <f t="shared" si="2"/>
        <v>161.745</v>
      </c>
      <c r="E50" s="43">
        <v>366779</v>
      </c>
      <c r="F50" s="42">
        <f t="shared" si="1"/>
        <v>32804607</v>
      </c>
      <c r="G50" s="47"/>
      <c r="H50" s="48"/>
      <c r="I50" s="2"/>
    </row>
    <row r="51" spans="1:9">
      <c r="A51" s="34" t="s">
        <v>109</v>
      </c>
      <c r="B51" s="40">
        <v>3.6779999999999999</v>
      </c>
      <c r="C51" s="40">
        <v>548.72</v>
      </c>
      <c r="D51" s="40">
        <f t="shared" si="2"/>
        <v>552.39800000000002</v>
      </c>
      <c r="E51" s="43">
        <v>1062279</v>
      </c>
      <c r="F51" s="42">
        <f t="shared" si="1"/>
        <v>33866886</v>
      </c>
      <c r="G51" s="47"/>
      <c r="H51" s="48"/>
      <c r="I51" s="2"/>
    </row>
    <row r="52" spans="1:9">
      <c r="A52" s="34" t="s">
        <v>110</v>
      </c>
      <c r="B52" s="40">
        <v>1.1639999999999999</v>
      </c>
      <c r="C52" s="40">
        <v>109.416</v>
      </c>
      <c r="D52" s="40">
        <f t="shared" si="2"/>
        <v>110.58</v>
      </c>
      <c r="E52" s="43">
        <v>236414</v>
      </c>
      <c r="F52" s="42">
        <f t="shared" si="1"/>
        <v>34103300</v>
      </c>
      <c r="G52" s="47"/>
      <c r="H52" s="48"/>
      <c r="I52" s="2"/>
    </row>
    <row r="53" spans="1:9">
      <c r="A53" s="34" t="s">
        <v>111</v>
      </c>
      <c r="B53" s="40">
        <v>0.126</v>
      </c>
      <c r="C53" s="40">
        <v>27.026</v>
      </c>
      <c r="D53" s="40">
        <f t="shared" ref="D53" si="3">SUM(B53:C53)</f>
        <v>27.152000000000001</v>
      </c>
      <c r="E53" s="43">
        <v>30815</v>
      </c>
      <c r="F53" s="42">
        <f t="shared" ref="F53" si="4">F52+E53</f>
        <v>34134115</v>
      </c>
      <c r="G53" s="47"/>
      <c r="H53" s="48"/>
    </row>
    <row r="54" spans="1:9">
      <c r="A54" s="34" t="s">
        <v>113</v>
      </c>
      <c r="B54" s="40">
        <v>0.17599999999999999</v>
      </c>
      <c r="C54" s="40">
        <v>9.0150000000000006</v>
      </c>
      <c r="D54" s="40">
        <f t="shared" ref="D54:D76" si="5">SUM(B54:C54)</f>
        <v>9.1910000000000007</v>
      </c>
      <c r="E54" s="43">
        <v>44036</v>
      </c>
      <c r="F54" s="42">
        <f t="shared" ref="F54:F76" si="6">F53+E54</f>
        <v>34178151</v>
      </c>
      <c r="G54" s="47"/>
      <c r="H54" s="48"/>
    </row>
    <row r="55" spans="1:9">
      <c r="A55" s="34" t="s">
        <v>112</v>
      </c>
      <c r="B55" s="40">
        <v>7.8E-2</v>
      </c>
      <c r="C55" s="40">
        <v>3.6080000000000001</v>
      </c>
      <c r="D55" s="40">
        <f t="shared" si="5"/>
        <v>3.6859999999999999</v>
      </c>
      <c r="E55" s="43">
        <v>15407</v>
      </c>
      <c r="F55" s="42">
        <f t="shared" si="6"/>
        <v>34193558</v>
      </c>
      <c r="G55" s="47"/>
      <c r="H55" s="48"/>
    </row>
    <row r="56" spans="1:9">
      <c r="A56" s="34" t="s">
        <v>114</v>
      </c>
      <c r="B56" s="40">
        <v>0.41899999999999998</v>
      </c>
      <c r="C56" s="40">
        <v>24.056999999999999</v>
      </c>
      <c r="D56" s="40">
        <f t="shared" si="5"/>
        <v>24.475999999999999</v>
      </c>
      <c r="E56" s="43">
        <v>126346</v>
      </c>
      <c r="F56" s="42">
        <f t="shared" si="6"/>
        <v>34319904</v>
      </c>
      <c r="G56" s="47"/>
      <c r="H56" s="48"/>
    </row>
    <row r="57" spans="1:9">
      <c r="A57" s="34" t="s">
        <v>115</v>
      </c>
      <c r="B57" s="40">
        <v>0.90700000000000003</v>
      </c>
      <c r="C57" s="40">
        <v>146.08799999999999</v>
      </c>
      <c r="D57" s="40">
        <f t="shared" si="5"/>
        <v>146.995</v>
      </c>
      <c r="E57" s="43">
        <v>292817</v>
      </c>
      <c r="F57" s="42">
        <f t="shared" si="6"/>
        <v>34612721</v>
      </c>
      <c r="G57" s="47"/>
      <c r="H57" s="48"/>
    </row>
    <row r="58" spans="1:9">
      <c r="A58" s="34" t="s">
        <v>116</v>
      </c>
      <c r="B58" s="40">
        <v>1.7130000000000001</v>
      </c>
      <c r="C58" s="40">
        <v>235.67099999999999</v>
      </c>
      <c r="D58" s="40">
        <f t="shared" si="5"/>
        <v>237.38399999999999</v>
      </c>
      <c r="E58" s="43">
        <v>529132</v>
      </c>
      <c r="F58" s="42">
        <f t="shared" si="6"/>
        <v>35141853</v>
      </c>
      <c r="G58" s="47"/>
      <c r="H58" s="48"/>
    </row>
    <row r="59" spans="1:9">
      <c r="A59" s="34" t="s">
        <v>118</v>
      </c>
      <c r="B59" s="40">
        <v>4.45</v>
      </c>
      <c r="C59" s="40">
        <v>920.50599999999997</v>
      </c>
      <c r="D59" s="40">
        <f t="shared" si="5"/>
        <v>924.95600000000002</v>
      </c>
      <c r="E59" s="43">
        <v>1392940</v>
      </c>
      <c r="F59" s="42">
        <f t="shared" si="6"/>
        <v>36534793</v>
      </c>
      <c r="G59" s="47"/>
      <c r="H59" s="48"/>
    </row>
    <row r="60" spans="1:9">
      <c r="A60" s="34" t="s">
        <v>119</v>
      </c>
      <c r="B60" s="40">
        <v>0.69699999999999995</v>
      </c>
      <c r="C60" s="40">
        <v>105.878</v>
      </c>
      <c r="D60" s="40">
        <f t="shared" si="5"/>
        <v>106.575</v>
      </c>
      <c r="E60" s="43">
        <v>203451</v>
      </c>
      <c r="F60" s="42">
        <f t="shared" si="6"/>
        <v>36738244</v>
      </c>
      <c r="G60" s="47"/>
      <c r="H60" s="48"/>
    </row>
    <row r="61" spans="1:9">
      <c r="A61" s="34" t="s">
        <v>120</v>
      </c>
      <c r="B61" s="40">
        <v>0.88100000000000001</v>
      </c>
      <c r="C61" s="40">
        <v>131.84700000000001</v>
      </c>
      <c r="D61" s="40">
        <f t="shared" si="5"/>
        <v>132.72800000000001</v>
      </c>
      <c r="E61" s="43">
        <v>272858</v>
      </c>
      <c r="F61" s="42">
        <f t="shared" si="6"/>
        <v>37011102</v>
      </c>
      <c r="G61" s="47"/>
      <c r="H61" s="48"/>
    </row>
    <row r="62" spans="1:9">
      <c r="A62" s="34" t="s">
        <v>121</v>
      </c>
      <c r="B62" s="40">
        <v>1.0840000000000001</v>
      </c>
      <c r="C62" s="40">
        <v>76.88</v>
      </c>
      <c r="D62" s="40">
        <f t="shared" si="5"/>
        <v>77.963999999999999</v>
      </c>
      <c r="E62" s="43">
        <v>211024</v>
      </c>
      <c r="F62" s="42">
        <f t="shared" si="6"/>
        <v>37222126</v>
      </c>
      <c r="G62" s="47"/>
      <c r="H62" s="48"/>
    </row>
    <row r="63" spans="1:9">
      <c r="A63" s="34" t="s">
        <v>122</v>
      </c>
      <c r="B63" s="40">
        <v>1.2450000000000001</v>
      </c>
      <c r="C63" s="40">
        <v>395.67700000000002</v>
      </c>
      <c r="D63" s="40">
        <f t="shared" si="5"/>
        <v>396.92200000000003</v>
      </c>
      <c r="E63" s="43">
        <v>266053</v>
      </c>
      <c r="F63" s="42">
        <f t="shared" si="6"/>
        <v>37488179</v>
      </c>
      <c r="G63" s="47"/>
      <c r="H63" s="48"/>
    </row>
    <row r="64" spans="1:9">
      <c r="A64" s="34" t="s">
        <v>123</v>
      </c>
      <c r="B64" s="40">
        <v>0.47899999999999998</v>
      </c>
      <c r="C64" s="40">
        <v>0.14899999999999999</v>
      </c>
      <c r="D64" s="40">
        <f t="shared" si="5"/>
        <v>0.628</v>
      </c>
      <c r="E64" s="43">
        <v>96</v>
      </c>
      <c r="F64" s="42">
        <f t="shared" si="6"/>
        <v>37488275</v>
      </c>
      <c r="G64" s="47"/>
      <c r="H64" s="48"/>
    </row>
    <row r="65" spans="1:8">
      <c r="A65" s="34" t="s">
        <v>124</v>
      </c>
      <c r="B65" s="40">
        <v>6.7809999999999997</v>
      </c>
      <c r="C65" s="40">
        <v>2930.7570000000001</v>
      </c>
      <c r="D65" s="40">
        <f t="shared" si="5"/>
        <v>2937.538</v>
      </c>
      <c r="E65" s="42">
        <v>2000000</v>
      </c>
      <c r="F65" s="42">
        <f t="shared" si="6"/>
        <v>39488275</v>
      </c>
      <c r="G65" s="47"/>
      <c r="H65" s="48"/>
    </row>
    <row r="66" spans="1:8">
      <c r="A66" s="34" t="s">
        <v>125</v>
      </c>
      <c r="B66" s="40">
        <v>6.702</v>
      </c>
      <c r="C66" s="40">
        <v>2141.8389999999999</v>
      </c>
      <c r="D66" s="40">
        <f t="shared" si="5"/>
        <v>2148.5410000000002</v>
      </c>
      <c r="E66" s="42">
        <v>2000000</v>
      </c>
      <c r="F66" s="42">
        <f t="shared" si="6"/>
        <v>41488275</v>
      </c>
      <c r="G66" s="47"/>
      <c r="H66" s="48"/>
    </row>
    <row r="67" spans="1:8">
      <c r="A67" s="34" t="s">
        <v>126</v>
      </c>
      <c r="B67" s="40">
        <v>1.88</v>
      </c>
      <c r="C67" s="40">
        <v>182.18</v>
      </c>
      <c r="D67" s="40">
        <f t="shared" si="5"/>
        <v>184.06</v>
      </c>
      <c r="E67" s="42">
        <v>596583</v>
      </c>
      <c r="F67" s="42">
        <f t="shared" si="6"/>
        <v>42084858</v>
      </c>
      <c r="G67" s="47"/>
      <c r="H67" s="48"/>
    </row>
    <row r="68" spans="1:8">
      <c r="A68" s="34"/>
      <c r="B68" s="40"/>
      <c r="C68" s="40"/>
      <c r="D68" s="40">
        <f t="shared" si="5"/>
        <v>0</v>
      </c>
      <c r="E68" s="42"/>
      <c r="F68" s="42">
        <f t="shared" si="6"/>
        <v>42084858</v>
      </c>
      <c r="G68" s="47"/>
      <c r="H68" s="48"/>
    </row>
    <row r="69" spans="1:8">
      <c r="A69" s="34"/>
      <c r="B69" s="40"/>
      <c r="C69" s="40"/>
      <c r="D69" s="40">
        <f t="shared" si="5"/>
        <v>0</v>
      </c>
      <c r="E69" s="42"/>
      <c r="F69" s="42">
        <f t="shared" si="6"/>
        <v>42084858</v>
      </c>
      <c r="G69" s="47"/>
      <c r="H69" s="48"/>
    </row>
    <row r="70" spans="1:8">
      <c r="A70" s="34"/>
      <c r="B70" s="40"/>
      <c r="C70" s="40"/>
      <c r="D70" s="40">
        <f t="shared" si="5"/>
        <v>0</v>
      </c>
      <c r="E70" s="42"/>
      <c r="F70" s="42">
        <f t="shared" si="6"/>
        <v>42084858</v>
      </c>
      <c r="G70" s="47"/>
      <c r="H70" s="48"/>
    </row>
    <row r="71" spans="1:8">
      <c r="A71" s="34"/>
      <c r="B71" s="40"/>
      <c r="C71" s="40"/>
      <c r="D71" s="40">
        <f t="shared" si="5"/>
        <v>0</v>
      </c>
      <c r="E71" s="42"/>
      <c r="F71" s="42">
        <f t="shared" si="6"/>
        <v>42084858</v>
      </c>
      <c r="G71" s="47"/>
      <c r="H71" s="48"/>
    </row>
    <row r="72" spans="1:8">
      <c r="A72" s="34"/>
      <c r="B72" s="40"/>
      <c r="C72" s="40"/>
      <c r="D72" s="40">
        <f t="shared" si="5"/>
        <v>0</v>
      </c>
      <c r="E72" s="42"/>
      <c r="F72" s="42">
        <f t="shared" si="6"/>
        <v>42084858</v>
      </c>
      <c r="G72" s="47"/>
      <c r="H72" s="48"/>
    </row>
    <row r="73" spans="1:8">
      <c r="A73" s="34"/>
      <c r="B73" s="40"/>
      <c r="C73" s="40"/>
      <c r="D73" s="40">
        <f t="shared" si="5"/>
        <v>0</v>
      </c>
      <c r="E73" s="42"/>
      <c r="F73" s="42">
        <f t="shared" si="6"/>
        <v>42084858</v>
      </c>
      <c r="G73" s="47"/>
      <c r="H73" s="48"/>
    </row>
    <row r="74" spans="1:8">
      <c r="A74" s="34"/>
      <c r="B74" s="40"/>
      <c r="C74" s="40"/>
      <c r="D74" s="40">
        <f t="shared" si="5"/>
        <v>0</v>
      </c>
      <c r="E74" s="42"/>
      <c r="F74" s="42">
        <f t="shared" si="6"/>
        <v>42084858</v>
      </c>
      <c r="G74" s="47"/>
      <c r="H74" s="48"/>
    </row>
    <row r="75" spans="1:8">
      <c r="A75" s="34"/>
      <c r="B75" s="40"/>
      <c r="C75" s="40"/>
      <c r="D75" s="40">
        <f t="shared" si="5"/>
        <v>0</v>
      </c>
      <c r="E75" s="42"/>
      <c r="F75" s="42">
        <f t="shared" si="6"/>
        <v>42084858</v>
      </c>
      <c r="G75" s="47"/>
      <c r="H75" s="48"/>
    </row>
    <row r="76" spans="1:8">
      <c r="A76" s="34"/>
      <c r="B76" s="40"/>
      <c r="C76" s="40"/>
      <c r="D76" s="40">
        <f t="shared" si="5"/>
        <v>0</v>
      </c>
      <c r="E76" s="42"/>
      <c r="F76" s="42">
        <f t="shared" si="6"/>
        <v>42084858</v>
      </c>
      <c r="G76" s="47"/>
      <c r="H76" s="4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DBLP</vt:lpstr>
      <vt:lpstr>Wordnet</vt:lpstr>
      <vt:lpstr>Large Random Files</vt:lpstr>
      <vt:lpstr>ODBC</vt:lpstr>
      <vt:lpstr>BTC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cp:revision>0</cp:revision>
  <dcterms:created xsi:type="dcterms:W3CDTF">2012-05-29T13:20:33Z</dcterms:created>
  <dcterms:modified xsi:type="dcterms:W3CDTF">2012-09-17T16:58:34Z</dcterms:modified>
</cp:coreProperties>
</file>