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01_Kirsten\UCF_BootCamp\02_Module1\Challenge\"/>
    </mc:Choice>
  </mc:AlternateContent>
  <xr:revisionPtr revIDLastSave="0" documentId="13_ncr:1_{7F790BBD-5556-4C30-A553-13CC67FF6F4F}" xr6:coauthVersionLast="47" xr6:coauthVersionMax="47" xr10:uidLastSave="{00000000-0000-0000-0000-000000000000}"/>
  <bookViews>
    <workbookView xWindow="18885" yWindow="195" windowWidth="19455" windowHeight="12660" activeTab="2" xr2:uid="{00000000-000D-0000-FFFF-FFFF00000000}"/>
  </bookViews>
  <sheets>
    <sheet name="TheaterOutcomesByLaunchDate" sheetId="9" r:id="rId1"/>
    <sheet name="OutcomesBasedOnGoals" sheetId="10" r:id="rId2"/>
    <sheet name="Kickstarter" sheetId="1" r:id="rId3"/>
    <sheet name="CategoryStatistics" sheetId="11" r:id="rId4"/>
    <sheet name="SubcategoryStatistics" sheetId="12" r:id="rId5"/>
    <sheet name="OutcomesBasedOnLaunchDate" sheetId="13" r:id="rId6"/>
    <sheet name="EdinburghResearch" sheetId="14" r:id="rId7"/>
  </sheets>
  <externalReferences>
    <externalReference r:id="rId8"/>
  </externalReferences>
  <definedNames>
    <definedName name="_xlnm._FilterDatabase" localSheetId="2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6" i="14" l="1"/>
  <c r="B5" i="14"/>
  <c r="B4" i="14"/>
  <c r="B2" i="14"/>
  <c r="B3" i="14"/>
  <c r="D6" i="14"/>
  <c r="C6" i="14"/>
  <c r="D5" i="14"/>
  <c r="C5" i="14"/>
  <c r="D4" i="14"/>
  <c r="C4" i="14"/>
  <c r="D3" i="14"/>
  <c r="C3" i="14"/>
  <c r="D2" i="14"/>
  <c r="C2" i="14"/>
  <c r="G2" i="10" l="1"/>
  <c r="H2" i="10"/>
  <c r="G3" i="10"/>
  <c r="H3" i="10"/>
  <c r="G4" i="10"/>
  <c r="H4" i="10"/>
  <c r="G5" i="10"/>
  <c r="H5" i="10"/>
  <c r="G6" i="10"/>
  <c r="H6" i="10"/>
  <c r="G7" i="10"/>
  <c r="H7" i="10"/>
  <c r="G8" i="10"/>
  <c r="H8" i="10"/>
  <c r="G9" i="10"/>
  <c r="H9" i="10"/>
  <c r="G10" i="10"/>
  <c r="H10" i="10"/>
  <c r="G11" i="10"/>
  <c r="H11" i="10"/>
  <c r="G12" i="10"/>
  <c r="H12" i="10"/>
  <c r="G13" i="10"/>
  <c r="H13" i="10"/>
  <c r="F13" i="10"/>
  <c r="F12" i="10"/>
  <c r="F11" i="10"/>
  <c r="F10" i="10"/>
  <c r="F9" i="10"/>
  <c r="F8" i="10"/>
  <c r="F7" i="10"/>
  <c r="F6" i="10"/>
  <c r="F5" i="10"/>
  <c r="F4" i="10"/>
  <c r="F3" i="10"/>
  <c r="F2" i="10"/>
  <c r="E3" i="10"/>
  <c r="E4" i="10"/>
  <c r="E5" i="10"/>
  <c r="E6" i="10"/>
  <c r="E7" i="10"/>
  <c r="E8" i="10"/>
  <c r="E9" i="10"/>
  <c r="E10" i="10"/>
  <c r="E11" i="10"/>
  <c r="E12" i="10"/>
  <c r="E13" i="10"/>
  <c r="E2" i="10"/>
  <c r="D11" i="10"/>
  <c r="D10" i="10"/>
  <c r="D9" i="10"/>
  <c r="D8" i="10"/>
  <c r="D7" i="10"/>
  <c r="D6" i="10"/>
  <c r="D5" i="10"/>
  <c r="D4" i="10"/>
  <c r="D3" i="10"/>
  <c r="D2" i="10"/>
  <c r="D12" i="10"/>
  <c r="D13" i="10"/>
  <c r="C13" i="10"/>
  <c r="C12" i="10"/>
  <c r="C11" i="10"/>
  <c r="C10" i="10"/>
  <c r="C9" i="10"/>
  <c r="C8" i="10"/>
  <c r="C7" i="10"/>
  <c r="C6" i="10"/>
  <c r="C5" i="10"/>
  <c r="C4" i="10"/>
  <c r="C3" i="10"/>
  <c r="C2" i="10"/>
  <c r="B3" i="10"/>
  <c r="B2" i="10"/>
  <c r="B13" i="10"/>
  <c r="B12" i="10"/>
  <c r="B11" i="10"/>
  <c r="B10" i="10"/>
  <c r="B9" i="10"/>
  <c r="B8" i="10"/>
  <c r="B7" i="10"/>
  <c r="B6" i="10"/>
  <c r="B5" i="10"/>
  <c r="B4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<sst xmlns="http://schemas.openxmlformats.org/spreadsheetml/2006/main" count="33034" uniqueCount="8403">
  <si>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</si>
  <si>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</si>
  <si>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</si>
  <si>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</si>
  <si>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</si>
  <si>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</si>
  <si>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</si>
  <si>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</si>
  <si>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</si>
  <si>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</si>
  <si>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</si>
  <si>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</si>
  <si>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</si>
  <si>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</si>
  <si>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</si>
  <si>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</si>
  <si>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</si>
  <si>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</si>
  <si>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</si>
  <si>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</si>
  <si>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</si>
  <si>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</si>
  <si>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</si>
  <si>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</si>
  <si>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</si>
  <si>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</si>
  <si>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</si>
  <si>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</si>
  <si>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</si>
  <si>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</si>
  <si>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</si>
  <si>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</si>
  <si>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</si>
  <si>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</si>
  <si>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</si>
  <si>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</si>
  <si>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</si>
  <si>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</si>
  <si>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</si>
  <si>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</si>
  <si>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</si>
  <si>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</si>
  <si>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</si>
  <si>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</si>
  <si>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</si>
  <si>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</si>
  <si>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</si>
  <si>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</si>
  <si>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</si>
  <si>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</si>
  <si>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</si>
  <si>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</si>
  <si>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</si>
  <si>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</si>
  <si>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</si>
  <si>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</si>
  <si>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</si>
  <si>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</si>
  <si>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</si>
  <si>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</si>
  <si>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</si>
  <si>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</si>
  <si>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</si>
  <si>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</si>
  <si>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</si>
  <si>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</si>
  <si>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</si>
  <si>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</si>
  <si>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</si>
  <si>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</si>
  <si>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</si>
  <si>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</si>
  <si>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</si>
  <si>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</si>
  <si>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</si>
  <si>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</si>
  <si>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</si>
  <si>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</si>
  <si>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</si>
  <si>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</si>
  <si>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</si>
  <si>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</si>
  <si>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</si>
  <si>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</si>
  <si>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</si>
  <si>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</si>
  <si>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</si>
  <si>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</si>
  <si>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</si>
  <si>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</si>
  <si>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</si>
  <si>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</si>
  <si>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</si>
  <si>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</si>
  <si>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</si>
  <si>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</si>
  <si>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</si>
  <si>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</si>
  <si>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</si>
  <si>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</si>
  <si>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</si>
  <si>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</si>
  <si>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</si>
  <si>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</si>
  <si>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</si>
  <si>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</si>
  <si>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</si>
  <si>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</si>
  <si>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</si>
  <si>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</si>
  <si>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</si>
  <si>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</si>
  <si>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</si>
  <si>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</si>
  <si>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</si>
  <si>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</si>
  <si>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</si>
  <si>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</si>
  <si>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</si>
  <si>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</si>
  <si>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</si>
  <si>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</si>
  <si>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</si>
  <si>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</si>
  <si>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</si>
  <si>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</si>
  <si>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</si>
  <si>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</si>
  <si>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</si>
  <si>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</si>
  <si>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</si>
  <si>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</si>
  <si>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</si>
  <si>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</si>
  <si>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</si>
  <si>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</si>
  <si>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</si>
  <si>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</si>
  <si>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</si>
  <si>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</si>
  <si>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</si>
  <si>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</si>
  <si>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</si>
  <si>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</si>
  <si>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</si>
  <si>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</si>
  <si>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</si>
  <si>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</si>
  <si>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</si>
  <si>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</si>
  <si>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</si>
  <si>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</si>
  <si>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</si>
  <si>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</si>
  <si>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</si>
  <si>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</si>
  <si>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</si>
  <si>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</si>
  <si>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</si>
  <si>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</si>
  <si>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</si>
  <si>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</si>
  <si>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</si>
  <si>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</si>
  <si>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</si>
  <si>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</si>
  <si>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</si>
  <si>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</si>
  <si>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</si>
  <si>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</si>
  <si>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</si>
  <si>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</si>
  <si>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</si>
  <si>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</si>
  <si>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</si>
  <si>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</si>
  <si>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</si>
  <si>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</si>
  <si>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</si>
  <si>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</si>
  <si>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</si>
  <si>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</si>
  <si>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</si>
  <si>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</si>
  <si>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</si>
  <si>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</si>
  <si>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</si>
  <si>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</si>
  <si>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</si>
  <si>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</si>
  <si>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</si>
  <si>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</si>
  <si>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</si>
  <si>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</si>
  <si>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</si>
  <si>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</si>
  <si>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</si>
  <si>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</si>
  <si>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</si>
  <si>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</si>
  <si>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</si>
  <si>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</si>
  <si>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</si>
  <si>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</si>
  <si>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</si>
  <si>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</si>
  <si>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</si>
  <si>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</si>
  <si>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</si>
  <si>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</si>
  <si>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</si>
  <si>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</si>
  <si>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</si>
  <si>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</si>
  <si>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</si>
  <si>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</si>
  <si>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</si>
  <si>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</si>
  <si>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</si>
  <si>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</si>
  <si>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</si>
  <si>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</si>
  <si>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</si>
  <si>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</si>
  <si>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</si>
  <si>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</si>
  <si>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</si>
  <si>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</si>
  <si>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</si>
  <si>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</si>
  <si>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</si>
  <si>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</si>
  <si>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</si>
  <si>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</si>
  <si>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</si>
  <si>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</si>
  <si>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</si>
  <si>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</si>
  <si>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</si>
  <si>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</si>
  <si>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</si>
  <si>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</si>
  <si>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</si>
  <si>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</si>
  <si>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</si>
  <si>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</si>
  <si>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</si>
  <si>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</si>
  <si>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</si>
  <si>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</si>
  <si>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</si>
  <si>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</si>
  <si>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</si>
  <si>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</si>
  <si>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</si>
  <si>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</si>
  <si>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</si>
  <si>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</si>
  <si>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</si>
  <si>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</si>
  <si>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</si>
  <si>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</si>
  <si>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</si>
  <si>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</si>
  <si>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</si>
  <si>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</si>
  <si>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</si>
  <si>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</si>
  <si>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</si>
  <si>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</si>
  <si>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</si>
  <si>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</si>
  <si>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</si>
  <si>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</si>
  <si>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</si>
  <si>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</si>
  <si>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</si>
  <si>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</si>
  <si>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</si>
  <si>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</si>
  <si>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</si>
  <si>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</si>
  <si>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</si>
  <si>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</si>
  <si>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</si>
  <si>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</si>
  <si>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</si>
  <si>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</si>
  <si>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</si>
  <si>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</si>
  <si>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</si>
  <si>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</si>
  <si>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</si>
  <si>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</si>
  <si>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</si>
  <si>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</si>
  <si>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</si>
  <si>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</si>
  <si>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</si>
  <si>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</si>
  <si>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</si>
  <si>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</si>
  <si>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</si>
  <si>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</si>
  <si>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</si>
  <si>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</si>
  <si>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</si>
  <si>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</si>
  <si>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</si>
  <si>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</si>
  <si>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</si>
  <si>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</si>
  <si>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</si>
  <si>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</si>
  <si>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</si>
  <si>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</si>
  <si>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</si>
  <si>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</si>
  <si>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</si>
  <si>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</si>
  <si>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</si>
  <si>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</si>
  <si>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</si>
  <si>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</si>
  <si>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</si>
  <si>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</si>
  <si>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</si>
  <si>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</si>
  <si>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</si>
  <si>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</si>
  <si>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</si>
  <si>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</si>
  <si>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</si>
  <si>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</si>
  <si>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</si>
  <si>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</si>
  <si>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</si>
  <si>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</si>
  <si>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</si>
  <si>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</si>
  <si>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</si>
  <si>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</si>
  <si>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</si>
  <si>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</si>
  <si>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</si>
  <si>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</si>
  <si>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</si>
  <si>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</si>
  <si>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</si>
  <si>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</si>
  <si>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</si>
  <si>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</si>
  <si>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</si>
  <si>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</si>
  <si>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</si>
  <si>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</si>
  <si>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</si>
  <si>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</si>
  <si>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</si>
  <si>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</si>
  <si>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</si>
  <si>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</si>
  <si>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</si>
  <si>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</si>
  <si>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</si>
  <si>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</si>
  <si>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</si>
  <si>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</si>
  <si>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</si>
  <si>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</si>
  <si>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</si>
  <si>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</si>
  <si>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</si>
  <si>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</si>
  <si>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</si>
  <si>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</si>
  <si>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</si>
  <si>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</si>
  <si>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</si>
  <si>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</si>
  <si>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</si>
  <si>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</si>
  <si>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</si>
  <si>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</si>
  <si>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</si>
  <si>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</si>
  <si>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</si>
  <si>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</si>
  <si>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</si>
  <si>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</si>
  <si>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</si>
  <si>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</si>
  <si>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</si>
  <si>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</si>
  <si>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</si>
  <si>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</si>
  <si>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</si>
  <si>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</si>
  <si>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</si>
  <si>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</si>
  <si>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</si>
  <si>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</si>
  <si>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</si>
  <si>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</si>
  <si>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</si>
  <si>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</si>
  <si>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</si>
  <si>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</si>
  <si>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</si>
  <si>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</si>
  <si>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</si>
  <si>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</si>
  <si>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</si>
  <si>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</si>
  <si>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</si>
  <si>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</si>
  <si>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</si>
  <si>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</si>
  <si>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</si>
  <si>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</si>
  <si>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</si>
  <si>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</si>
  <si>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</si>
  <si>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</si>
  <si>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</si>
  <si>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</si>
  <si>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</si>
  <si>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</si>
  <si>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</si>
  <si>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</si>
  <si>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</si>
  <si>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</si>
  <si>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</si>
  <si>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</si>
  <si>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</si>
  <si>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</si>
  <si>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</si>
  <si>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</si>
  <si>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</si>
  <si>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</si>
  <si>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</si>
  <si>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</si>
  <si>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</si>
  <si>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</si>
  <si>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</si>
  <si>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</si>
  <si>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</si>
  <si>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</si>
  <si>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</si>
  <si>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</si>
  <si>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</si>
  <si>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</si>
  <si>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</si>
  <si>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</si>
  <si>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</si>
  <si>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</si>
  <si>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</si>
  <si>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</si>
  <si>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</si>
  <si>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</si>
  <si>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</si>
  <si>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</si>
  <si>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</si>
  <si>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</si>
  <si>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</si>
  <si>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</si>
  <si>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</si>
  <si>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</si>
  <si>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</si>
  <si>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</si>
  <si>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</si>
  <si>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</si>
  <si>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</si>
  <si>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</si>
  <si>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</si>
  <si>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</si>
  <si>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</si>
  <si>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</si>
  <si>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</si>
  <si>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</si>
  <si>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</si>
  <si>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</si>
  <si>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</si>
  <si>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</si>
  <si>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</si>
  <si>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</si>
  <si>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</si>
  <si>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</si>
  <si>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</si>
  <si>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</si>
  <si>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</si>
  <si>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</si>
  <si>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</si>
  <si>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</si>
  <si>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</si>
  <si>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</si>
  <si>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</si>
  <si>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</si>
  <si>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</si>
  <si>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</si>
  <si>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</si>
  <si>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</si>
  <si>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</si>
  <si>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</si>
  <si>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</si>
  <si>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</si>
  <si>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</si>
  <si>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</si>
  <si>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</si>
  <si>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</si>
  <si>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</si>
  <si>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</si>
  <si>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</si>
  <si>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</si>
  <si>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</si>
  <si>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</si>
  <si>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</si>
  <si>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</si>
  <si>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</si>
  <si>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</si>
  <si>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</si>
  <si>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</si>
  <si>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</si>
  <si>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</si>
  <si>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</si>
  <si>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</si>
  <si>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</si>
  <si>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</si>
  <si>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</si>
  <si>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</si>
  <si>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</si>
  <si>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</si>
  <si>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</si>
  <si>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</si>
  <si>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</si>
  <si>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</si>
  <si>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</si>
  <si>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</si>
  <si>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</si>
  <si>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</si>
  <si>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</si>
  <si>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</si>
  <si>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</si>
  <si>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</si>
  <si>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</si>
  <si>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</si>
  <si>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</si>
  <si>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</si>
  <si>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</si>
  <si>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</si>
  <si>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</si>
  <si>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</si>
  <si>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</si>
  <si>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</si>
  <si>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</si>
  <si>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</si>
  <si>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</si>
  <si>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</si>
  <si>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</si>
  <si>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</si>
  <si>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</si>
  <si>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</si>
  <si>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</si>
  <si>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</si>
  <si>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</si>
  <si>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</si>
  <si>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</si>
  <si>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</si>
  <si>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</si>
  <si>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</si>
  <si>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</si>
  <si>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</si>
  <si>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</si>
  <si>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</si>
  <si>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</si>
  <si>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</si>
  <si>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</si>
  <si>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</si>
  <si>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</si>
  <si>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</si>
  <si>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</si>
  <si>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</si>
  <si>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</si>
  <si>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</si>
  <si>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</si>
  <si>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</si>
  <si>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</si>
  <si>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</si>
  <si>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</si>
  <si>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</si>
  <si>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</si>
  <si>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</si>
  <si>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</si>
  <si>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</si>
  <si>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</si>
  <si>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</si>
  <si>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</si>
  <si>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</si>
  <si>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</si>
  <si>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</si>
  <si>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</si>
  <si>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</si>
  <si>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</si>
  <si>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</si>
  <si>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</si>
  <si>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</si>
  <si>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</si>
  <si>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</si>
  <si>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</si>
  <si>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</si>
  <si>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</si>
  <si>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</si>
  <si>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</si>
  <si>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</si>
  <si>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</si>
  <si>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</si>
  <si>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</si>
  <si>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</si>
  <si>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</si>
  <si>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</si>
  <si>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</si>
  <si>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</si>
  <si>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</si>
  <si>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</si>
  <si>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</si>
  <si>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</si>
  <si>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</si>
  <si>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</si>
  <si>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</si>
  <si>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</si>
  <si>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</si>
  <si>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</si>
  <si>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</si>
  <si>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</si>
  <si>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</si>
  <si>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</si>
  <si>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</si>
  <si>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</si>
  <si>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</si>
  <si>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</si>
  <si>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</si>
  <si>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</si>
  <si>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</si>
  <si>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</si>
  <si>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</si>
  <si>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</si>
  <si>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</si>
  <si>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</si>
  <si>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</si>
  <si>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</si>
  <si>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</si>
  <si>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</si>
  <si>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</si>
  <si>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</si>
  <si>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</si>
  <si>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</si>
  <si>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</si>
  <si>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</si>
  <si>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</si>
  <si>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</si>
  <si>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</si>
  <si>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</si>
  <si>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</si>
  <si>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</si>
  <si>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</si>
  <si>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</si>
  <si>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</si>
  <si>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</si>
  <si>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</si>
  <si>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</si>
  <si>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</si>
  <si>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</si>
  <si>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</si>
  <si>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</si>
  <si>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</si>
  <si>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</si>
  <si>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</si>
  <si>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</si>
  <si>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</si>
  <si>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</si>
  <si>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</si>
  <si>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</si>
  <si>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</si>
  <si>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</si>
  <si>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</si>
  <si>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</si>
  <si>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</si>
  <si>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</si>
  <si>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</si>
  <si>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</si>
  <si>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</si>
  <si>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</si>
  <si>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</si>
  <si>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</si>
  <si>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</si>
  <si>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</si>
  <si>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</si>
  <si>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</si>
  <si>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</si>
  <si>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</si>
  <si>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</si>
  <si>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</si>
  <si>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</si>
  <si>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</si>
  <si>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</si>
  <si>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</si>
  <si>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</si>
  <si>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</si>
  <si>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</si>
  <si>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</si>
  <si>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</si>
  <si>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</si>
  <si>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</si>
  <si>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</si>
  <si>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</si>
  <si>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</si>
  <si>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</si>
  <si>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</si>
  <si>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</si>
  <si>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</si>
  <si>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</si>
  <si>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</si>
  <si>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</si>
  <si>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</si>
  <si>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</si>
  <si>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</si>
  <si>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</si>
  <si>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</si>
  <si>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</si>
  <si>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</si>
  <si>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</si>
  <si>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</si>
  <si>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</si>
  <si>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</si>
  <si>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</si>
  <si>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</si>
  <si>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</si>
  <si>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</si>
  <si>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</si>
  <si>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</si>
  <si>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</si>
  <si>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</si>
  <si>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</si>
  <si>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</si>
  <si>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</si>
  <si>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</si>
  <si>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</si>
  <si>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</si>
  <si>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</si>
  <si>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</si>
  <si>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</si>
  <si>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</si>
  <si>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</si>
  <si>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</si>
  <si>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</si>
  <si>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</si>
  <si>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</si>
  <si>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</si>
  <si>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</si>
  <si>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</si>
  <si>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</si>
  <si>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</si>
  <si>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</si>
  <si>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</si>
  <si>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</si>
  <si>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</si>
  <si>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</si>
  <si>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</si>
  <si>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</si>
  <si>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</si>
  <si>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</si>
  <si>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</si>
  <si>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</si>
  <si>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</si>
  <si>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</si>
  <si>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</si>
  <si>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</si>
  <si>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</si>
  <si>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</si>
  <si>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</si>
  <si>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</si>
  <si>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</si>
  <si>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</si>
  <si>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</si>
  <si>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</si>
  <si>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</si>
  <si>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</si>
  <si>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</si>
  <si>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</si>
  <si>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</si>
  <si>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</si>
  <si>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</si>
  <si>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</si>
  <si>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</si>
  <si>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</si>
  <si>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</si>
  <si>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</si>
  <si>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</si>
  <si>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</si>
  <si>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</si>
  <si>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</si>
  <si>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</si>
  <si>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</si>
  <si>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</si>
  <si>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</si>
  <si>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</si>
  <si>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</si>
  <si>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</si>
  <si>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</si>
  <si>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</si>
  <si>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</si>
  <si>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</si>
  <si>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</si>
  <si>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</si>
  <si>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</si>
  <si>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</si>
  <si>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</si>
  <si>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</si>
  <si>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</si>
  <si>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</si>
  <si>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</si>
  <si>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</si>
  <si>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</si>
  <si>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</si>
  <si>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</si>
  <si>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</si>
  <si>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</si>
  <si>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</si>
  <si>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</si>
  <si>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</si>
  <si>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</si>
  <si>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</si>
  <si>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</si>
  <si>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</si>
  <si>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</si>
  <si>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</si>
  <si>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</si>
  <si>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</si>
  <si>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</si>
  <si>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</si>
  <si>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</si>
  <si>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</si>
  <si>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</si>
  <si>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</si>
  <si>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</si>
  <si>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</si>
  <si>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</si>
  <si>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</si>
  <si>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</si>
  <si>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</si>
  <si>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</si>
  <si>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</si>
  <si>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</si>
  <si>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</si>
  <si>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</si>
  <si>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</si>
  <si>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</si>
  <si>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</si>
  <si>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</si>
  <si>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</si>
  <si>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</si>
  <si>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</si>
  <si>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</si>
  <si>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</si>
  <si>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</si>
  <si>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</si>
  <si>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</si>
  <si>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</si>
  <si>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</si>
  <si>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</si>
  <si>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</si>
  <si>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</si>
  <si>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</si>
  <si>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</si>
  <si>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</si>
  <si>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</si>
  <si>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</si>
  <si>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</si>
  <si>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</si>
  <si>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</si>
  <si>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</si>
  <si>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</si>
  <si>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</si>
  <si>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</si>
  <si>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</si>
  <si>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</si>
  <si>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</si>
  <si>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</si>
  <si>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</si>
  <si>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</si>
  <si>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</si>
  <si>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</si>
  <si>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</si>
  <si>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</si>
  <si>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</si>
  <si>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</si>
  <si>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</si>
  <si>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</si>
  <si>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</si>
  <si>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</si>
  <si>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</si>
  <si>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</si>
  <si>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</si>
  <si>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</si>
  <si>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</si>
  <si>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</si>
  <si>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</si>
  <si>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</si>
  <si>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</si>
  <si>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</si>
  <si>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</si>
  <si>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</si>
  <si>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</si>
  <si>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</si>
  <si>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</si>
  <si>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</si>
  <si>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</si>
  <si>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</si>
  <si>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</si>
  <si>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</si>
  <si>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</si>
  <si>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</si>
  <si>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</si>
  <si>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</si>
  <si>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</si>
  <si>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</si>
  <si>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</si>
  <si>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</si>
  <si>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</si>
  <si>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</si>
  <si>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</si>
  <si>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</si>
  <si>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</si>
  <si>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</si>
  <si>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</si>
  <si>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</si>
  <si>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</si>
  <si>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</si>
  <si>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</si>
  <si>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</si>
  <si>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</si>
  <si>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</si>
  <si>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</si>
  <si>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</si>
  <si>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</si>
  <si>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</si>
  <si>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</si>
  <si>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</si>
  <si>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</si>
  <si>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</si>
  <si>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</si>
  <si>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</si>
  <si>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</si>
  <si>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</si>
  <si>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</si>
  <si>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</si>
  <si>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</si>
  <si>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</si>
  <si>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</si>
  <si>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</si>
  <si>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</si>
  <si>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</si>
  <si>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</si>
  <si>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</si>
  <si>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</si>
  <si>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</si>
  <si>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</si>
  <si>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</si>
  <si>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</si>
  <si>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</si>
  <si>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</si>
  <si>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</si>
  <si>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</si>
  <si>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</si>
  <si>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</si>
  <si>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</si>
  <si>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</si>
  <si>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</si>
  <si>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</si>
  <si>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</si>
  <si>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</si>
  <si>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</si>
  <si>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</si>
  <si>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</si>
  <si>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</si>
  <si>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</si>
  <si>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</si>
  <si>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</si>
  <si>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</si>
  <si>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</si>
  <si>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</si>
  <si>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</si>
  <si>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</si>
  <si>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</si>
  <si>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</si>
  <si>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</si>
  <si>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</si>
  <si>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</si>
  <si>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</si>
  <si>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</si>
  <si>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</si>
  <si>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</si>
  <si>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</si>
  <si>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</si>
  <si>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</si>
  <si>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</si>
  <si>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</si>
  <si>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</si>
  <si>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</si>
  <si>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</si>
  <si>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</si>
  <si>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</si>
  <si>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</si>
  <si>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</si>
  <si>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</si>
  <si>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</si>
  <si>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</si>
  <si>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</si>
  <si>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</si>
  <si>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</si>
  <si>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</si>
  <si>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</si>
  <si>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</si>
  <si>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</si>
  <si>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</si>
  <si>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</si>
  <si>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</si>
  <si>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</si>
  <si>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</si>
  <si>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</si>
  <si>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</si>
  <si>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</si>
  <si>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</si>
  <si>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</si>
  <si>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</si>
  <si>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</si>
  <si>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</si>
  <si>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</si>
  <si>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</si>
  <si>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</si>
  <si>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</si>
  <si>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</si>
  <si>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</si>
  <si>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</si>
  <si>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</si>
  <si>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</si>
  <si>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</si>
  <si>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</si>
  <si>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</si>
  <si>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</si>
  <si>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</si>
  <si>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</si>
  <si>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</si>
  <si>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</si>
  <si>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</si>
  <si>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</si>
  <si>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</si>
  <si>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</si>
  <si>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</si>
  <si>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</si>
  <si>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</si>
  <si>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</si>
  <si>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</si>
  <si>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</si>
  <si>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</si>
  <si>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</si>
  <si>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</si>
  <si>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</si>
  <si>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</si>
  <si>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</si>
  <si>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</si>
  <si>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</si>
  <si>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</si>
  <si>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</si>
  <si>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</si>
  <si>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</si>
  <si>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</si>
  <si>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</si>
  <si>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</si>
  <si>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</si>
  <si>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</si>
  <si>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</si>
  <si>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</si>
  <si>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</si>
  <si>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</si>
  <si>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</si>
  <si>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</si>
  <si>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</si>
  <si>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</si>
  <si>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</si>
  <si>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</si>
  <si>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</si>
  <si>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</si>
  <si>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</si>
  <si>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</si>
  <si>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</si>
  <si>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</si>
  <si>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</si>
  <si>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</si>
  <si>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</si>
  <si>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</si>
  <si>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</si>
  <si>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</si>
  <si>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</si>
  <si>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</si>
  <si>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</si>
  <si>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</si>
  <si>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</si>
  <si>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</si>
  <si>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</si>
  <si>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</si>
  <si>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</si>
  <si>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</si>
  <si>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</si>
  <si>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</si>
  <si>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</si>
  <si>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</si>
  <si>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</si>
  <si>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</si>
  <si>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</si>
  <si>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</si>
  <si>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</si>
  <si>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</si>
  <si>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</si>
  <si>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</si>
  <si>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</si>
  <si>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</si>
  <si>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</si>
  <si>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</si>
  <si>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</si>
  <si>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</si>
  <si>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</si>
  <si>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</si>
  <si>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</si>
  <si>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</si>
  <si>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</si>
  <si>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</si>
  <si>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</si>
  <si>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</si>
  <si>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</si>
  <si>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</si>
  <si>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</si>
  <si>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</si>
  <si>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</si>
  <si>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</si>
  <si>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</si>
  <si>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</si>
  <si>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</si>
  <si>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</si>
  <si>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</si>
  <si>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</si>
  <si>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</si>
  <si>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</si>
  <si>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</si>
  <si>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</si>
  <si>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</si>
  <si>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</si>
  <si>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</si>
  <si>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</si>
  <si>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</si>
  <si>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</si>
  <si>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</si>
  <si>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</si>
  <si>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</si>
  <si>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</si>
  <si>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</si>
  <si>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</si>
  <si>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</si>
  <si>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</si>
  <si>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</si>
  <si>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</si>
  <si>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</si>
  <si>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</si>
  <si>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</si>
  <si>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</si>
  <si>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</si>
  <si>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</si>
  <si>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</si>
  <si>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</si>
  <si>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</si>
  <si>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</si>
  <si>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</si>
  <si>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</si>
  <si>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</si>
  <si>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</si>
  <si>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</si>
  <si>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</si>
  <si>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</si>
  <si>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</si>
  <si>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</si>
  <si>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</si>
  <si>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</si>
  <si>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</si>
  <si>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</si>
  <si>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</si>
  <si>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</si>
  <si>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</si>
  <si>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</si>
  <si>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</si>
  <si>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</si>
  <si>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</si>
  <si>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</si>
  <si>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</si>
  <si>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</si>
  <si>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</si>
  <si>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</si>
  <si>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</si>
  <si>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</si>
  <si>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</si>
  <si>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</si>
  <si>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</si>
  <si>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</si>
  <si>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</si>
  <si>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</si>
  <si>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</si>
  <si>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</si>
  <si>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</si>
  <si>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</si>
  <si>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</si>
  <si>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</si>
  <si>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</si>
  <si>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</si>
  <si>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</si>
  <si>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</si>
  <si>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</si>
  <si>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</si>
  <si>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</si>
  <si>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</si>
  <si>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</si>
  <si>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</si>
  <si>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</si>
  <si>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</si>
  <si>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</si>
  <si>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</si>
  <si>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</si>
  <si>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</si>
  <si>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</si>
  <si>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</si>
  <si>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</si>
  <si>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</si>
  <si>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</si>
  <si>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</si>
  <si>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</si>
  <si>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</si>
  <si>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</si>
  <si>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</si>
  <si>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</si>
  <si>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</si>
  <si>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</si>
  <si>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</si>
  <si>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</si>
  <si>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</si>
  <si>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</si>
  <si>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</si>
  <si>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</si>
  <si>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</si>
  <si>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</si>
  <si>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</si>
  <si>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</si>
  <si>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</si>
  <si>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</si>
  <si>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</si>
  <si>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</si>
  <si>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</si>
  <si>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</si>
  <si>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</si>
  <si>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</si>
  <si>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</si>
  <si>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</si>
  <si>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</si>
  <si>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</si>
  <si>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</si>
  <si>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</si>
  <si>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</si>
  <si>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</si>
  <si>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</si>
  <si>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</si>
  <si>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</si>
  <si>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</si>
  <si>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</si>
  <si>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</si>
  <si>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</si>
  <si>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</si>
  <si>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</si>
  <si>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</si>
  <si>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</si>
  <si>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</si>
  <si>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</si>
  <si>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</si>
  <si>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</si>
  <si>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</si>
  <si>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</si>
  <si>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</si>
  <si>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</si>
  <si>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</si>
  <si>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</si>
  <si>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</si>
  <si>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</si>
  <si>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</si>
  <si>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</si>
  <si>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</si>
  <si>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</si>
  <si>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</si>
  <si>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</si>
  <si>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</si>
  <si>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</si>
  <si>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</si>
  <si>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</si>
  <si>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</si>
  <si>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</si>
  <si>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</si>
  <si>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</si>
  <si>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</si>
  <si>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</si>
  <si>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</si>
  <si>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</si>
  <si>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</si>
  <si>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</si>
  <si>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</si>
  <si>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</si>
  <si>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</si>
  <si>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</si>
  <si>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</si>
  <si>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</si>
  <si>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</si>
  <si>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</si>
  <si>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</si>
  <si>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</si>
  <si>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</si>
  <si>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</si>
  <si>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</si>
  <si>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</si>
  <si>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</si>
  <si>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</si>
  <si>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</si>
  <si>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</si>
  <si>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</si>
  <si>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</si>
  <si>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</si>
  <si>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</si>
  <si>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</si>
  <si>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</si>
  <si>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</si>
  <si>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</si>
  <si>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</si>
  <si>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</si>
  <si>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</si>
  <si>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</si>
  <si>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</si>
  <si>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</si>
  <si>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</si>
  <si>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</si>
  <si>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</si>
  <si>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</si>
  <si>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</si>
  <si>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</si>
  <si>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</si>
  <si>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</si>
  <si>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</si>
  <si>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</si>
  <si>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</si>
  <si>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</si>
  <si>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</si>
  <si>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</si>
  <si>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</si>
  <si>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</si>
  <si>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</si>
  <si>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</si>
  <si>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</si>
  <si>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</si>
  <si>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</si>
  <si>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</si>
  <si>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</si>
  <si>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</si>
  <si>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</si>
  <si>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</si>
  <si>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</si>
  <si>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</si>
  <si>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</si>
  <si>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</si>
  <si>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</si>
  <si>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</si>
  <si>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</si>
  <si>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</si>
  <si>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</si>
  <si>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</si>
  <si>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</si>
  <si>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</si>
  <si>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</si>
  <si>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</si>
  <si>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</si>
  <si>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</si>
  <si>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</si>
  <si>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</si>
  <si>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</si>
  <si>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</si>
  <si>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</si>
  <si>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</si>
  <si>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</si>
  <si>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</si>
  <si>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</si>
  <si>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</si>
  <si>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</si>
  <si>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</si>
  <si>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</si>
  <si>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</si>
  <si>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</si>
  <si>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</si>
  <si>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</si>
  <si>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</si>
  <si>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</si>
  <si>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</si>
  <si>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</si>
  <si>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</si>
  <si>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</si>
  <si>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</si>
  <si>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</si>
  <si>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</si>
  <si>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</si>
  <si>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</si>
  <si>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</si>
  <si>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</si>
  <si>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</si>
  <si>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</si>
  <si>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</si>
  <si>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</si>
  <si>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</si>
  <si>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</si>
  <si>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</si>
  <si>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</si>
  <si>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</si>
  <si>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</si>
  <si>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</si>
  <si>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</si>
  <si>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</si>
  <si>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</si>
  <si>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</si>
  <si>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</si>
  <si>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</si>
  <si>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</si>
  <si>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</si>
  <si>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</si>
  <si>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</si>
  <si>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</si>
  <si>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</si>
  <si>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</si>
  <si>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</si>
  <si>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</si>
  <si>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</si>
  <si>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</si>
  <si>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</si>
  <si>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</si>
  <si>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</si>
  <si>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</si>
  <si>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</si>
  <si>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</si>
  <si>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</si>
  <si>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</si>
  <si>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</si>
  <si>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</si>
  <si>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</si>
  <si>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</si>
  <si>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</si>
  <si>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</si>
  <si>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</si>
  <si>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</si>
  <si>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</si>
  <si>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</si>
  <si>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</si>
  <si>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</si>
  <si>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</si>
  <si>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</si>
  <si>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</si>
  <si>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</si>
  <si>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</si>
  <si>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</si>
  <si>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</si>
  <si>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</si>
  <si>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</si>
  <si>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</si>
  <si>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</si>
  <si>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</si>
  <si>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</si>
  <si>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</si>
  <si>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</si>
  <si>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</si>
  <si>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</si>
  <si>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</si>
  <si>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</si>
  <si>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</si>
  <si>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</si>
  <si>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</si>
  <si>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</si>
  <si>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</si>
  <si>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</si>
  <si>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</si>
  <si>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</si>
  <si>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</si>
  <si>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</si>
  <si>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</si>
  <si>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</si>
  <si>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</si>
  <si>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</si>
  <si>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</si>
  <si>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</si>
  <si>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</si>
  <si>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</si>
  <si>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</si>
  <si>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</si>
  <si>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</si>
  <si>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</si>
  <si>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</si>
  <si>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</si>
  <si>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</si>
  <si>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</si>
  <si>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</si>
  <si>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</si>
  <si>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</si>
  <si>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</si>
  <si>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</si>
  <si>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</si>
  <si>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</si>
  <si>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</si>
  <si>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</si>
  <si>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</si>
  <si>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</si>
  <si>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</si>
  <si>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</si>
  <si>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</si>
  <si>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</si>
  <si>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</si>
  <si>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</si>
  <si>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</si>
  <si>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</si>
  <si>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</si>
  <si>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</si>
  <si>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</si>
  <si>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</si>
  <si>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</si>
  <si>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</si>
  <si>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</si>
  <si>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</si>
  <si>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</si>
  <si>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</si>
  <si>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</si>
  <si>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</si>
  <si>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</si>
  <si>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</si>
  <si>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</si>
  <si>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</si>
  <si>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</si>
  <si>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</si>
  <si>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</si>
  <si>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</si>
  <si>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</si>
  <si>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</si>
  <si>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</si>
  <si>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</si>
  <si>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</si>
  <si>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</si>
  <si>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</si>
  <si>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</si>
  <si>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</si>
  <si>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</si>
  <si>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</si>
  <si>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</si>
  <si>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</si>
  <si>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</si>
  <si>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</si>
  <si>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</si>
  <si>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</si>
  <si>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</si>
  <si>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</si>
  <si>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</si>
  <si>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</si>
  <si>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</si>
  <si>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</si>
  <si>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</si>
  <si>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</si>
  <si>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</si>
  <si>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</si>
  <si>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</si>
  <si>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</si>
  <si>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</si>
  <si>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</si>
  <si>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</si>
  <si>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</si>
  <si>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</si>
  <si>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</si>
  <si>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</si>
  <si>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</si>
  <si>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</si>
  <si>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</si>
  <si>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</si>
  <si>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</si>
  <si>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</si>
  <si>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</si>
  <si>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</si>
  <si>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</si>
  <si>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</si>
  <si>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</si>
  <si>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</si>
  <si>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</si>
  <si>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</si>
  <si>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</si>
  <si>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</si>
  <si>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</si>
  <si>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</si>
  <si>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</si>
  <si>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</si>
  <si>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</si>
  <si>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</si>
  <si>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</si>
  <si>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</si>
  <si>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</si>
  <si>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</si>
  <si>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</si>
  <si>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</si>
  <si>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</si>
  <si>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</si>
  <si>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</si>
  <si>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</si>
  <si>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</si>
  <si>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</si>
  <si>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</si>
  <si>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</si>
  <si>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</si>
  <si>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</si>
  <si>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</si>
  <si>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</si>
  <si>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</si>
  <si>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</si>
  <si>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</si>
  <si>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</si>
  <si>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</si>
  <si>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</si>
  <si>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</si>
  <si>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</si>
  <si>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</si>
  <si>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</si>
  <si>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</si>
  <si>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</si>
  <si>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</si>
  <si>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</si>
  <si>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</si>
  <si>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</si>
  <si>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</si>
  <si>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</si>
  <si>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</si>
  <si>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</si>
  <si>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</si>
  <si>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</si>
  <si>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</si>
  <si>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</si>
  <si>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</si>
  <si>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</si>
  <si>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</si>
  <si>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</si>
  <si>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</si>
  <si>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</si>
  <si>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</si>
  <si>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</si>
  <si>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</si>
  <si>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</si>
  <si>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</si>
  <si>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</si>
  <si>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</si>
  <si>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</si>
  <si>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</si>
  <si>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</si>
  <si>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</si>
  <si>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</si>
  <si>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</si>
  <si>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</si>
  <si>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</si>
  <si>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</si>
  <si>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</si>
  <si>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</si>
  <si>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</si>
  <si>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</si>
  <si>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</si>
  <si>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</si>
  <si>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</si>
  <si>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</si>
  <si>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</si>
  <si>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</si>
  <si>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</si>
  <si>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</si>
  <si>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</si>
  <si>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</si>
  <si>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</si>
  <si>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</si>
  <si>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</si>
  <si>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</si>
  <si>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</si>
  <si>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</si>
  <si>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</si>
  <si>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</si>
  <si>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</si>
  <si>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</si>
  <si>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</si>
  <si>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</si>
  <si>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</si>
  <si>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</si>
  <si>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</si>
  <si>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</si>
  <si>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</si>
  <si>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</si>
  <si>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</si>
  <si>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</si>
  <si>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</si>
  <si>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</si>
  <si>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</si>
  <si>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</si>
  <si>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</si>
  <si>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</si>
  <si>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</si>
  <si>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</si>
  <si>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</si>
  <si>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</si>
  <si>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</si>
  <si>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</si>
  <si>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</si>
  <si>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</si>
  <si>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</si>
  <si>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</si>
  <si>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</si>
  <si>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</si>
  <si>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</si>
  <si>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</si>
  <si>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</si>
  <si>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</si>
  <si>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</si>
  <si>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</si>
  <si>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</si>
  <si>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</si>
  <si>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</si>
  <si>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</si>
  <si>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</si>
  <si>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</si>
  <si>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</si>
  <si>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</si>
  <si>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</si>
  <si>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</si>
  <si>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</si>
  <si>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</si>
  <si>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</si>
  <si>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</si>
  <si>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</si>
  <si>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</si>
  <si>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</si>
  <si>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</si>
  <si>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</si>
  <si>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</si>
  <si>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</si>
  <si>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</si>
  <si>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</si>
  <si>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</si>
  <si>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</si>
  <si>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</si>
  <si>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</si>
  <si>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</si>
  <si>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</si>
  <si>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</si>
  <si>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</si>
  <si>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</si>
  <si>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</si>
  <si>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</si>
  <si>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</si>
  <si>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</si>
  <si>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</si>
  <si>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</si>
  <si>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</si>
  <si>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</si>
  <si>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</si>
  <si>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</si>
  <si>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</si>
  <si>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</si>
  <si>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</si>
  <si>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</si>
  <si>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</si>
  <si>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</si>
  <si>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</si>
  <si>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</si>
  <si>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</si>
  <si>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</si>
  <si>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</si>
  <si>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</si>
  <si>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</si>
  <si>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</si>
  <si>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</si>
  <si>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</si>
  <si>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</si>
  <si>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</si>
  <si>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</si>
  <si>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</si>
  <si>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</si>
  <si>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</si>
  <si>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</si>
  <si>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</si>
  <si>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</si>
  <si>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</si>
  <si>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</si>
  <si>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</si>
  <si>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</si>
  <si>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</si>
  <si>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</si>
  <si>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</si>
  <si>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</si>
  <si>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</si>
  <si>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</si>
  <si>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</si>
  <si>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</si>
  <si>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</si>
  <si>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</si>
  <si>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</si>
  <si>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</si>
  <si>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</si>
  <si>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</si>
  <si>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</si>
  <si>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</si>
  <si>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</si>
  <si>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</si>
  <si>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</si>
  <si>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</si>
  <si>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</si>
  <si>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</si>
  <si>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</si>
  <si>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</si>
  <si>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</si>
  <si>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</si>
  <si>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</si>
  <si>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</si>
  <si>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</si>
  <si>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</si>
  <si>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</si>
  <si>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</si>
  <si>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</si>
  <si>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</si>
  <si>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</si>
  <si>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</si>
  <si>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</si>
  <si>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</si>
  <si>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</si>
  <si>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</si>
  <si>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</si>
  <si>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</si>
  <si>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</si>
  <si>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</si>
  <si>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</si>
  <si>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</si>
  <si>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</si>
  <si>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</si>
  <si>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</si>
  <si>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</si>
  <si>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</si>
  <si>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</si>
  <si>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</si>
  <si>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</si>
  <si>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</si>
  <si>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</si>
  <si>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</si>
  <si>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</si>
  <si>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</si>
  <si>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</si>
  <si>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</si>
  <si>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</si>
  <si>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</si>
  <si>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</si>
  <si>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</si>
  <si>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</si>
  <si>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</si>
  <si>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</si>
  <si>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</si>
  <si>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</si>
  <si>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</si>
  <si>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</si>
  <si>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</si>
  <si>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</si>
  <si>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</si>
  <si>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</si>
  <si>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</si>
  <si>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</si>
  <si>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</si>
  <si>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</si>
  <si>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</si>
  <si>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</si>
  <si>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</si>
  <si>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</si>
  <si>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</si>
  <si>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</si>
  <si>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</si>
  <si>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</si>
  <si>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</si>
  <si>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</si>
  <si>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</si>
  <si>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</si>
  <si>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</si>
  <si>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</si>
  <si>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</si>
  <si>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</si>
  <si>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</si>
  <si>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</si>
  <si>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</si>
  <si>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</si>
  <si>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</si>
  <si>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</si>
  <si>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</si>
  <si>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</si>
  <si>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</si>
  <si>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</si>
  <si>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</si>
  <si>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</si>
  <si>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</si>
  <si>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</si>
  <si>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</si>
  <si>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</si>
  <si>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</si>
  <si>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</si>
  <si>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</si>
  <si>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</si>
  <si>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</si>
  <si>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</si>
  <si>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</si>
  <si>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</si>
  <si>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</si>
  <si>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</si>
  <si>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</si>
  <si>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</si>
  <si>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</si>
  <si>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</si>
  <si>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</si>
  <si>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</si>
  <si>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</si>
  <si>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</si>
  <si>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</si>
  <si>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</si>
  <si>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</si>
  <si>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</si>
  <si>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</si>
  <si>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</si>
  <si>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</si>
  <si>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</si>
  <si>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</si>
  <si>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</si>
  <si>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</si>
  <si>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</si>
  <si>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</si>
  <si>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</si>
  <si>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</si>
  <si>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</si>
  <si>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</si>
  <si>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</si>
  <si>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</si>
  <si>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</si>
  <si>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</si>
  <si>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</si>
  <si>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</si>
  <si>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</si>
  <si>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</si>
  <si>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</si>
  <si>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</si>
  <si>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</si>
  <si>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</si>
  <si>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</si>
  <si>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</si>
  <si>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</si>
  <si>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</si>
  <si>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</si>
  <si>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</si>
  <si>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</si>
  <si>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</si>
  <si>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</si>
  <si>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</si>
  <si>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</si>
  <si>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</si>
  <si>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</si>
  <si>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</si>
  <si>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</si>
  <si>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</si>
  <si>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</si>
  <si>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</si>
  <si>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</si>
  <si>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</si>
  <si>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</si>
  <si>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</si>
  <si>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</si>
  <si>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</si>
  <si>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</si>
  <si>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</si>
  <si>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</si>
  <si>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</si>
  <si>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</si>
  <si>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</si>
  <si>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</si>
  <si>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</si>
  <si>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</si>
  <si>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</si>
  <si>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</si>
  <si>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</si>
  <si>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</si>
  <si>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</si>
  <si>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</si>
  <si>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</si>
  <si>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</si>
  <si>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</si>
  <si>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</si>
  <si>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</si>
  <si>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</si>
  <si>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</si>
  <si>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</si>
  <si>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</si>
  <si>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</si>
  <si>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</si>
  <si>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</si>
  <si>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</si>
  <si>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</si>
  <si>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</si>
  <si>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</si>
  <si>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</si>
  <si>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</si>
  <si>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</si>
  <si>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</si>
  <si>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</si>
  <si>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</si>
  <si>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</si>
  <si>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</si>
  <si>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</si>
  <si>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</si>
  <si>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</si>
  <si>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</si>
  <si>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</si>
  <si>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</si>
  <si>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</si>
  <si>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</si>
  <si>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</si>
  <si>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</si>
  <si>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</si>
  <si>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</si>
  <si>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</si>
  <si>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</si>
  <si>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</si>
  <si>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</si>
  <si>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</si>
  <si>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</si>
  <si>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</si>
  <si>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</si>
  <si>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</si>
  <si>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</si>
  <si>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</si>
  <si>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</si>
  <si>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</si>
  <si>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</si>
  <si>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</si>
  <si>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</si>
  <si>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</si>
  <si>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</si>
  <si>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</si>
  <si>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</si>
  <si>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</si>
  <si>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</si>
  <si>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</si>
  <si>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</si>
  <si>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</si>
  <si>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</si>
  <si>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</si>
  <si>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</si>
  <si>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</si>
  <si>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</si>
  <si>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</si>
  <si>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</si>
  <si>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</si>
  <si>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</si>
  <si>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</si>
  <si>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</si>
  <si>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</si>
  <si>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</si>
  <si>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</si>
  <si>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</si>
  <si>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</si>
  <si>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</si>
  <si>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</si>
  <si>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</si>
  <si>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</si>
  <si>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</si>
  <si>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</si>
  <si>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</si>
  <si>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</si>
  <si>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</si>
  <si>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</si>
  <si>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</si>
  <si>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</si>
  <si>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</si>
  <si>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</si>
  <si>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</si>
  <si>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</si>
  <si>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</si>
  <si>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</si>
  <si>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</si>
  <si>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</si>
  <si>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</si>
  <si>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</si>
  <si>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</si>
  <si>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</si>
  <si>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</si>
  <si>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</si>
  <si>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</si>
  <si>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</si>
  <si>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</si>
  <si>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</si>
  <si>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</si>
  <si>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</si>
  <si>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</si>
  <si>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</si>
  <si>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</si>
  <si>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</si>
  <si>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</si>
  <si>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</si>
  <si>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</si>
  <si>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</si>
  <si>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</si>
  <si>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</si>
  <si>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</si>
  <si>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</si>
  <si>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</si>
  <si>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</si>
  <si>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</si>
  <si>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</si>
  <si>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</si>
  <si>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</si>
  <si>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</si>
  <si>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</si>
  <si>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</si>
  <si>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</si>
  <si>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</si>
  <si>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</si>
  <si>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</si>
  <si>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</si>
  <si>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</si>
  <si>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</si>
  <si>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</si>
  <si>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</si>
  <si>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</si>
  <si>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</si>
  <si>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</si>
  <si>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</si>
  <si>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</si>
  <si>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</si>
  <si>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</si>
  <si>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</si>
  <si>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</si>
  <si>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</si>
  <si>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</si>
  <si>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</si>
  <si>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</si>
  <si>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</si>
  <si>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</si>
  <si>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</si>
  <si>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</si>
  <si>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</si>
  <si>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</si>
  <si>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</si>
  <si>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</si>
  <si>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</si>
  <si>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</si>
  <si>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</si>
  <si>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</si>
  <si>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</si>
  <si>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</si>
  <si>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</si>
  <si>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</si>
  <si>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</si>
  <si>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</si>
  <si>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</si>
  <si>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</si>
  <si>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</si>
  <si>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</si>
  <si>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</si>
  <si>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</si>
  <si>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</si>
  <si>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</si>
  <si>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</si>
  <si>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</si>
  <si>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</si>
  <si>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</si>
  <si>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</si>
  <si>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</si>
  <si>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</si>
  <si>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</si>
  <si>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</si>
  <si>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</si>
  <si>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</si>
  <si>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</si>
  <si>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</si>
  <si>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</si>
  <si>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</si>
  <si>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</si>
  <si>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</si>
  <si>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</si>
  <si>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</si>
  <si>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</si>
  <si>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</si>
  <si>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</si>
  <si>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</si>
  <si>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</si>
  <si>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</si>
  <si>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</si>
  <si>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</si>
  <si>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</si>
  <si>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</si>
  <si>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</si>
  <si>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</si>
  <si>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</si>
  <si>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</si>
  <si>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</si>
  <si>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</si>
  <si>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</si>
  <si>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</si>
  <si>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</si>
  <si>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</si>
  <si>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</si>
  <si>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</si>
  <si>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</si>
  <si>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</si>
  <si>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</si>
  <si>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</si>
  <si>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</si>
  <si>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</si>
  <si>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</si>
  <si>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</si>
  <si>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</si>
  <si>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</si>
  <si>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</si>
  <si>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</si>
  <si>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</si>
  <si>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</si>
  <si>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</si>
  <si>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</si>
  <si>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</si>
  <si>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</si>
  <si>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</si>
  <si>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</si>
  <si>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</si>
  <si>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</si>
  <si>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</si>
  <si>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</si>
  <si>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</si>
  <si>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</si>
  <si>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</si>
  <si>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</si>
  <si>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</si>
  <si>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</si>
  <si>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</si>
  <si>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</si>
  <si>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</si>
  <si>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</si>
  <si>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</si>
  <si>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</si>
  <si>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</si>
  <si>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</si>
  <si>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</si>
  <si>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</si>
  <si>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</si>
  <si>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</si>
  <si>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</si>
  <si>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</si>
  <si>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</si>
  <si>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</si>
  <si>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</si>
  <si>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</si>
  <si>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</si>
  <si>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</si>
  <si>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</si>
  <si>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</si>
  <si>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</si>
  <si>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</si>
  <si>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</si>
  <si>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</si>
  <si>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</si>
  <si>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</si>
  <si>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</si>
  <si>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</si>
  <si>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</si>
  <si>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</si>
  <si>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</si>
  <si>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</si>
  <si>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</si>
  <si>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</si>
  <si>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</si>
  <si>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</si>
  <si>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</si>
  <si>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</si>
  <si>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</si>
  <si>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</si>
  <si>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</si>
  <si>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</si>
  <si>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</si>
  <si>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</si>
  <si>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</si>
  <si>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</si>
  <si>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</si>
  <si>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</si>
  <si>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</si>
  <si>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</si>
  <si>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</si>
  <si>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</si>
  <si>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</si>
  <si>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</si>
  <si>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</si>
  <si>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</si>
  <si>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</si>
  <si>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</si>
  <si>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</si>
  <si>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</si>
  <si>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</si>
  <si>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</si>
  <si>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</si>
  <si>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</si>
  <si>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</si>
  <si>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</si>
  <si>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</si>
  <si>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</si>
  <si>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</si>
  <si>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</si>
  <si>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</si>
  <si>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</si>
  <si>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</si>
  <si>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</si>
  <si>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</si>
  <si>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</si>
  <si>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</si>
  <si>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</si>
  <si>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</si>
  <si>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</si>
  <si>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</si>
  <si>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</si>
  <si>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</si>
  <si>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</si>
  <si>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</si>
  <si>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</si>
  <si>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</si>
  <si>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</si>
  <si>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</si>
  <si>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</si>
  <si>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</si>
  <si>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</si>
  <si>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</si>
  <si>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</si>
  <si>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</si>
  <si>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</si>
  <si>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</si>
  <si>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</si>
  <si>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</si>
  <si>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</si>
  <si>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</si>
  <si>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</si>
  <si>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</si>
  <si>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</si>
  <si>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</si>
  <si>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</si>
  <si>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</si>
  <si>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</si>
  <si>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</si>
  <si>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</si>
  <si>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</si>
  <si>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</si>
  <si>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</si>
  <si>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</si>
  <si>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</si>
  <si>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</si>
  <si>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</si>
  <si>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</si>
  <si>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</si>
  <si>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</si>
  <si>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</si>
  <si>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</si>
  <si>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</si>
  <si>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</si>
  <si>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</si>
  <si>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</si>
  <si>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</si>
  <si>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</si>
  <si>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</si>
  <si>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</si>
  <si>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</si>
  <si>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</si>
  <si>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</si>
  <si>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</si>
  <si>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</si>
  <si>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</si>
  <si>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</si>
  <si>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</si>
  <si>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</si>
  <si>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</si>
  <si>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</si>
  <si>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</si>
  <si>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</si>
  <si>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</si>
  <si>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</si>
  <si>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</si>
  <si>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</si>
  <si>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</si>
  <si>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</si>
  <si>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</si>
  <si>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</si>
  <si>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</si>
  <si>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</si>
  <si>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</si>
  <si>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</si>
  <si>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</si>
  <si>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</si>
  <si>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</si>
  <si>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</si>
  <si>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</si>
  <si>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</si>
  <si>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</si>
  <si>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</si>
  <si>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</si>
  <si>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</si>
  <si>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</si>
  <si>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</si>
  <si>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</si>
  <si>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</si>
  <si>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</si>
  <si>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</si>
  <si>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</si>
  <si>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</si>
  <si>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</si>
  <si>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</si>
  <si>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</si>
  <si>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</si>
  <si>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</si>
  <si>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</si>
  <si>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</si>
  <si>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</si>
  <si>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</si>
  <si>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</si>
  <si>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</si>
  <si>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</si>
  <si>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</si>
  <si>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</si>
  <si>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</si>
  <si>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</si>
  <si>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</si>
  <si>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</si>
  <si>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</si>
  <si>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</si>
  <si>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</si>
  <si>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</si>
  <si>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</si>
  <si>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</si>
  <si>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</si>
  <si>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</si>
  <si>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</si>
  <si>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</si>
  <si>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</si>
  <si>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</si>
  <si>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</si>
  <si>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</si>
  <si>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</si>
  <si>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</si>
  <si>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</si>
  <si>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</si>
  <si>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</si>
  <si>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</si>
  <si>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</si>
  <si>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</si>
  <si>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</si>
  <si>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</si>
  <si>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</si>
  <si>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</si>
  <si>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</si>
  <si>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</si>
  <si>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</si>
  <si>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</si>
  <si>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</si>
  <si>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</si>
  <si>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</si>
  <si>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</si>
  <si>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</si>
  <si>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</si>
  <si>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</si>
  <si>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</si>
  <si>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</si>
  <si>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</si>
  <si>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</si>
  <si>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</si>
  <si>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</si>
  <si>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</si>
  <si>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</si>
  <si>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</si>
  <si>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</si>
  <si>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</si>
  <si>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</si>
  <si>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</si>
  <si>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</si>
  <si>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</si>
  <si>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</si>
  <si>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</si>
  <si>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</si>
  <si>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</si>
  <si>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</si>
  <si>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</si>
  <si>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</si>
  <si>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</si>
  <si>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</si>
  <si>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</si>
  <si>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</si>
  <si>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</si>
  <si>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</si>
  <si>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</si>
  <si>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</si>
  <si>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</si>
  <si>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</si>
  <si>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</si>
  <si>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</si>
  <si>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</si>
  <si>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</si>
  <si>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</si>
  <si>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</si>
  <si>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</si>
  <si>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</si>
  <si>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</si>
  <si>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</si>
  <si>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</si>
  <si>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</si>
  <si>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</si>
  <si>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</si>
  <si>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</si>
  <si>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</si>
  <si>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</si>
  <si>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</si>
  <si>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</si>
  <si>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</si>
  <si>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</si>
  <si>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</si>
  <si>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</si>
  <si>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</si>
  <si>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</si>
  <si>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</si>
  <si>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</si>
  <si>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</si>
  <si>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</si>
  <si>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</si>
  <si>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</si>
  <si>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</si>
  <si>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</si>
  <si>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</si>
  <si>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</si>
  <si>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</si>
  <si>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</si>
  <si>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</si>
  <si>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</si>
  <si>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</si>
  <si>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</si>
  <si>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</si>
  <si>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</si>
  <si>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</si>
  <si>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</si>
  <si>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</si>
  <si>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</si>
  <si>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</si>
  <si>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</si>
  <si>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</si>
  <si>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</si>
  <si>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</si>
  <si>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</si>
  <si>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</si>
  <si>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</si>
  <si>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</si>
  <si>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</si>
  <si>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</si>
  <si>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</si>
  <si>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</si>
  <si>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</si>
  <si>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</si>
  <si>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</si>
  <si>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</si>
  <si>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</si>
  <si>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</si>
  <si>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</si>
  <si>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</si>
  <si>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</si>
  <si>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</si>
  <si>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</si>
  <si>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</si>
  <si>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</si>
  <si>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</si>
  <si>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</si>
  <si>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</si>
  <si>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</si>
  <si>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</si>
  <si>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</si>
  <si>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</si>
  <si>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</si>
  <si>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</si>
  <si>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</si>
  <si>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</si>
  <si>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</si>
  <si>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</si>
  <si>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</si>
  <si>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</si>
  <si>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</si>
  <si>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</si>
  <si>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</si>
  <si>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</si>
  <si>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</si>
  <si>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</si>
  <si>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</si>
  <si>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</si>
  <si>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</si>
  <si>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</si>
  <si>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</si>
  <si>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</si>
  <si>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</si>
  <si>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</si>
  <si>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</si>
  <si>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</si>
  <si>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</si>
  <si>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</si>
  <si>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</si>
  <si>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</si>
  <si>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</si>
  <si>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</si>
  <si>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</si>
  <si>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</si>
  <si>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</si>
  <si>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</si>
  <si>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</si>
  <si>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</si>
  <si>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</si>
  <si>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</si>
  <si>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</si>
  <si>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</si>
  <si>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</si>
  <si>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</si>
  <si>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</si>
  <si>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</si>
  <si>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</si>
  <si>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</si>
  <si>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</si>
  <si>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</si>
  <si>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</si>
  <si>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</si>
  <si>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</si>
  <si>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</si>
  <si>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</si>
  <si>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</si>
  <si>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</si>
  <si>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</si>
  <si>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</si>
  <si>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</si>
  <si>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</si>
  <si>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</si>
  <si>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</si>
  <si>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</si>
  <si>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</si>
  <si>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</si>
  <si>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</si>
  <si>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</si>
  <si>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</si>
  <si>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</si>
  <si>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</si>
  <si>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</si>
  <si>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</si>
  <si>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</si>
  <si>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</si>
  <si>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</si>
  <si>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</si>
  <si>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</si>
  <si>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</si>
  <si>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</si>
  <si>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</si>
  <si>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</si>
  <si>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</si>
  <si>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</si>
  <si>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</si>
  <si>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</si>
  <si>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</si>
  <si>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</si>
  <si>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</si>
  <si>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</si>
  <si>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</si>
  <si>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</si>
  <si>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</si>
  <si>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</si>
  <si>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</si>
  <si>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</si>
  <si>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</si>
  <si>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</si>
  <si>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</si>
  <si>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</si>
  <si>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</si>
  <si>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</si>
  <si>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</si>
  <si>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</si>
  <si>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</si>
  <si>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</si>
  <si>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</si>
  <si>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</si>
  <si>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</si>
  <si>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</si>
  <si>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</si>
  <si>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</si>
  <si>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</si>
  <si>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</si>
  <si>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</si>
  <si>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</si>
  <si>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</si>
  <si>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</si>
  <si>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</si>
  <si>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</si>
  <si>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</si>
  <si>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</si>
  <si>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</si>
  <si>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</si>
  <si>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</si>
  <si>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</si>
  <si>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</si>
  <si>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</si>
  <si>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</si>
  <si>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</si>
  <si>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</si>
  <si>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</si>
  <si>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</si>
  <si>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</si>
  <si>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</si>
  <si>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</si>
  <si>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</si>
  <si>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</si>
  <si>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</si>
  <si>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</si>
  <si>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</si>
  <si>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</si>
  <si>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</si>
  <si>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</si>
  <si>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</si>
  <si>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</si>
  <si>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</si>
  <si>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</si>
  <si>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</si>
  <si>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</si>
  <si>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</si>
  <si>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</si>
  <si>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</si>
  <si>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</si>
  <si>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</si>
  <si>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</si>
  <si>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</si>
  <si>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</si>
  <si>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</si>
  <si>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</si>
  <si>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</si>
  <si>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</si>
  <si>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</si>
  <si>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</si>
  <si>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</si>
  <si>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</si>
  <si>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</si>
  <si>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</si>
  <si>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</si>
  <si>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</si>
  <si>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</si>
  <si>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</si>
  <si>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</si>
  <si>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</si>
  <si>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</si>
  <si>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</si>
  <si>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</si>
  <si>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</si>
  <si>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</si>
  <si>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</si>
  <si>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</si>
  <si>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</si>
  <si>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</si>
  <si>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</si>
  <si>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</si>
  <si>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</si>
  <si>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</si>
  <si>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</si>
  <si>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</si>
  <si>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</si>
  <si>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</si>
  <si>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</si>
  <si>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</si>
  <si>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</si>
  <si>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</si>
  <si>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</si>
  <si>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</si>
  <si>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</si>
  <si>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</si>
  <si>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</si>
  <si>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</si>
  <si>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</si>
  <si>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</si>
  <si>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</si>
  <si>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</si>
  <si>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</si>
  <si>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</si>
  <si>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</si>
  <si>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</si>
  <si>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</si>
  <si>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</si>
  <si>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</si>
  <si>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</si>
  <si>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</si>
  <si>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</si>
  <si>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</si>
  <si>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</si>
  <si>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</si>
  <si>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</si>
  <si>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</si>
  <si>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</si>
  <si>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</si>
  <si>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</si>
  <si>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</si>
  <si>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</si>
  <si>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</si>
  <si>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</si>
  <si>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</si>
  <si>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</si>
  <si>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</si>
  <si>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</si>
  <si>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</si>
  <si>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</si>
  <si>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</si>
  <si>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</si>
  <si>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</si>
  <si>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</si>
  <si>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</si>
  <si>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</si>
  <si>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</si>
  <si>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</si>
  <si>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</si>
  <si>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</si>
  <si>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</si>
  <si>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</si>
  <si>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</si>
  <si>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</si>
  <si>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</si>
  <si>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</si>
  <si>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</si>
  <si>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</si>
  <si>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</si>
  <si>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</si>
  <si>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</si>
  <si>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</si>
  <si>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</si>
  <si>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</si>
  <si>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</si>
  <si>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</si>
  <si>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</si>
  <si>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</si>
  <si>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</si>
  <si>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</si>
  <si>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</si>
  <si>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</si>
  <si>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</si>
  <si>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</si>
  <si>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</si>
  <si>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</si>
  <si>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</si>
  <si>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</si>
  <si>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</si>
  <si>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</si>
  <si>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</si>
  <si>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</si>
  <si>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</si>
  <si>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</si>
  <si>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</si>
  <si>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</si>
  <si>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</si>
  <si>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</si>
  <si>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</si>
  <si>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</si>
  <si>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</si>
  <si>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</si>
  <si>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</si>
  <si>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</si>
  <si>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</si>
  <si>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</si>
  <si>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</si>
  <si>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</si>
  <si>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</si>
  <si>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</si>
  <si>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</si>
  <si>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</si>
  <si>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</si>
  <si>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</si>
  <si>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</si>
  <si>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</si>
  <si>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</si>
  <si>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</si>
  <si>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</si>
  <si>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</si>
  <si>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</si>
  <si>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</si>
  <si>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</si>
  <si>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</si>
  <si>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</si>
  <si>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</si>
  <si>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</si>
  <si>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</si>
  <si>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</si>
  <si>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</si>
  <si>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</si>
  <si>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</si>
  <si>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</si>
  <si>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</si>
  <si>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</si>
  <si>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</si>
  <si>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</si>
  <si>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</si>
  <si>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</si>
  <si>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</si>
  <si>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</si>
  <si>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</si>
  <si>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</si>
  <si>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</si>
  <si>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</si>
  <si>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</si>
  <si>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</si>
  <si>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</si>
  <si>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</si>
  <si>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</si>
  <si>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</si>
  <si>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</si>
  <si>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</si>
  <si>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</si>
  <si>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</si>
  <si>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</si>
  <si>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</si>
  <si>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</si>
  <si>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</si>
  <si>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</si>
  <si>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</si>
  <si>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</si>
  <si>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</si>
  <si>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</si>
  <si>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</si>
  <si>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</si>
  <si>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</si>
  <si>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</si>
  <si>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</si>
  <si>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</si>
  <si>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</si>
  <si>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</si>
  <si>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</si>
  <si>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</si>
  <si>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</si>
  <si>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</si>
  <si>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</si>
  <si>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</si>
  <si>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</si>
  <si>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</si>
  <si>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</si>
  <si>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</si>
  <si>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</si>
  <si>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</si>
  <si>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</si>
  <si>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</si>
  <si>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</si>
  <si>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</si>
  <si>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</si>
  <si>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</si>
  <si>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</si>
  <si>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</si>
  <si>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</si>
  <si>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</si>
  <si>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</si>
  <si>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</si>
  <si>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</si>
  <si>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</si>
  <si>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</si>
  <si>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</si>
  <si>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</si>
  <si>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</si>
  <si>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</si>
  <si>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</si>
  <si>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</si>
  <si>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</si>
  <si>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</si>
  <si>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</si>
  <si>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</si>
  <si>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</si>
  <si>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</si>
  <si>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</si>
  <si>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</si>
  <si>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</si>
  <si>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</si>
  <si>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</si>
  <si>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</si>
  <si>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</si>
  <si>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</si>
  <si>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</si>
  <si>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</si>
  <si>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</si>
  <si>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</si>
  <si>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</si>
  <si>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</si>
  <si>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</si>
  <si>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</si>
  <si>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</si>
  <si>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</si>
  <si>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</si>
  <si>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</si>
  <si>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</si>
  <si>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</si>
  <si>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</si>
  <si>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</si>
  <si>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</si>
  <si>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</si>
  <si>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</si>
  <si>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</si>
  <si>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</si>
  <si>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</si>
  <si>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</si>
  <si>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</si>
  <si>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</si>
  <si>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</si>
  <si>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</si>
  <si>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</si>
  <si>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</si>
  <si>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</si>
  <si>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</si>
  <si>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</si>
  <si>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</si>
  <si>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</si>
  <si>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</si>
  <si>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</si>
  <si>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</si>
  <si>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</si>
  <si>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</si>
  <si>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</si>
  <si>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</si>
  <si>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</si>
  <si>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</si>
  <si>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</si>
  <si>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</si>
  <si>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</si>
  <si>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</si>
  <si>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</si>
  <si>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</si>
  <si>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</si>
  <si>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</si>
  <si>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</si>
  <si>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</si>
  <si>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</si>
  <si>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</si>
  <si>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</si>
  <si>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</si>
  <si>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</si>
  <si>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</si>
  <si>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</si>
  <si>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</si>
  <si>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</si>
  <si>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</si>
  <si>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</si>
  <si>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</si>
  <si>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</si>
  <si>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</si>
  <si>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</si>
  <si>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</si>
  <si>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</si>
  <si>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</si>
  <si>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</si>
  <si>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</si>
  <si>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</si>
  <si>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</si>
  <si>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</si>
  <si>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</si>
  <si>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</si>
  <si>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</si>
  <si>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</si>
  <si>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</si>
  <si>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</si>
  <si>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</si>
  <si>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</si>
  <si>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</si>
  <si>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</si>
  <si>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</si>
  <si>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</si>
  <si>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</si>
  <si>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</si>
  <si>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</si>
  <si>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</si>
  <si>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</si>
  <si>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</si>
  <si>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</si>
  <si>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</si>
  <si>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</si>
  <si>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</si>
  <si>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</si>
  <si>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</si>
  <si>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</si>
  <si>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</si>
  <si>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</si>
  <si>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</si>
  <si>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</si>
  <si>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</si>
  <si>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</si>
  <si>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</si>
  <si>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</si>
  <si>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</si>
  <si>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</si>
  <si>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</si>
  <si>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</si>
  <si>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</si>
  <si>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</si>
  <si>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</si>
  <si>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</si>
  <si>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</si>
  <si>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</si>
  <si>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</si>
  <si>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</si>
  <si>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</si>
  <si>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</si>
  <si>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</si>
  <si>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</si>
  <si>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</si>
  <si>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</si>
  <si>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</si>
  <si>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</si>
  <si>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</si>
  <si>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</si>
  <si>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</si>
  <si>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</si>
  <si>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</si>
  <si>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</si>
  <si>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</si>
  <si>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</si>
  <si>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</si>
  <si>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</si>
  <si>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</si>
  <si>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</si>
  <si>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</si>
  <si>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</si>
  <si>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</si>
  <si>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</si>
  <si>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</si>
  <si>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</si>
  <si>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</si>
  <si>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</si>
  <si>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</si>
  <si>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</si>
  <si>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</si>
  <si>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</si>
  <si>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</si>
  <si>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</si>
  <si>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</si>
  <si>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</si>
  <si>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</si>
  <si>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</si>
  <si>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</si>
  <si>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</si>
  <si>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</si>
  <si>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</si>
  <si>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</si>
  <si>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</si>
  <si>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</si>
  <si>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</si>
  <si>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</si>
  <si>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</si>
  <si>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</si>
  <si>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</si>
  <si>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</si>
  <si>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</si>
  <si>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</si>
  <si>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</si>
  <si>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</si>
  <si>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</si>
  <si>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</si>
  <si>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</si>
  <si>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</si>
  <si>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</si>
  <si>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</si>
  <si>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</si>
  <si>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</si>
  <si>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</si>
  <si>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</si>
  <si>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</si>
  <si>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</si>
  <si>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</si>
  <si>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</si>
  <si>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</si>
  <si>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</si>
  <si>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</si>
  <si>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</si>
  <si>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</si>
  <si>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</si>
  <si>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</si>
  <si>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</si>
  <si>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</si>
  <si>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</si>
  <si>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</si>
  <si>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</si>
  <si>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</si>
  <si>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</si>
  <si>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</si>
  <si>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</si>
  <si>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</si>
  <si>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</si>
  <si>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</si>
  <si>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</si>
  <si>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</si>
  <si>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</si>
  <si>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</si>
  <si>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</si>
  <si>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</si>
  <si>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</si>
  <si>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</si>
  <si>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</si>
  <si>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</si>
  <si>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</si>
  <si>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</si>
  <si>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</si>
  <si>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</si>
  <si>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</si>
  <si>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</si>
  <si>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</si>
  <si>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</si>
  <si>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</si>
  <si>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</si>
  <si>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</si>
  <si>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</si>
  <si>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</si>
  <si>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</si>
  <si>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</si>
  <si>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</si>
  <si>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</si>
  <si>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</si>
  <si>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</si>
  <si>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</si>
  <si>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</si>
  <si>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</si>
  <si>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</si>
  <si>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</si>
  <si>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</si>
  <si>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</si>
  <si>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</si>
  <si>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</si>
  <si>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</si>
  <si>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</si>
  <si>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</si>
  <si>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</si>
  <si>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</si>
  <si>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</si>
  <si>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</si>
  <si>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</si>
  <si>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</si>
  <si>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</si>
  <si>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</si>
  <si>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</si>
  <si>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</si>
  <si>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</si>
  <si>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</si>
  <si>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</si>
  <si>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</si>
  <si>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</si>
  <si>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</si>
  <si>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</si>
  <si>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</si>
  <si>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</si>
  <si>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</si>
  <si>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</si>
  <si>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</si>
  <si>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</si>
  <si>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</si>
  <si>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</si>
  <si>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</si>
  <si>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</si>
  <si>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</si>
  <si>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</si>
  <si>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</si>
  <si>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</si>
  <si>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</si>
  <si>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</si>
  <si>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</si>
  <si>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</si>
  <si>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</si>
  <si>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</si>
  <si>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</si>
  <si>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</si>
  <si>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</si>
  <si>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</si>
  <si>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</si>
  <si>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</si>
  <si>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</si>
  <si>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</si>
  <si>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</si>
  <si>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</si>
  <si>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</si>
  <si>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</si>
  <si>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</si>
  <si>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</si>
  <si>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</si>
  <si>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</si>
  <si>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</si>
  <si>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</si>
  <si>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</si>
  <si>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</si>
  <si>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</si>
  <si>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</si>
  <si>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</si>
  <si>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</si>
  <si>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</si>
  <si>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</si>
  <si>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</si>
  <si>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</si>
  <si>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</si>
  <si>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</si>
  <si>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</si>
  <si>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</si>
  <si>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</si>
  <si>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</si>
  <si>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</si>
  <si>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</si>
  <si>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</si>
  <si>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</si>
  <si>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</si>
  <si>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</si>
  <si>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</si>
  <si>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</si>
  <si>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</si>
  <si>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</si>
  <si>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</si>
  <si>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</si>
  <si>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</si>
  <si>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</si>
  <si>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</si>
  <si>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</si>
  <si>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</si>
  <si>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</si>
  <si>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</si>
  <si>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</si>
  <si>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</si>
  <si>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</si>
  <si>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</si>
  <si>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</si>
  <si>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</si>
  <si>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</si>
  <si>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</si>
  <si>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</si>
  <si>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</si>
  <si>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</si>
  <si>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</si>
  <si>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</si>
  <si>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</si>
  <si>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</si>
  <si>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</si>
  <si>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</si>
  <si>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</si>
  <si>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</si>
  <si>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</si>
  <si>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</si>
  <si>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</si>
  <si>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</si>
  <si>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</si>
  <si>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</si>
  <si>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</si>
  <si>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</si>
  <si>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</si>
  <si>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</si>
  <si>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</si>
  <si>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</si>
  <si>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</si>
  <si>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</si>
  <si>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</si>
  <si>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</si>
  <si>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</si>
  <si>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</si>
  <si>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</si>
  <si>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</si>
  <si>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</si>
  <si>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</si>
  <si>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</si>
  <si>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</si>
  <si>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</si>
  <si>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</si>
  <si>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</si>
  <si>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</si>
  <si>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</si>
  <si>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</si>
  <si>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</si>
  <si>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</si>
  <si>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</si>
  <si>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</si>
  <si>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</si>
  <si>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</si>
  <si>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</si>
  <si>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</si>
  <si>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</si>
  <si>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</si>
  <si>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</si>
  <si>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</si>
  <si>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</si>
  <si>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</si>
  <si>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</si>
  <si>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</si>
  <si>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</si>
  <si>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</si>
  <si>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</si>
  <si>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</si>
  <si>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</si>
  <si>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</si>
  <si>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</si>
  <si>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</si>
  <si>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</si>
  <si>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</si>
  <si>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</si>
  <si>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</si>
  <si>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</si>
  <si>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</si>
  <si>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</si>
  <si>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</si>
  <si>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</si>
  <si>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</si>
  <si>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</si>
  <si>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</si>
  <si>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</si>
  <si>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</si>
  <si>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</si>
  <si>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</si>
  <si>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</si>
  <si>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</si>
  <si>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</si>
  <si>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</si>
  <si>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</si>
  <si>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</si>
  <si>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</si>
  <si>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</si>
  <si>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</si>
  <si>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</si>
  <si>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</si>
  <si>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</si>
  <si>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</si>
  <si>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</si>
  <si>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</si>
  <si>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</si>
  <si>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</si>
  <si>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</si>
  <si>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</si>
  <si>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</si>
  <si>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</si>
  <si>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</si>
  <si>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</si>
  <si>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</si>
  <si>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</si>
  <si>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</si>
  <si>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</si>
  <si>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</si>
  <si>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</si>
  <si>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</si>
  <si>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</si>
  <si>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</si>
  <si>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</si>
  <si>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</si>
  <si>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</si>
  <si>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</si>
  <si>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</si>
  <si>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</si>
  <si>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</si>
  <si>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</si>
  <si>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</si>
  <si>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</si>
  <si>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</si>
  <si>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</si>
  <si>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</si>
  <si>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</si>
  <si>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</si>
  <si>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</si>
  <si>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</si>
  <si>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</si>
  <si>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</si>
  <si>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</si>
  <si>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</si>
  <si>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</si>
  <si>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</si>
  <si>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</si>
  <si>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</si>
  <si>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</si>
  <si>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</si>
  <si>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</si>
  <si>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</si>
  <si>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</si>
  <si>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</si>
  <si>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</si>
  <si>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</si>
  <si>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</si>
  <si>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</si>
  <si>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</si>
  <si>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</si>
  <si>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</si>
  <si>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</si>
  <si>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</si>
  <si>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</si>
  <si>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</si>
  <si>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</si>
  <si>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</si>
  <si>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</si>
  <si>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</si>
  <si>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</si>
  <si>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</si>
  <si>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</si>
  <si>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</si>
  <si>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</si>
  <si>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</si>
  <si>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</si>
  <si>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</si>
  <si>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</si>
  <si>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</si>
  <si>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</si>
  <si>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</si>
  <si>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</si>
  <si>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</si>
  <si>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</si>
  <si>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</si>
  <si>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</si>
  <si>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</si>
  <si>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</si>
  <si>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</si>
  <si>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</si>
  <si>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</si>
  <si>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</si>
  <si>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</si>
  <si>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</si>
  <si>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</si>
  <si>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</si>
  <si>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</si>
  <si>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</si>
  <si>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</si>
  <si>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</si>
  <si>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</si>
  <si>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</si>
  <si>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</si>
  <si>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</si>
  <si>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</si>
  <si>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</si>
  <si>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</si>
  <si>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</si>
  <si>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</si>
  <si>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</si>
  <si>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</si>
  <si>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</si>
  <si>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</si>
  <si>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</si>
  <si>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</si>
  <si>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</si>
  <si>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</si>
  <si>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</si>
  <si>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</si>
  <si>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</si>
  <si>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</si>
  <si>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</si>
  <si>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</si>
  <si>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</si>
  <si>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</si>
  <si>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</si>
  <si>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</si>
  <si>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</si>
  <si>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</si>
  <si>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</si>
  <si>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</si>
  <si>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</si>
  <si>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</si>
  <si>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</si>
  <si>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</si>
  <si>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</si>
  <si>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</si>
  <si>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</si>
  <si>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</si>
  <si>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</si>
  <si>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</si>
  <si>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</si>
  <si>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</si>
  <si>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</si>
  <si>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</si>
  <si>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</si>
  <si>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</si>
  <si>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</si>
  <si>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</si>
  <si>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</si>
  <si>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</si>
  <si>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</si>
  <si>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</si>
  <si>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</si>
  <si>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</si>
  <si>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</si>
  <si>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</si>
  <si>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</si>
  <si>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</si>
  <si>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</si>
  <si>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</si>
  <si>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</si>
  <si>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</si>
  <si>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</si>
  <si>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</si>
  <si>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</si>
  <si>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</si>
  <si>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</si>
  <si>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</si>
  <si>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</si>
  <si>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</si>
  <si>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</si>
  <si>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</si>
  <si>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</si>
  <si>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</si>
  <si>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</si>
  <si>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</si>
  <si>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</si>
  <si>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</si>
  <si>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</si>
  <si>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</si>
  <si>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</si>
  <si>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</si>
  <si>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</si>
  <si>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</si>
  <si>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</si>
  <si>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</si>
  <si>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</si>
  <si>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</si>
  <si>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</si>
  <si>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</si>
  <si>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</si>
  <si>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</si>
  <si>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</si>
  <si>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</si>
  <si>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</si>
  <si>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</si>
  <si>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</si>
  <si>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</si>
  <si>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</si>
  <si>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</si>
  <si>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</si>
  <si>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</si>
  <si>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</si>
  <si>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</si>
  <si>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</si>
  <si>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</si>
  <si>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</si>
  <si>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</si>
  <si>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</si>
  <si>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</si>
  <si>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</si>
  <si>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</si>
  <si>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</si>
  <si>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</si>
  <si>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</si>
  <si>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</si>
  <si>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</si>
  <si>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</si>
  <si>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</si>
  <si>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</si>
  <si>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</si>
  <si>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</si>
  <si>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</si>
  <si>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</si>
  <si>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</si>
  <si>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</si>
  <si>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</si>
  <si>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</si>
  <si>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</si>
  <si>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</si>
  <si>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</si>
  <si>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</si>
  <si>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</si>
  <si>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</si>
  <si>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</si>
  <si>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</si>
  <si>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</si>
  <si>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</si>
  <si>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</si>
  <si>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</si>
  <si>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</si>
  <si>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</si>
  <si>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</si>
  <si>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</si>
  <si>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</si>
  <si>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</si>
  <si>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</si>
  <si>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</si>
  <si>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</si>
  <si>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</si>
  <si>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</si>
  <si>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</si>
  <si>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</si>
  <si>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</si>
  <si>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</si>
  <si>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</si>
  <si>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</si>
  <si>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</si>
  <si>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</si>
  <si>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</si>
  <si>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</si>
  <si>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</si>
  <si>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</si>
  <si>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</si>
  <si>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</si>
  <si>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</si>
  <si>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</si>
  <si>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</si>
  <si>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</si>
  <si>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</si>
  <si>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</si>
  <si>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</si>
  <si>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</si>
  <si>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</si>
  <si>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</si>
  <si>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</si>
  <si>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</si>
  <si>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</si>
  <si>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</si>
  <si>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</si>
  <si>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</si>
  <si>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</si>
  <si>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</si>
  <si>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</si>
  <si>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</si>
  <si>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</si>
  <si>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</si>
  <si>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</si>
  <si>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</si>
  <si>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</si>
  <si>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</si>
  <si>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</si>
  <si>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</si>
  <si>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</si>
  <si>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</si>
  <si>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</si>
  <si>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</si>
  <si>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</si>
  <si>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</si>
  <si>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</si>
  <si>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</si>
  <si>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</si>
  <si>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</si>
  <si>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</si>
  <si>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</si>
  <si>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</si>
  <si>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</si>
  <si>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</si>
  <si>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</si>
  <si>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</si>
  <si>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</si>
  <si>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</si>
  <si>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</si>
  <si>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</si>
  <si>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</si>
  <si>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</si>
  <si>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</si>
  <si>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</si>
  <si>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</si>
  <si>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</si>
  <si>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</si>
  <si>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</si>
  <si>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</si>
  <si>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</si>
  <si>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</si>
  <si>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</si>
  <si>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</si>
  <si>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</si>
  <si>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</si>
  <si>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</si>
  <si>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</si>
  <si>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</si>
  <si>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</si>
  <si>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</si>
  <si>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</si>
  <si>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</si>
  <si>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</si>
  <si>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</si>
  <si>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</si>
  <si>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</si>
  <si>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</si>
  <si>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</si>
  <si>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</si>
  <si>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</si>
  <si>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</si>
  <si>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</si>
  <si>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</si>
  <si>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</si>
  <si>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</si>
  <si>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</si>
  <si>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</si>
  <si>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</si>
  <si>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</si>
  <si>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</si>
  <si>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</si>
  <si>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</si>
  <si>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</si>
  <si>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</si>
  <si>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</si>
  <si>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</si>
  <si>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</si>
  <si>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</si>
  <si>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</si>
  <si>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</si>
  <si>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</si>
  <si>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</si>
  <si>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</si>
  <si>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</si>
  <si>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</si>
  <si>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</si>
  <si>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</si>
  <si>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</si>
  <si>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</si>
  <si>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</si>
  <si>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</si>
  <si>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</si>
  <si>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</si>
  <si>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</si>
  <si>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</si>
  <si>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</si>
  <si>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</si>
  <si>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</si>
  <si>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</si>
  <si>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</si>
  <si>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</si>
  <si>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</si>
  <si>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</si>
  <si>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</si>
  <si>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</si>
  <si>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</si>
  <si>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</si>
  <si>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</si>
  <si>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</si>
  <si>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</si>
  <si>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</si>
  <si>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</si>
  <si>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</si>
  <si>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</si>
  <si>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</si>
  <si>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</si>
  <si>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</si>
  <si>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</si>
  <si>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</si>
  <si>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</si>
  <si>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</si>
  <si>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</si>
  <si>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</si>
  <si>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</si>
  <si>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</si>
  <si>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</si>
  <si>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</si>
  <si>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</si>
  <si>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</si>
  <si>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</si>
  <si>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</si>
  <si>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</si>
  <si>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</si>
  <si>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</si>
  <si>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</si>
  <si>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</si>
  <si>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</si>
  <si>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</si>
  <si>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</si>
  <si>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</si>
  <si>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</si>
  <si>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</si>
  <si>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</si>
  <si>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</si>
  <si>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</si>
  <si>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</si>
  <si>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</si>
  <si>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</si>
  <si>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</si>
  <si>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</si>
  <si>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</si>
  <si>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</si>
  <si>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</si>
  <si>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</si>
  <si>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</si>
  <si>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</si>
  <si>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</si>
  <si>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</si>
  <si>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</si>
  <si>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</si>
  <si>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</si>
  <si>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</si>
  <si>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</si>
  <si>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</si>
  <si>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</si>
  <si>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</si>
  <si>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</si>
  <si>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</si>
  <si>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</si>
  <si>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</si>
  <si>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</si>
  <si>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</si>
  <si>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</si>
  <si>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</si>
  <si>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</si>
  <si>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</si>
  <si>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</si>
  <si>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</si>
  <si>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</si>
  <si>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</si>
  <si>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</si>
  <si>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</si>
  <si>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</si>
  <si>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</si>
  <si>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</si>
  <si>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</si>
  <si>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</si>
  <si>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</si>
  <si>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</si>
  <si>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</si>
  <si>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</si>
  <si>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</si>
  <si>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</si>
  <si>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</si>
  <si>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</si>
  <si>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</si>
  <si>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</si>
  <si>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</si>
  <si>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</si>
  <si>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</si>
  <si>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</si>
  <si>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</si>
  <si>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</si>
  <si>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</si>
  <si>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</si>
  <si>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</si>
  <si>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</si>
  <si>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</si>
  <si>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</si>
  <si>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</si>
  <si>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</si>
  <si>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</si>
  <si>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</si>
  <si>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</si>
  <si>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</si>
  <si>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</si>
  <si>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</si>
  <si>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</si>
  <si>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</si>
  <si>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</si>
  <si>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</si>
  <si>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</si>
  <si>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</si>
  <si>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</si>
  <si>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</si>
  <si>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</si>
  <si>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</si>
  <si>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</si>
  <si>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</si>
  <si>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</si>
  <si>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</si>
  <si>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</si>
  <si>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</si>
  <si>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</si>
  <si>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</si>
  <si>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</si>
  <si>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</si>
  <si>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</si>
  <si>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</si>
  <si>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</si>
  <si>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</si>
  <si>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</si>
  <si>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</si>
  <si>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</si>
  <si>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</si>
  <si>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</si>
  <si>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</si>
  <si>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</si>
  <si>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</si>
  <si>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</si>
  <si>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</si>
  <si>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</si>
  <si>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</si>
  <si>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</si>
  <si>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</si>
  <si>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</si>
  <si>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</si>
  <si>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</si>
  <si>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</si>
  <si>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</si>
  <si>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</si>
  <si>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</si>
  <si>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</si>
  <si>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</si>
  <si>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</si>
  <si>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</si>
  <si>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</si>
  <si>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</si>
  <si>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</si>
  <si>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</si>
  <si>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</si>
  <si>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</si>
  <si>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</si>
  <si>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</si>
  <si>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</si>
  <si>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</si>
  <si>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</si>
  <si>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</si>
  <si>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</si>
  <si>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</si>
  <si>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</si>
  <si>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</si>
  <si>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</si>
  <si>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</si>
  <si>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</si>
  <si>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</si>
  <si>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</si>
  <si>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</si>
  <si>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</si>
  <si>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</si>
  <si>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</si>
  <si>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</si>
  <si>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</si>
  <si>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</si>
  <si>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</si>
  <si>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</si>
  <si>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</si>
  <si>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</si>
  <si>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</si>
  <si>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</si>
  <si>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</si>
  <si>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</si>
  <si>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</si>
  <si>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</si>
  <si>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</si>
  <si>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</si>
  <si>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</si>
  <si>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</si>
  <si>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</si>
  <si>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</si>
  <si>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</si>
  <si>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</si>
  <si>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</si>
  <si>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</si>
  <si>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</si>
  <si>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</si>
  <si>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</si>
  <si>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</si>
  <si>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</si>
  <si>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</si>
  <si>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</si>
  <si>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</si>
  <si>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</si>
  <si>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</si>
  <si>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</si>
  <si>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</si>
  <si>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</si>
  <si>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</si>
  <si>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</si>
  <si>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</si>
  <si>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</si>
  <si>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</si>
  <si>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</si>
  <si>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</si>
  <si>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</si>
  <si>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</si>
  <si>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</si>
  <si>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</si>
  <si>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</si>
  <si>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</si>
  <si>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</si>
  <si>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</si>
  <si>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</si>
  <si>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</si>
  <si>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</si>
  <si>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</si>
  <si>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</si>
  <si>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</si>
  <si>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</si>
  <si>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</si>
  <si>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</si>
  <si>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</si>
  <si>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</si>
  <si>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</si>
  <si>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</si>
  <si>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</si>
  <si>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</si>
  <si>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</si>
  <si>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</si>
  <si>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</si>
  <si>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</si>
  <si>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</si>
  <si>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</si>
  <si>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</si>
  <si>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</si>
  <si>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</si>
  <si>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</si>
  <si>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</si>
  <si>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</si>
  <si>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</si>
  <si>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</si>
  <si>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</si>
  <si>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</si>
  <si>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</si>
  <si>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</si>
  <si>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</si>
  <si>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</si>
  <si>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</si>
  <si>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</si>
  <si>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</si>
  <si>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</si>
  <si>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</si>
  <si>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</si>
  <si>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</si>
  <si>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</si>
  <si>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</si>
  <si>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</si>
  <si>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</si>
  <si>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</si>
  <si>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</si>
  <si>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</si>
  <si>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</si>
  <si>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</si>
  <si>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</si>
  <si>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</si>
  <si>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</si>
  <si>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</si>
  <si>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</si>
  <si>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</si>
  <si>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</si>
  <si>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</si>
  <si>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</si>
  <si>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</si>
  <si>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</si>
  <si>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</si>
  <si>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</si>
  <si>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</si>
  <si>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</si>
  <si>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</si>
  <si>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</si>
  <si>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</si>
  <si>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</si>
  <si>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</si>
  <si>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</si>
  <si>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</si>
  <si>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</si>
  <si>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</si>
  <si>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</si>
  <si>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</si>
  <si>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</si>
  <si>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</si>
  <si>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</si>
  <si>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</si>
  <si>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</si>
  <si>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</si>
  <si>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</si>
  <si>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</si>
  <si>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</si>
  <si>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</si>
  <si>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</si>
  <si>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</si>
  <si>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</si>
  <si>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</si>
  <si>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</si>
  <si>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</si>
  <si>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</si>
  <si>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</si>
  <si>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</si>
  <si>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</si>
  <si>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</si>
  <si>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</si>
  <si>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</si>
  <si>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</si>
  <si>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</si>
  <si>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</si>
  <si>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</si>
  <si>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</si>
  <si>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</si>
  <si>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</si>
  <si>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</si>
  <si>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</si>
  <si>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</si>
  <si>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</si>
  <si>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</si>
  <si>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</si>
  <si>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</si>
  <si>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</si>
  <si>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</si>
  <si>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</si>
  <si>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</si>
  <si>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</si>
  <si>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</si>
  <si>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</si>
  <si>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</si>
  <si>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</si>
  <si>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</si>
  <si>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</si>
  <si>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</si>
  <si>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</si>
  <si>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</si>
  <si>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</si>
  <si>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</si>
  <si>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</si>
  <si>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</si>
  <si>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</si>
  <si>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</si>
  <si>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</si>
  <si>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</si>
  <si>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</si>
  <si>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</si>
  <si>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</si>
  <si>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</si>
  <si>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</si>
  <si>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</si>
  <si>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</si>
  <si>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</si>
  <si>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</si>
  <si>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</si>
  <si>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</si>
  <si>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</si>
  <si>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</si>
  <si>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</si>
  <si>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</si>
  <si>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</si>
  <si>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</si>
  <si>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</si>
  <si>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</si>
  <si>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</si>
  <si>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</si>
  <si>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</si>
  <si>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</si>
  <si>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</si>
  <si>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</si>
  <si>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</si>
  <si>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</si>
  <si>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</si>
  <si>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</si>
  <si>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</si>
  <si>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</si>
  <si>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</si>
  <si>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</si>
  <si>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</si>
  <si>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</si>
  <si>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</si>
  <si>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</si>
  <si>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</si>
  <si>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</si>
  <si>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</si>
  <si>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</si>
  <si>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</si>
  <si>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</si>
  <si>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</si>
  <si>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</si>
  <si>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</si>
  <si>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</si>
  <si>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</si>
  <si>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</si>
  <si>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</si>
  <si>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</si>
  <si>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</si>
  <si>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</si>
  <si>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</si>
  <si>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</si>
  <si>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</si>
  <si>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</si>
  <si>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</si>
  <si>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</si>
  <si>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</si>
  <si>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</si>
  <si>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</si>
  <si>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</si>
  <si>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</si>
  <si>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</si>
  <si>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</si>
  <si>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</si>
  <si>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</si>
  <si>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</si>
  <si>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</si>
  <si>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</si>
  <si>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</si>
  <si>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</si>
  <si>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</si>
  <si>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</si>
  <si>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</si>
  <si>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</si>
  <si>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</si>
  <si>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</si>
  <si>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</si>
  <si>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</si>
  <si>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</si>
  <si>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</si>
  <si>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</si>
  <si>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</si>
  <si>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</si>
  <si>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</si>
  <si>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</si>
  <si>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</si>
  <si>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</si>
  <si>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</si>
  <si>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</si>
  <si>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</si>
  <si>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</si>
  <si>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</si>
  <si>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</si>
  <si>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</si>
  <si>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</si>
  <si>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</si>
  <si>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</si>
  <si>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</si>
  <si>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</si>
  <si>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</si>
  <si>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</si>
  <si>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</si>
  <si>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</si>
  <si>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</si>
  <si>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</si>
  <si>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</si>
  <si>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</si>
  <si>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</si>
  <si>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</si>
  <si>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</si>
  <si>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</si>
  <si>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</si>
  <si>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</si>
  <si>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</si>
  <si>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</si>
  <si>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</si>
  <si>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</si>
  <si>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</si>
  <si>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</si>
  <si>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</si>
  <si>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</si>
  <si>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</si>
  <si>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</si>
  <si>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</si>
  <si>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</si>
  <si>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</si>
  <si>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</si>
  <si>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</si>
  <si>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</si>
  <si>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</si>
  <si>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</si>
  <si>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</si>
  <si>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</si>
  <si>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</si>
  <si>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</si>
  <si>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</si>
  <si>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</si>
  <si>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</si>
  <si>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</si>
  <si>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</si>
  <si>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</si>
  <si>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</si>
  <si>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</si>
  <si>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</si>
  <si>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</si>
  <si>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</si>
  <si>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</si>
  <si>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</si>
  <si>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</si>
  <si>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</si>
  <si>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</si>
  <si>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</si>
  <si>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</si>
  <si>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</si>
  <si>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</si>
  <si>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</si>
  <si>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</si>
  <si>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</si>
  <si>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</si>
  <si>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</si>
  <si>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</si>
  <si>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</si>
  <si>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</si>
  <si>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</si>
  <si>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</si>
  <si>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</si>
  <si>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</si>
  <si>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</si>
  <si>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</si>
  <si>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</si>
  <si>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</si>
  <si>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</si>
  <si>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</si>
  <si>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</si>
  <si>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</si>
  <si>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</si>
  <si>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</si>
  <si>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</si>
  <si>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</si>
  <si>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</si>
  <si>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</si>
  <si>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</si>
  <si>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</si>
  <si>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</si>
  <si>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</si>
  <si>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</si>
  <si>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</si>
  <si>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</si>
  <si>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</si>
  <si>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</si>
  <si>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</si>
  <si>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</si>
  <si>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</si>
  <si>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</si>
  <si>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</si>
  <si>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</si>
  <si>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</si>
  <si>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</si>
  <si>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</si>
  <si>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</si>
  <si>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</si>
  <si>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</si>
  <si>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</si>
  <si>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</si>
  <si>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</si>
  <si>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</si>
  <si>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</si>
  <si>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</si>
  <si>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</si>
  <si>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</si>
  <si>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</si>
  <si>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</si>
  <si>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</si>
  <si>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</si>
  <si>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</si>
  <si>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</si>
  <si>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</si>
  <si>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</si>
  <si>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</si>
  <si>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</si>
  <si>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</si>
  <si>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</si>
  <si>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</si>
  <si>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</si>
  <si>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</si>
  <si>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</si>
  <si>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</si>
  <si>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</si>
  <si>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</si>
  <si>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</si>
  <si>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</si>
  <si>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</si>
  <si>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</si>
  <si>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</si>
  <si>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</si>
  <si>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</si>
  <si>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</si>
  <si>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</si>
  <si>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</si>
  <si>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</si>
  <si>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</si>
  <si>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</si>
  <si>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</si>
  <si>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</si>
  <si>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</si>
  <si>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</si>
  <si>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</si>
  <si>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</si>
  <si>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</si>
  <si>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</si>
  <si>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</si>
  <si>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</si>
  <si>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</si>
  <si>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</si>
  <si>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</si>
  <si>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</si>
  <si>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</si>
  <si>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</si>
  <si>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</si>
  <si>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</si>
  <si>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</si>
  <si>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</si>
  <si>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</si>
  <si>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</si>
  <si>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</si>
  <si>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</si>
  <si>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</si>
  <si>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</si>
  <si>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</si>
  <si>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</si>
  <si>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</si>
  <si>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</si>
  <si>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</si>
  <si>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</si>
  <si>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</si>
  <si>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</si>
  <si>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</si>
  <si>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</si>
  <si>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</si>
  <si>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</si>
  <si>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</si>
  <si>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</si>
  <si>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</si>
  <si>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</si>
  <si>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</si>
  <si>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</si>
  <si>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</si>
  <si>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</si>
  <si>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</si>
  <si>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</si>
  <si>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</si>
  <si>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</si>
  <si>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</si>
  <si>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</si>
  <si>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</si>
  <si>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</si>
  <si>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</si>
  <si>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</si>
  <si>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</si>
  <si>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</si>
  <si>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</si>
  <si>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</si>
  <si>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</si>
  <si>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</si>
  <si>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</si>
  <si>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</si>
  <si>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</si>
  <si>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</si>
  <si>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</si>
  <si>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</si>
  <si>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</si>
  <si>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</si>
  <si>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</si>
  <si>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</si>
  <si>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</si>
  <si>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</si>
  <si>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</si>
  <si>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</si>
  <si>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</si>
  <si>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</si>
  <si>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</si>
  <si>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</si>
  <si>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</si>
  <si>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</si>
  <si>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</si>
  <si>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</si>
  <si>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</si>
  <si>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</si>
  <si>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</si>
  <si>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</si>
  <si>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</si>
  <si>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</si>
  <si>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</si>
  <si>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</si>
  <si>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</si>
  <si>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</si>
  <si>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</si>
  <si>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</si>
  <si>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</si>
  <si>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</si>
  <si>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</si>
  <si>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</si>
  <si>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</si>
  <si>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</si>
  <si>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</si>
  <si>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</si>
  <si>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</si>
  <si>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</si>
  <si>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</si>
  <si>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</si>
  <si>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</si>
  <si>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</si>
  <si>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</si>
  <si>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</si>
  <si>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</si>
  <si>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</si>
  <si>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</si>
  <si>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</si>
  <si>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</si>
  <si>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</si>
  <si>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</si>
  <si>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</si>
  <si>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</si>
  <si>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</si>
  <si>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</si>
  <si>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</si>
  <si>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</si>
  <si>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</si>
  <si>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</si>
  <si>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</si>
  <si>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</si>
  <si>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</si>
  <si>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</si>
  <si>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</si>
  <si>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</si>
  <si>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</si>
  <si>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</si>
  <si>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</si>
  <si>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</si>
  <si>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</si>
  <si>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</si>
  <si>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</si>
  <si>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</si>
  <si>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</si>
  <si>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</si>
  <si>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</si>
  <si>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</si>
  <si>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</si>
  <si>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</si>
  <si>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</si>
  <si>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</si>
  <si>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</si>
  <si>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</si>
  <si>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</si>
  <si>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</si>
  <si>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</si>
  <si>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</si>
  <si>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</si>
  <si>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</si>
  <si>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</si>
  <si>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</si>
  <si>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</si>
  <si>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</si>
  <si>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</si>
  <si>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</si>
  <si>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</si>
  <si>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</si>
  <si>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</si>
  <si>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</si>
  <si>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</si>
  <si>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</si>
  <si>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</si>
  <si>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</si>
  <si>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</si>
  <si>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</si>
  <si>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</si>
  <si>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</si>
  <si>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</si>
  <si>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</si>
  <si>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</si>
  <si>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</si>
  <si>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</si>
  <si>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</si>
  <si>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</si>
  <si>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</si>
  <si>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</si>
  <si>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</si>
  <si>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</si>
  <si>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</si>
  <si>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</si>
  <si>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</si>
  <si>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</si>
  <si>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</si>
  <si>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</si>
  <si>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</si>
  <si>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</si>
  <si>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</si>
  <si>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</si>
  <si>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</si>
  <si>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</si>
  <si>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</si>
  <si>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</si>
  <si>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</si>
  <si>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</si>
  <si>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</si>
  <si>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</si>
  <si>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</si>
  <si>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</si>
  <si>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</si>
  <si>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</si>
  <si>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</si>
  <si>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</si>
  <si>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</si>
  <si>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</si>
  <si>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</si>
  <si>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</si>
  <si>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</si>
  <si>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</si>
  <si>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</si>
  <si>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</si>
  <si>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</si>
  <si>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</si>
  <si>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</si>
  <si>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</si>
  <si>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</si>
  <si>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</si>
  <si>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</si>
  <si>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</si>
  <si>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</si>
  <si>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</si>
  <si>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</si>
  <si>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</si>
  <si>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</si>
  <si>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</si>
  <si>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</si>
  <si>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</si>
  <si>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</si>
  <si>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</si>
  <si>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</si>
  <si>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</si>
  <si>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</si>
  <si>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</si>
  <si>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</si>
  <si>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</si>
  <si>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</si>
  <si>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</si>
  <si>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</si>
  <si>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</si>
  <si>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</si>
  <si>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</si>
  <si>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</si>
  <si>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</si>
  <si>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</si>
  <si>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</si>
  <si>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</si>
  <si>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</si>
  <si>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</si>
  <si>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</si>
  <si>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</si>
  <si>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</si>
  <si>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</si>
  <si>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</si>
  <si>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</si>
  <si>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</si>
  <si>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</si>
  <si>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</si>
  <si>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</si>
  <si>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</si>
  <si>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</si>
  <si>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</si>
  <si>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</si>
  <si>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</si>
  <si>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</si>
  <si>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</si>
  <si>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</si>
  <si>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</si>
  <si>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</si>
  <si>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</si>
  <si>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</si>
  <si>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</si>
  <si>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</si>
  <si>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</si>
  <si>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</si>
  <si>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</si>
  <si>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</si>
  <si>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</si>
  <si>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</si>
  <si>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</si>
  <si>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</si>
  <si>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</si>
  <si>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</si>
  <si>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</si>
  <si>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</si>
  <si>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</si>
  <si>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</si>
  <si>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</si>
  <si>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</si>
  <si>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</si>
  <si>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</si>
  <si>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</si>
  <si>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</si>
  <si>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</si>
  <si>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</si>
  <si>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</si>
  <si>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</si>
  <si>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</si>
  <si>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</si>
  <si>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</si>
  <si>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</si>
  <si>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</si>
  <si>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</si>
  <si>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</si>
  <si>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</si>
  <si>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</si>
  <si>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</si>
  <si>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</si>
  <si>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</si>
  <si>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</si>
  <si>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</si>
  <si>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</si>
  <si>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</si>
  <si>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</si>
  <si>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</si>
  <si>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</si>
  <si>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</si>
  <si>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</si>
  <si>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</si>
  <si>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</si>
  <si>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</si>
  <si>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</si>
  <si>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</si>
  <si>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</si>
  <si>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</si>
  <si>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</si>
  <si>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</si>
  <si>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</si>
  <si>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</si>
  <si>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</si>
  <si>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</si>
  <si>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</si>
  <si>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</si>
  <si>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</si>
  <si>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</si>
  <si>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</si>
  <si>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</si>
  <si>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</si>
  <si>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</si>
  <si>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</si>
  <si>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</si>
  <si>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</si>
  <si>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</si>
  <si>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</si>
  <si>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</si>
  <si>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</si>
  <si>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</si>
  <si>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</si>
  <si>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</si>
  <si>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</si>
  <si>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</si>
  <si>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</si>
  <si>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</si>
  <si>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</si>
  <si>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</si>
  <si>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</si>
  <si>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</si>
  <si>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</si>
  <si>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</si>
  <si>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</si>
  <si>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</si>
  <si>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</si>
  <si>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</si>
  <si>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</si>
  <si>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</si>
  <si>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</si>
  <si>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</si>
  <si>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</si>
  <si>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</si>
  <si>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</si>
  <si>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</si>
  <si>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</si>
  <si>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</si>
  <si>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</si>
  <si>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</si>
  <si>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</si>
  <si>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</si>
  <si>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</si>
  <si>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</si>
  <si>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</si>
  <si>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</si>
  <si>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</si>
  <si>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</si>
  <si>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</si>
  <si>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</si>
  <si>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</si>
  <si>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</si>
  <si>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</si>
  <si>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</si>
  <si>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</si>
  <si>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</si>
  <si>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</si>
  <si>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</si>
  <si>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</si>
  <si>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</si>
  <si>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</si>
  <si>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</si>
  <si>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</si>
  <si>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</si>
  <si>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</si>
  <si>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</si>
  <si>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</si>
  <si>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</si>
  <si>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</si>
  <si>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</si>
  <si>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</si>
  <si>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</si>
  <si>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</si>
  <si>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</si>
  <si>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</si>
  <si>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</si>
  <si>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</si>
  <si>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</si>
  <si>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</si>
  <si>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</si>
  <si>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</si>
  <si>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</si>
  <si>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</si>
  <si>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</si>
  <si>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</si>
  <si>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</si>
  <si>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</si>
  <si>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</si>
  <si>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</si>
  <si>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</si>
  <si>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</si>
  <si>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</si>
  <si>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</si>
  <si>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</si>
  <si>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</si>
  <si>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</si>
  <si>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</si>
  <si>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</si>
  <si>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</si>
  <si>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</si>
  <si>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</si>
  <si>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</si>
  <si>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</si>
  <si>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</si>
  <si>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</si>
  <si>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</si>
  <si>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</si>
  <si>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</si>
  <si>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</si>
  <si>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</si>
  <si>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</si>
  <si>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</si>
  <si>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</si>
  <si>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</si>
  <si>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</si>
  <si>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</si>
  <si>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</si>
  <si>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</si>
  <si>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</si>
  <si>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</si>
  <si>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</si>
  <si>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</si>
  <si>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</si>
  <si>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</si>
  <si>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</si>
  <si>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</si>
  <si>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</si>
  <si>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</si>
  <si>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</si>
  <si>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</si>
  <si>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</si>
  <si>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</si>
  <si>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</si>
  <si>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</si>
  <si>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</si>
  <si>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</si>
  <si>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</si>
  <si>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</si>
  <si>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</si>
  <si>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</si>
  <si>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</si>
  <si>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</si>
  <si>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</si>
  <si>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</si>
  <si>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</si>
  <si>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</si>
  <si>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</si>
  <si>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</si>
  <si>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</si>
  <si>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</si>
  <si>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</si>
  <si>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</si>
  <si>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</si>
  <si>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</si>
  <si>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</si>
  <si>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</si>
  <si>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</si>
  <si>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</si>
  <si>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</si>
  <si>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</si>
  <si>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</si>
  <si>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</si>
  <si>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</si>
  <si>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</si>
  <si>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</si>
  <si>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</si>
  <si>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</si>
  <si>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</si>
  <si>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</si>
  <si>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</si>
  <si>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</si>
  <si>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</si>
  <si>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</si>
  <si>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</si>
  <si>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</si>
  <si>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</si>
  <si>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</si>
  <si>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</si>
  <si>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</si>
  <si>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</si>
  <si>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</si>
  <si>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</si>
  <si>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</si>
  <si>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</si>
  <si>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</si>
  <si>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</si>
  <si>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</si>
  <si>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</si>
  <si>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</si>
  <si>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</si>
  <si>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</si>
  <si>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</si>
  <si>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</si>
  <si>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</si>
  <si>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</si>
  <si>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</si>
  <si>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</si>
  <si>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</si>
  <si>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</si>
  <si>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</si>
  <si>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</si>
  <si>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</si>
  <si>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</si>
  <si>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</si>
  <si>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</si>
  <si>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</si>
  <si>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</si>
  <si>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</si>
  <si>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</si>
  <si>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</si>
  <si>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</si>
  <si>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</si>
  <si>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</si>
  <si>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</si>
  <si>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</si>
  <si>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</si>
  <si>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</si>
  <si>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</si>
  <si>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</si>
  <si>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</si>
  <si>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</si>
  <si>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</si>
  <si>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</si>
  <si>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</si>
  <si>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</si>
  <si>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</si>
  <si>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</si>
  <si>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</si>
  <si>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</si>
  <si>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</si>
  <si>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</si>
  <si>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</si>
  <si>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</si>
  <si>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</si>
  <si>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</si>
  <si>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</si>
  <si>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</si>
  <si>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</si>
  <si>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</si>
  <si>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</si>
  <si>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</si>
  <si>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</si>
  <si>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</si>
  <si>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</si>
  <si>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</si>
  <si>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</si>
  <si>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</si>
  <si>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</si>
  <si>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</si>
  <si>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</si>
  <si>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</si>
  <si>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</si>
  <si>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</si>
  <si>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</si>
  <si>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</si>
  <si>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</si>
  <si>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</si>
  <si>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</si>
  <si>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</si>
  <si>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</si>
  <si>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</si>
  <si>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</si>
  <si>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</si>
  <si>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</si>
  <si>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</si>
  <si>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</si>
  <si>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</si>
  <si>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</si>
  <si>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</si>
  <si>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</si>
  <si>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</si>
  <si>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</si>
  <si>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</si>
  <si>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</si>
  <si>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</si>
  <si>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</si>
  <si>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</si>
  <si>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</si>
  <si>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</si>
  <si>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</si>
  <si>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</si>
  <si>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</si>
  <si>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</si>
  <si>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</si>
  <si>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</si>
  <si>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</si>
  <si>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</si>
  <si>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</si>
  <si>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</si>
  <si>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</si>
  <si>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</si>
  <si>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</si>
  <si>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</si>
  <si>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</si>
  <si>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</si>
  <si>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</si>
  <si>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</si>
  <si>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</si>
  <si>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</si>
  <si>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</si>
  <si>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</si>
  <si>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</si>
  <si>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</si>
  <si>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</si>
  <si>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</si>
  <si>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</si>
  <si>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</si>
  <si>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</si>
  <si>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</si>
  <si>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</si>
  <si>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</si>
  <si>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</si>
  <si>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</si>
  <si>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</si>
  <si>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</si>
  <si>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</si>
  <si>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</si>
  <si>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</si>
  <si>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</si>
  <si>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</si>
  <si>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</si>
  <si>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</si>
  <si>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</si>
  <si>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</si>
  <si>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</si>
  <si>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</si>
  <si>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</si>
  <si>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</si>
  <si>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</si>
  <si>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</si>
  <si>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</si>
  <si>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</si>
  <si>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</si>
  <si>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</si>
  <si>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</si>
  <si>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</si>
  <si>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</si>
  <si>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</si>
  <si>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</si>
  <si>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</si>
  <si>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</si>
  <si>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</si>
  <si>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</si>
  <si>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</si>
  <si>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</si>
  <si>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</si>
  <si>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</si>
  <si>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</si>
  <si>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</si>
  <si>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</si>
  <si>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</si>
  <si>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</si>
  <si>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</si>
  <si>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</si>
  <si>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</si>
  <si>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</si>
  <si>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</si>
  <si>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</si>
  <si>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</si>
  <si>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</si>
  <si>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</si>
  <si>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</si>
  <si>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</si>
  <si>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</si>
  <si>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</si>
  <si>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</si>
  <si>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</si>
  <si>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</si>
  <si>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</si>
  <si>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</si>
  <si>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</si>
  <si>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</si>
  <si>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</si>
  <si>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</si>
  <si>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</si>
  <si>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</si>
  <si>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</si>
  <si>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</si>
  <si>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</si>
  <si>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</si>
  <si>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</si>
  <si>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</si>
  <si>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</si>
  <si>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</si>
  <si>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</si>
  <si>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</si>
  <si>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</si>
  <si>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</si>
  <si>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</si>
  <si>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</si>
  <si>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</si>
  <si>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</si>
  <si>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</si>
  <si>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</si>
  <si>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</si>
  <si>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</si>
  <si>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</si>
  <si>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</si>
  <si>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</si>
  <si>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</si>
  <si>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</si>
  <si>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</si>
  <si>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</si>
  <si>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</si>
  <si>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</si>
  <si>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</si>
  <si>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</si>
  <si>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</si>
  <si>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</si>
  <si>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</si>
  <si>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</si>
  <si>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</si>
  <si>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</si>
  <si>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</si>
  <si>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</si>
  <si>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</si>
  <si>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</si>
  <si>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</si>
  <si>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</si>
  <si>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</si>
  <si>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</si>
  <si>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</si>
  <si>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</si>
  <si>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</si>
  <si>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</si>
  <si>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</si>
  <si>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</si>
  <si>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</si>
  <si>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</si>
  <si>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</si>
  <si>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</si>
  <si>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</si>
  <si>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</si>
  <si>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</si>
  <si>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</si>
  <si>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</si>
  <si>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</si>
  <si>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</si>
  <si>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</si>
  <si>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</si>
  <si>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</si>
  <si>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</si>
  <si>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</si>
  <si>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</si>
  <si>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</si>
  <si>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</si>
  <si>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</si>
  <si>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</si>
  <si>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</si>
  <si>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</si>
  <si>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</si>
  <si>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</si>
  <si>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</si>
  <si>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</si>
  <si>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</si>
  <si>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</si>
  <si>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</si>
  <si>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</si>
  <si>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</si>
  <si>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</si>
  <si>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</si>
  <si>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</si>
  <si>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</si>
  <si>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</si>
  <si>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</si>
  <si>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</si>
  <si>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</si>
  <si>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</si>
  <si>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</si>
  <si>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</si>
  <si>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</si>
  <si>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</si>
  <si>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</si>
  <si>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</si>
  <si>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</si>
  <si>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</si>
  <si>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</si>
  <si>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</si>
  <si>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</si>
  <si>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</si>
  <si>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</si>
  <si>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</si>
  <si>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</si>
  <si>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</si>
  <si>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</si>
  <si>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</si>
  <si>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</si>
  <si>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</si>
  <si>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</si>
  <si>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</si>
  <si>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</si>
  <si>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</si>
  <si>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</si>
  <si>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</si>
  <si>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</si>
  <si>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</si>
  <si>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</si>
  <si>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</si>
  <si>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</si>
  <si>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</si>
  <si>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</si>
  <si>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</si>
  <si>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</si>
  <si>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</si>
  <si>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</si>
  <si>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</si>
  <si>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</si>
  <si>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</si>
  <si>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</si>
  <si>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</si>
  <si>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</si>
  <si>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</si>
  <si>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</si>
  <si>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</si>
  <si>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</si>
  <si>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</si>
  <si>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</si>
  <si>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</si>
  <si>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</si>
  <si>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</si>
  <si>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</si>
  <si>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</si>
  <si>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</si>
  <si>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</si>
  <si>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</si>
  <si>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</si>
  <si>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</si>
  <si>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</si>
  <si>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</si>
  <si>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</si>
  <si>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</si>
  <si>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</si>
  <si>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</si>
  <si>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</si>
  <si>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</si>
  <si>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</si>
  <si>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</si>
  <si>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</si>
  <si>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</si>
  <si>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</si>
  <si>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</si>
  <si>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</si>
  <si>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</si>
  <si>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</si>
  <si>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</si>
  <si>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</si>
  <si>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</si>
  <si>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</si>
  <si>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</si>
  <si>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</si>
  <si>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</si>
  <si>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</si>
  <si>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</si>
  <si>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</si>
  <si>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</si>
  <si>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</si>
  <si>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</si>
  <si>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</si>
  <si>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</si>
  <si>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</si>
  <si>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</si>
  <si>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</si>
  <si>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</si>
  <si>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</si>
  <si>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</si>
  <si>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</si>
  <si>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</si>
  <si>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</si>
  <si>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</si>
  <si>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</si>
  <si>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</si>
  <si>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</si>
  <si>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</si>
  <si>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</si>
  <si>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</si>
  <si>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</si>
  <si>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</si>
  <si>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</si>
  <si>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</si>
  <si>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</si>
  <si>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</si>
  <si>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</si>
  <si>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</si>
  <si>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</si>
  <si>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</si>
  <si>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</si>
  <si>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</si>
  <si>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</si>
  <si>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</si>
  <si>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</si>
  <si>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</si>
  <si>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</si>
  <si>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</si>
  <si>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</si>
  <si>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</si>
  <si>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</si>
  <si>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</si>
  <si>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</si>
  <si>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</si>
  <si>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</si>
  <si>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</si>
  <si>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</si>
  <si>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</si>
  <si>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</si>
  <si>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</si>
  <si>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</si>
  <si>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</si>
  <si>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</si>
  <si>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</si>
  <si>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</si>
  <si>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</si>
  <si>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</si>
  <si>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</si>
  <si>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</si>
  <si>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</si>
  <si>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</si>
  <si>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</si>
  <si>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</si>
  <si>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</si>
  <si>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</si>
  <si>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</si>
  <si>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</si>
  <si>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</si>
  <si>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</si>
  <si>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</si>
  <si>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</si>
  <si>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</si>
  <si>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</si>
  <si>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</si>
  <si>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</si>
  <si>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</si>
  <si>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</si>
  <si>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</si>
  <si>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</si>
  <si>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</si>
  <si>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</si>
  <si>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</si>
  <si>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</si>
  <si>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</si>
  <si>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</si>
  <si>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</si>
  <si>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</si>
  <si>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</si>
  <si>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</si>
  <si>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</si>
  <si>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</si>
  <si>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</si>
  <si>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</si>
  <si>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</si>
  <si>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</si>
  <si>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</si>
  <si>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</si>
  <si>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</si>
  <si>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</si>
  <si>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</si>
  <si>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</si>
  <si>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</si>
  <si>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</si>
  <si>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</si>
  <si>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</si>
  <si>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</si>
  <si>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</si>
  <si>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</si>
  <si>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</si>
  <si>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</si>
  <si>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</si>
  <si>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</si>
  <si>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</si>
  <si>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</si>
  <si>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</si>
  <si>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</si>
  <si>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</si>
  <si>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</si>
  <si>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</si>
  <si>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</si>
  <si>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</si>
  <si>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</si>
  <si>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</si>
  <si>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</si>
  <si>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</si>
  <si>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</si>
  <si>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</si>
  <si>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</si>
  <si>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</si>
  <si>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</si>
  <si>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</si>
  <si>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</si>
  <si>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</si>
  <si>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</si>
  <si>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</si>
  <si>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</si>
  <si>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</si>
  <si>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</si>
  <si>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</si>
  <si>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</si>
  <si>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</si>
  <si>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</si>
  <si>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</si>
  <si>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</si>
  <si>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</si>
  <si>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</si>
  <si>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</si>
  <si>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</si>
  <si>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</si>
  <si>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</si>
  <si>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</si>
  <si>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</si>
  <si>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</si>
  <si>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</si>
  <si>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</si>
  <si>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</si>
  <si>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</si>
  <si>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</si>
  <si>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</si>
  <si>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</si>
  <si>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</si>
  <si>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</si>
  <si>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</si>
  <si>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</si>
  <si>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</si>
  <si>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</si>
  <si>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</si>
  <si>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</si>
  <si>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</si>
  <si>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</si>
  <si>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</si>
  <si>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</si>
  <si>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</si>
  <si>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</si>
  <si>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</si>
  <si>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</si>
  <si>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</si>
  <si>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</si>
  <si>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</si>
  <si>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</si>
  <si>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</si>
  <si>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</si>
  <si>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</si>
  <si>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</si>
  <si>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</si>
  <si>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</si>
  <si>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</si>
  <si>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</si>
  <si>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</si>
  <si>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</si>
  <si>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</si>
  <si>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</si>
  <si>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</si>
  <si>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</si>
  <si>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</si>
  <si>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</si>
  <si>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</si>
  <si>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</si>
  <si>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</si>
  <si>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</si>
  <si>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</si>
  <si>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</si>
  <si>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</si>
  <si>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</si>
  <si>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</si>
  <si>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</si>
  <si>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</si>
  <si>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</si>
  <si>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</si>
  <si>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</si>
  <si>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</si>
  <si>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</si>
  <si>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</si>
  <si>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</si>
  <si>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</si>
  <si>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</si>
  <si>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</si>
  <si>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</si>
  <si>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</si>
  <si>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</si>
  <si>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</si>
  <si>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</si>
  <si>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</si>
  <si>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</si>
  <si>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</si>
  <si>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</si>
  <si>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</si>
  <si>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</si>
  <si>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</si>
  <si>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</si>
  <si>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</si>
  <si>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</si>
  <si>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</si>
  <si>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</si>
  <si>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</si>
  <si>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</si>
  <si>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</si>
  <si>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</si>
  <si>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</si>
  <si>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</si>
  <si>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</si>
  <si>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</si>
  <si>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</si>
  <si>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</si>
  <si>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</si>
  <si>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</si>
  <si>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</si>
  <si>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</si>
  <si>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</si>
  <si>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</si>
  <si>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</si>
  <si>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</si>
  <si>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</si>
  <si>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</si>
  <si>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</si>
  <si>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</si>
  <si>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</si>
  <si>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</si>
  <si>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</si>
  <si>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</si>
  <si>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</si>
  <si>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</si>
  <si>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</si>
  <si>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</si>
  <si>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</si>
  <si>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</si>
  <si>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</si>
  <si>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</si>
  <si>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</si>
  <si>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</si>
  <si>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</si>
  <si>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</si>
  <si>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</si>
  <si>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</si>
  <si>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</si>
  <si>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</si>
  <si>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</si>
  <si>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</si>
  <si>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</si>
  <si>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</si>
  <si>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</si>
  <si>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</si>
  <si>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</si>
  <si>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</si>
  <si>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</si>
  <si>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</si>
  <si>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</si>
  <si>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</si>
  <si>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</si>
  <si>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</si>
  <si>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</si>
  <si>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</si>
  <si>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</si>
  <si>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</si>
  <si>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</si>
  <si>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</si>
  <si>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</si>
  <si>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</si>
  <si>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</si>
  <si>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</si>
  <si>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</si>
  <si>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</si>
  <si>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</si>
  <si>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</si>
  <si>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</si>
  <si>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</si>
  <si>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</si>
  <si>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</si>
  <si>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</si>
  <si>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</si>
  <si>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</si>
  <si>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</si>
  <si>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</si>
  <si>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</si>
  <si>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</si>
  <si>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</si>
  <si>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</si>
  <si>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</si>
  <si>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</si>
  <si>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</si>
  <si>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</si>
  <si>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</si>
  <si>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</si>
  <si>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</si>
  <si>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</si>
  <si>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</si>
  <si>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</si>
  <si>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</si>
  <si>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</si>
  <si>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</si>
  <si>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</si>
  <si>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</si>
  <si>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</si>
  <si>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</si>
  <si>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</si>
  <si>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</si>
  <si>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</si>
  <si>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</si>
  <si>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</si>
  <si>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</si>
  <si>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</si>
  <si>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</si>
  <si>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</si>
  <si>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</si>
  <si>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</si>
  <si>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</si>
  <si>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</si>
  <si>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</si>
  <si>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</si>
  <si>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</si>
  <si>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</si>
  <si>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</si>
  <si>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</si>
  <si>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</si>
  <si>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</si>
  <si>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</si>
  <si>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</si>
  <si>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</si>
  <si>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</si>
  <si>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</si>
  <si>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</si>
  <si>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</si>
  <si>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</si>
  <si>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</si>
  <si>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</si>
  <si>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</si>
  <si>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</si>
  <si>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</si>
  <si>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</si>
  <si>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</si>
  <si>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</si>
  <si>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</si>
  <si>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</si>
  <si>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</si>
  <si>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</si>
  <si>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</si>
  <si>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</si>
  <si>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</si>
  <si>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</si>
  <si>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</si>
  <si>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</si>
  <si>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</si>
  <si>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</si>
  <si>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</si>
  <si>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</si>
  <si>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</si>
  <si>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</si>
  <si>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</si>
  <si>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</si>
  <si>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</si>
  <si>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</si>
  <si>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</si>
  <si>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</si>
  <si>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</si>
  <si>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</si>
  <si>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</si>
  <si>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</si>
  <si>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</si>
  <si>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</si>
  <si>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</si>
  <si>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</si>
  <si>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</si>
  <si>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</si>
  <si>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</si>
  <si>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</si>
  <si>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</si>
  <si>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</si>
  <si>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</si>
  <si>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</si>
  <si>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</si>
  <si>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</si>
  <si>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</si>
  <si>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</si>
  <si>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</si>
  <si>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</si>
  <si>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</si>
  <si>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</si>
  <si>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</si>
  <si>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</si>
  <si>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</si>
  <si>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</si>
  <si>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</si>
  <si>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</si>
  <si>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</si>
  <si>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</si>
  <si>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</si>
  <si>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</si>
  <si>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</si>
  <si>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</si>
  <si>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</si>
  <si>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</si>
  <si>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</si>
  <si>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</si>
  <si>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</si>
  <si>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</si>
  <si>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</si>
  <si>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</si>
  <si>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</si>
  <si>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</si>
  <si>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</si>
  <si>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</si>
  <si>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</si>
  <si>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</si>
  <si>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</si>
  <si>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</si>
  <si>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</si>
  <si>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</si>
  <si>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</si>
  <si>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</si>
  <si>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</si>
  <si>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</si>
  <si>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</si>
  <si>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</si>
  <si>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</si>
  <si>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</si>
  <si>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</si>
  <si>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</si>
  <si>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</si>
  <si>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</si>
  <si>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</si>
  <si>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</si>
  <si>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</si>
  <si>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</si>
  <si>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</si>
  <si>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</si>
  <si>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</si>
  <si>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</si>
  <si>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</si>
  <si>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</si>
  <si>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</si>
  <si>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</si>
  <si>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</si>
  <si>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</si>
  <si>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</si>
  <si>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</si>
  <si>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</si>
  <si>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</si>
  <si>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</si>
  <si>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</si>
  <si>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</si>
  <si>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</si>
  <si>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</si>
  <si>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</si>
  <si>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</si>
  <si>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</si>
  <si>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</si>
  <si>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</si>
  <si>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</si>
  <si>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</si>
  <si>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</si>
  <si>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</si>
  <si>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</si>
  <si>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</si>
  <si>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</si>
  <si>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</si>
  <si>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</si>
  <si>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</si>
  <si>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</si>
  <si>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</si>
  <si>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</si>
  <si>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</si>
  <si>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</si>
  <si>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</si>
  <si>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</si>
  <si>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</si>
  <si>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</si>
  <si>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</si>
  <si>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</si>
  <si>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</si>
  <si>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</si>
  <si>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</si>
  <si>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</si>
  <si>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</si>
  <si>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</si>
  <si>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</si>
  <si>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</si>
  <si>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</si>
  <si>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</si>
  <si>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</si>
  <si>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</si>
  <si>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</si>
  <si>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</si>
  <si>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</si>
  <si>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</si>
  <si>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</si>
  <si>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</si>
  <si>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</si>
  <si>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</si>
  <si>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</si>
  <si>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</si>
  <si>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</si>
  <si>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</si>
  <si>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</si>
  <si>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</si>
  <si>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</si>
  <si>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</si>
  <si>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</si>
  <si>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</si>
  <si>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</si>
  <si>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</si>
  <si>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</si>
  <si>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</si>
  <si>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</si>
  <si>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</si>
  <si>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</si>
  <si>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</si>
  <si>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</si>
  <si>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</si>
  <si>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</si>
  <si>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</si>
  <si>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</si>
  <si>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</si>
  <si>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</si>
  <si>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</si>
  <si>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</si>
  <si>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</si>
  <si>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</si>
  <si>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</si>
  <si>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</si>
  <si>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</si>
  <si>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</si>
  <si>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</si>
  <si>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</si>
  <si>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</si>
  <si>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</si>
  <si>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</si>
  <si>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</si>
  <si>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</si>
  <si>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</si>
  <si>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</si>
  <si>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</si>
  <si>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</si>
  <si>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</si>
  <si>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</si>
  <si>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</si>
  <si>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</si>
  <si>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</si>
  <si>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</si>
  <si>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</si>
  <si>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</si>
  <si>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</si>
  <si>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</si>
  <si>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</si>
  <si>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</si>
  <si>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</si>
  <si>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</si>
  <si>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</si>
  <si>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</si>
  <si>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</si>
  <si>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</si>
  <si>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</si>
  <si>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</si>
  <si>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</si>
  <si>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</si>
  <si>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</si>
  <si>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</si>
  <si>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</si>
  <si>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</si>
  <si>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</si>
  <si>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</si>
  <si>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</si>
  <si>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</si>
  <si>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</si>
  <si>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</si>
  <si>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</si>
  <si>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</si>
  <si>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</si>
  <si>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</si>
  <si>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</si>
  <si>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</si>
  <si>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</si>
  <si>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</si>
  <si>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</si>
  <si>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</si>
  <si>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</si>
  <si>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</si>
  <si>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</si>
  <si>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</si>
  <si>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</si>
  <si>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</si>
  <si>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</si>
  <si>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</si>
  <si>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</si>
  <si>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</si>
  <si>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</si>
  <si>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</si>
  <si>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</si>
  <si>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</si>
  <si>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</si>
  <si>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</si>
  <si>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</si>
  <si>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</si>
  <si>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</si>
  <si>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</si>
  <si>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</si>
  <si>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</si>
  <si>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</si>
  <si>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</si>
  <si>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</si>
  <si>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</si>
  <si>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</si>
  <si>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</si>
  <si>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</si>
  <si>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</si>
  <si>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</si>
  <si>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</si>
  <si>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</si>
  <si>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</si>
  <si>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</si>
  <si>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</si>
  <si>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</si>
  <si>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</si>
  <si>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</si>
  <si>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</si>
  <si>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</si>
  <si>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</si>
  <si>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</si>
  <si>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</si>
  <si>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</si>
  <si>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</si>
  <si>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</si>
  <si>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</si>
  <si>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</si>
  <si>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</si>
  <si>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</si>
  <si>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</si>
  <si>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</si>
  <si>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</si>
  <si>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</si>
  <si>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</si>
  <si>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</si>
  <si>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</si>
  <si>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</si>
  <si>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</si>
  <si>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</si>
  <si>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</si>
  <si>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</si>
  <si>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</si>
  <si>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</si>
  <si>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</si>
  <si>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</si>
  <si>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</si>
  <si>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</si>
  <si>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</si>
  <si>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</si>
  <si>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</si>
  <si>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</si>
  <si>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</si>
  <si>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</si>
  <si>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</si>
  <si>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</si>
  <si>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</si>
  <si>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</si>
  <si>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</si>
  <si>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</si>
  <si>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</si>
  <si>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</si>
  <si>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</si>
  <si>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</si>
  <si>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</si>
  <si>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</si>
  <si>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</si>
  <si>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</si>
  <si>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</si>
  <si>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</si>
  <si>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</si>
  <si>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</si>
  <si>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</si>
  <si>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</si>
  <si>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</si>
  <si>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</si>
  <si>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</si>
  <si>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</si>
  <si>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</si>
  <si>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</si>
  <si>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</si>
  <si>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</si>
  <si>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</si>
  <si>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</si>
  <si>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</si>
  <si>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</si>
  <si>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</si>
  <si>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</si>
  <si>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</si>
  <si>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</si>
  <si>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</si>
  <si>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</si>
  <si>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</si>
  <si>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</si>
  <si>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</si>
  <si>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</si>
  <si>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</si>
  <si>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</si>
  <si>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</si>
  <si>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</si>
  <si>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</si>
  <si>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</si>
  <si>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</si>
  <si>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</si>
  <si>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</si>
  <si>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</si>
  <si>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</si>
  <si>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</si>
  <si>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</si>
  <si>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</si>
  <si>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</si>
  <si>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</si>
  <si>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</si>
  <si>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</si>
  <si>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</si>
  <si>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</si>
  <si>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</si>
  <si>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</si>
  <si>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</si>
  <si>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</si>
  <si>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</si>
  <si>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</si>
  <si>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</si>
  <si>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</si>
  <si>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</si>
  <si>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</si>
  <si>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</si>
  <si>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</si>
  <si>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</si>
  <si>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</si>
  <si>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</si>
  <si>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</si>
  <si>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</si>
  <si>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</si>
  <si>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</si>
  <si>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</si>
  <si>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</si>
  <si>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</si>
  <si>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</si>
  <si>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</si>
  <si>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</si>
  <si>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</si>
  <si>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</si>
  <si>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</si>
  <si>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</si>
  <si>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</si>
  <si>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</si>
  <si>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</si>
  <si>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</si>
  <si>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</si>
  <si>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</si>
  <si>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</si>
  <si>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</si>
  <si>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</si>
  <si>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</si>
  <si>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</si>
  <si>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</si>
  <si>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</si>
  <si>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</si>
  <si>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</si>
  <si>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</si>
  <si>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</si>
  <si>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</si>
  <si>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</si>
  <si>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</si>
  <si>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</si>
  <si>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</si>
  <si>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</si>
  <si>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</si>
  <si>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</si>
  <si>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</si>
  <si>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</si>
  <si>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</si>
  <si>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</si>
  <si>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</si>
  <si>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</si>
  <si>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</si>
  <si>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</si>
  <si>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</si>
  <si>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</si>
  <si>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</si>
  <si>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</si>
  <si>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</si>
  <si>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</si>
  <si>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</si>
  <si>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</si>
  <si>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</si>
  <si>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</si>
  <si>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</si>
  <si>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</si>
  <si>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</si>
  <si>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</si>
  <si>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</si>
  <si>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</si>
  <si>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</si>
  <si>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</si>
  <si>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</si>
  <si>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</si>
  <si>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</si>
  <si>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</si>
  <si>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</si>
  <si>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</si>
  <si>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</si>
  <si>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</si>
  <si>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</si>
  <si>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</si>
  <si>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</si>
  <si>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</si>
  <si>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</si>
  <si>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</si>
  <si>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</si>
  <si>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</si>
  <si>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</si>
  <si>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</si>
  <si>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</si>
  <si>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</si>
  <si>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</si>
  <si>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</si>
  <si>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</si>
  <si>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</si>
  <si>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</si>
  <si>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</si>
  <si>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</si>
  <si>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</si>
  <si>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</si>
  <si>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</si>
  <si>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</si>
  <si>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</si>
  <si>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</si>
  <si>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</si>
  <si>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</si>
  <si>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</si>
  <si>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</si>
  <si>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</si>
  <si>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</si>
  <si>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</si>
  <si>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</si>
  <si>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</si>
  <si>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</si>
  <si>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</si>
  <si>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</si>
  <si>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</si>
  <si>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</si>
  <si>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</si>
  <si>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</si>
  <si>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</si>
  <si>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</si>
  <si>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</si>
  <si>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</si>
  <si>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</si>
  <si>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</si>
  <si>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</si>
  <si>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</si>
  <si>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</si>
  <si>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</si>
  <si>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</si>
  <si>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</si>
  <si>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</si>
  <si>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</si>
  <si>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</si>
  <si>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</si>
  <si>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</si>
  <si>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</si>
  <si>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</si>
  <si>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</si>
  <si>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</si>
  <si>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</si>
  <si>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</si>
  <si>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</si>
  <si>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</si>
  <si>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</si>
  <si>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</si>
  <si>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</si>
  <si>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</si>
  <si>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</si>
  <si>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</si>
  <si>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</si>
  <si>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</si>
  <si>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</si>
  <si>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</si>
  <si>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</si>
  <si>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</si>
  <si>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</si>
  <si>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</si>
  <si>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</si>
  <si>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</si>
  <si>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</si>
  <si>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</si>
  <si>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</si>
  <si>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</si>
  <si>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</si>
  <si>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</si>
  <si>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</si>
  <si>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</si>
  <si>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</si>
  <si>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</si>
  <si>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</si>
  <si>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</si>
  <si>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</si>
  <si>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</si>
  <si>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</si>
  <si>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</si>
  <si>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</si>
  <si>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</si>
  <si>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</si>
  <si>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</si>
  <si>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</si>
  <si>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</si>
  <si>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</si>
  <si>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</si>
  <si>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</si>
  <si>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</si>
  <si>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</si>
  <si>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</si>
  <si>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</si>
  <si>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</si>
  <si>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</si>
  <si>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</si>
  <si>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</si>
  <si>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</si>
  <si>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</si>
  <si>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</si>
  <si>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</si>
  <si>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</si>
  <si>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</si>
  <si>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</si>
  <si>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</si>
  <si>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</si>
  <si>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</si>
  <si>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</si>
  <si>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</si>
  <si>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</si>
  <si>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</si>
  <si>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</si>
  <si>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</si>
  <si>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</si>
  <si>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</si>
  <si>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</si>
  <si>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</si>
  <si>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</si>
  <si>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</si>
  <si>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</si>
  <si>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</si>
  <si>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</si>
  <si>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</si>
  <si>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</si>
  <si>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</si>
  <si>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</si>
  <si>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</si>
  <si>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</si>
  <si>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</si>
  <si>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</si>
  <si>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</si>
  <si>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</si>
  <si>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</si>
  <si>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</si>
  <si>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</si>
  <si>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</si>
  <si>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</si>
  <si>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</si>
  <si>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</si>
  <si>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</si>
  <si>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</si>
  <si>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</si>
  <si>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</si>
  <si>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</si>
  <si>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</si>
  <si>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</si>
  <si>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</si>
  <si>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</si>
  <si>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</si>
  <si>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</si>
  <si>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</si>
  <si>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</si>
  <si>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</si>
  <si>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</si>
  <si>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</si>
  <si>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</si>
  <si>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</si>
  <si>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</si>
  <si>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</si>
  <si>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</si>
  <si>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</si>
  <si>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</si>
  <si>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</si>
  <si>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</si>
  <si>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</si>
  <si>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</si>
  <si>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</si>
  <si>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</si>
  <si>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</si>
  <si>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</si>
  <si>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</si>
  <si>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</si>
  <si>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</si>
  <si>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</si>
  <si>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</si>
  <si>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</si>
  <si>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</si>
  <si>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</si>
  <si>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</si>
  <si>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</si>
  <si>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</si>
  <si>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</si>
  <si>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</si>
  <si>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</si>
  <si>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</si>
  <si>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</si>
  <si>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</si>
  <si>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</si>
  <si>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</si>
  <si>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</si>
  <si>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</si>
  <si>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</si>
  <si>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</si>
  <si>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</si>
  <si>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</si>
  <si>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</si>
  <si>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</si>
  <si>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</si>
  <si>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</si>
  <si>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</si>
  <si>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</si>
  <si>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</si>
  <si>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</si>
  <si>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</si>
  <si>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</si>
  <si>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</si>
  <si>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</si>
  <si>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</si>
  <si>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</si>
  <si>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</si>
  <si>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</si>
  <si>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</si>
  <si>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</si>
  <si>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</si>
  <si>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</si>
  <si>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</si>
  <si>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</si>
  <si>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</si>
  <si>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</si>
  <si>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</si>
  <si>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</si>
  <si>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</si>
  <si>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</si>
  <si>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</si>
  <si>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</si>
  <si>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</si>
  <si>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</si>
  <si>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</si>
  <si>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</si>
  <si>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</si>
  <si>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</si>
  <si>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</si>
  <si>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</si>
  <si>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</si>
  <si>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</si>
  <si>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</si>
  <si>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</si>
  <si>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</si>
  <si>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</si>
  <si>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</si>
  <si>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</si>
  <si>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</si>
  <si>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</si>
  <si>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</si>
  <si>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</si>
  <si>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</si>
  <si>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</si>
  <si>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</si>
  <si>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</si>
  <si>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</si>
  <si>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</si>
  <si>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</si>
  <si>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</si>
  <si>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</si>
  <si>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</si>
  <si>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</si>
  <si>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</si>
  <si>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</si>
  <si>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</si>
  <si>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</si>
  <si>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</si>
  <si>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</si>
  <si>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</si>
  <si>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</si>
  <si>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</si>
  <si>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</si>
  <si>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</si>
  <si>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</si>
  <si>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</si>
  <si>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</si>
  <si>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</si>
  <si>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</si>
  <si>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</si>
  <si>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</si>
  <si>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</si>
  <si>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</si>
  <si>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</si>
  <si>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</si>
  <si>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</si>
  <si>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</si>
  <si>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</si>
  <si>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</si>
  <si>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</si>
  <si>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</si>
  <si>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</si>
  <si>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</si>
  <si>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</si>
  <si>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</si>
  <si>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</si>
  <si>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</si>
  <si>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</si>
  <si>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</si>
  <si>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</si>
  <si>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</si>
  <si>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</si>
  <si>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</si>
  <si>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</si>
  <si>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</si>
  <si>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</si>
  <si>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</si>
  <si>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</si>
  <si>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</si>
  <si>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</si>
  <si>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</si>
  <si>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</si>
  <si>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</si>
  <si>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</si>
  <si>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</si>
  <si>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</si>
  <si>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</si>
  <si>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</si>
  <si>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</si>
  <si>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</si>
  <si>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</si>
  <si>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</si>
  <si>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</si>
  <si>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</si>
  <si>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</si>
  <si>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</si>
  <si>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</si>
  <si>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</si>
  <si>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</si>
  <si>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</si>
  <si>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</si>
  <si>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</si>
  <si>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</si>
  <si>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</si>
  <si>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</si>
  <si>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</si>
  <si>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</si>
  <si>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</si>
  <si>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</si>
  <si>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</si>
  <si>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</si>
  <si>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</si>
  <si>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</si>
  <si>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</si>
  <si>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</si>
  <si>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</si>
  <si>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</si>
  <si>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</si>
  <si>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</si>
  <si>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</si>
  <si>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</si>
  <si>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</si>
  <si>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</si>
  <si>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</si>
  <si>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</si>
  <si>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</si>
  <si>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</si>
  <si>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</si>
  <si>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</si>
  <si>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</si>
  <si>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</si>
  <si>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</si>
  <si>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</si>
  <si>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</si>
  <si>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</si>
  <si>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</si>
  <si>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</si>
  <si>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</si>
  <si>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</si>
  <si>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</si>
  <si>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</si>
  <si>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</si>
  <si>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</si>
  <si>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</si>
  <si>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</si>
  <si>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</si>
  <si>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</si>
  <si>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</si>
  <si>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</si>
  <si>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</si>
  <si>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</si>
  <si>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</si>
  <si>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</si>
  <si>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</si>
  <si>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</si>
  <si>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</si>
  <si>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</si>
  <si>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</si>
  <si>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</si>
  <si>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</si>
  <si>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</si>
  <si>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</si>
  <si>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</si>
  <si>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</si>
  <si>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</si>
  <si>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</si>
  <si>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</si>
  <si>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</si>
  <si>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</si>
  <si>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</si>
  <si>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</si>
  <si>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</si>
  <si>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</si>
  <si>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</si>
  <si>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</si>
  <si>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</si>
  <si>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</si>
  <si>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</si>
  <si>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</si>
  <si>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</si>
  <si>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</si>
  <si>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</si>
  <si>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</si>
  <si>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</si>
  <si>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</si>
  <si>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</si>
  <si>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</si>
  <si>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</si>
  <si>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</si>
  <si>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</si>
  <si>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</si>
  <si>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</si>
  <si>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</si>
  <si>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</si>
  <si>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</si>
  <si>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</si>
  <si>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</si>
  <si>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</si>
  <si>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</si>
  <si>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</si>
  <si>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</si>
  <si>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</si>
  <si>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</si>
  <si>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</si>
  <si>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</si>
  <si>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</si>
  <si>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</si>
  <si>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</si>
  <si>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</si>
  <si>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</si>
  <si>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</si>
  <si>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</si>
  <si>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</si>
  <si>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</si>
  <si>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</si>
  <si>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</si>
  <si>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</si>
  <si>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</si>
  <si>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</si>
  <si>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</si>
  <si>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</si>
  <si>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</si>
  <si>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</si>
  <si>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</si>
  <si>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</si>
  <si>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</si>
  <si>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</si>
  <si>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</si>
  <si>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</si>
  <si>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</si>
  <si>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</si>
  <si>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</si>
  <si>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</si>
  <si>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</si>
  <si>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</si>
  <si>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</si>
  <si>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</si>
  <si>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</si>
  <si>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</si>
  <si>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</si>
  <si>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</si>
  <si>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</si>
  <si>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</si>
  <si>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</si>
  <si>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</si>
  <si>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</si>
  <si>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</si>
  <si>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</si>
  <si>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</si>
  <si>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</si>
  <si>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</si>
  <si>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</si>
  <si>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</si>
  <si>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</si>
  <si>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</si>
  <si>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</si>
  <si>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</si>
  <si>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</si>
  <si>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</si>
  <si>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</si>
  <si>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</si>
  <si>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</si>
  <si>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</si>
  <si>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</si>
  <si>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</si>
  <si>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</si>
  <si>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</si>
  <si>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</si>
  <si>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</si>
  <si>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</si>
  <si>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</si>
  <si>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</si>
  <si>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</si>
  <si>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</si>
  <si>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</si>
  <si>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</si>
  <si>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</si>
  <si>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</si>
  <si>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</si>
  <si>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</si>
  <si>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</si>
  <si>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</si>
  <si>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</si>
  <si>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</si>
  <si>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</si>
  <si>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</si>
  <si>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</si>
  <si>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</si>
  <si>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</si>
  <si>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</si>
  <si>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</si>
  <si>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</si>
  <si>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</si>
  <si>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</si>
  <si>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</si>
  <si>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</si>
  <si>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</si>
  <si>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</si>
  <si>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</si>
  <si>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</si>
  <si>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</si>
  <si>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</si>
  <si>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</si>
  <si>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</si>
  <si>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</si>
  <si>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</si>
  <si>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</si>
  <si>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</si>
  <si>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</si>
  <si>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</si>
  <si>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</si>
  <si>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</si>
  <si>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</si>
  <si>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</si>
  <si>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</si>
  <si>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</si>
  <si>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</si>
  <si>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</si>
  <si>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</si>
  <si>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</si>
  <si>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</si>
  <si>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</si>
  <si>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</si>
  <si>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</si>
  <si>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</si>
  <si>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</si>
  <si>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</si>
  <si>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</si>
  <si>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</si>
  <si>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</si>
  <si>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</si>
  <si>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</si>
  <si>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</si>
  <si>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</si>
  <si>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</si>
  <si>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</si>
  <si>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</si>
  <si>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</si>
  <si>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</si>
  <si>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</si>
  <si>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</si>
  <si>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</si>
  <si>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</si>
  <si>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</si>
  <si>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</si>
  <si>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</si>
  <si>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</si>
  <si>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</si>
  <si>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</si>
  <si>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</si>
  <si>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</si>
  <si>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</si>
  <si>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</si>
  <si>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</si>
  <si>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</si>
  <si>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</si>
  <si>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</si>
  <si>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</si>
  <si>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</si>
  <si>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</si>
  <si>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</si>
  <si>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</si>
  <si>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</si>
  <si>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</si>
  <si>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</si>
  <si>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</si>
  <si>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</si>
  <si>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</si>
  <si>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</si>
  <si>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</si>
  <si>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</si>
  <si>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</si>
  <si>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</si>
  <si>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</si>
  <si>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</si>
  <si>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</si>
  <si>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</si>
  <si>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</si>
  <si>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</si>
  <si>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</si>
  <si>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</si>
  <si>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</si>
  <si>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</si>
  <si>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</si>
  <si>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</si>
  <si>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</si>
  <si>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</si>
  <si>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</si>
  <si>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</si>
  <si>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</si>
  <si>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</si>
  <si>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</si>
  <si>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</si>
  <si>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</si>
  <si>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</si>
  <si>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</si>
  <si>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</si>
  <si>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</si>
  <si>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</si>
  <si>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</si>
  <si>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</si>
  <si>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</si>
  <si>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</si>
  <si>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</si>
  <si>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</si>
  <si>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</si>
  <si>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</si>
  <si>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</si>
  <si>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</si>
  <si>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</si>
  <si>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</si>
  <si>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</si>
  <si>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</si>
  <si>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</si>
  <si>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</si>
  <si>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</si>
  <si>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</si>
  <si>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</si>
  <si>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</si>
  <si>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</si>
  <si>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</si>
  <si>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</si>
  <si>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</si>
  <si>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</si>
  <si>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</si>
  <si>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</si>
  <si>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</si>
  <si>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</si>
  <si>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</si>
  <si>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</si>
  <si>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</si>
  <si>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</si>
  <si>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</si>
  <si>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</si>
  <si>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</si>
  <si>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</si>
  <si>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</si>
  <si>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</si>
  <si>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</si>
  <si>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</si>
  <si>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</si>
  <si>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</si>
  <si>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</si>
  <si>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</si>
  <si>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</si>
  <si>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</si>
  <si>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</si>
  <si>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</si>
  <si>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</si>
  <si>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</si>
  <si>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</si>
  <si>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</si>
  <si>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</si>
  <si>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</si>
  <si>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</si>
  <si>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</si>
  <si>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</si>
  <si>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</si>
  <si>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</si>
  <si>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</si>
  <si>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</si>
  <si>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</si>
  <si>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</si>
  <si>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</si>
  <si>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</si>
  <si>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</si>
  <si>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</si>
  <si>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</si>
  <si>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</si>
  <si>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</si>
  <si>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</si>
  <si>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</si>
  <si>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</si>
  <si>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</si>
  <si>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</si>
  <si>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</si>
  <si>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</si>
  <si>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</si>
  <si>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</si>
  <si>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</si>
  <si>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</si>
  <si>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</si>
  <si>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</si>
  <si>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</si>
  <si>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</si>
  <si>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</si>
  <si>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</si>
  <si>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</si>
  <si>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</si>
  <si>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</si>
  <si>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</si>
  <si>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</si>
  <si>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</si>
  <si>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</si>
  <si>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</si>
  <si>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</si>
  <si>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</si>
  <si>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</si>
  <si>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</si>
  <si>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</si>
  <si>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</si>
  <si>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</si>
  <si>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</si>
  <si>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</si>
  <si>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</si>
  <si>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</si>
  <si>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</si>
  <si>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</si>
  <si>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</si>
  <si>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</si>
  <si>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</si>
  <si>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</si>
  <si>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</si>
  <si>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</si>
  <si>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</si>
  <si>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</si>
  <si>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</si>
  <si>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</si>
  <si>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</si>
  <si>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</si>
  <si>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</si>
  <si>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</si>
  <si>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</si>
  <si>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</si>
  <si>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</si>
  <si>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</si>
  <si>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</si>
  <si>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</si>
  <si>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</si>
  <si>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</si>
  <si>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</si>
  <si>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</si>
  <si>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</si>
  <si>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</si>
  <si>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</si>
  <si>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</si>
  <si>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</si>
  <si>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</si>
  <si>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</si>
  <si>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</si>
  <si>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</si>
  <si>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</si>
  <si>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</si>
  <si>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</si>
  <si>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</si>
  <si>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</si>
  <si>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</si>
  <si>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</si>
  <si>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</si>
  <si>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</si>
  <si>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</si>
  <si>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</si>
  <si>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</si>
  <si>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</si>
  <si>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</si>
  <si>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</si>
  <si>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</si>
  <si>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</si>
  <si>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</si>
  <si>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</si>
  <si>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</si>
  <si>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</si>
  <si>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</si>
  <si>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</si>
  <si>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</si>
  <si>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</si>
  <si>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</si>
  <si>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</si>
  <si>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</si>
  <si>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</si>
  <si>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</si>
  <si>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</si>
  <si>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</si>
  <si>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</si>
  <si>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</si>
  <si>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</si>
  <si>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</si>
  <si>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</si>
  <si>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</si>
  <si>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</si>
  <si>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</si>
  <si>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</si>
  <si>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</si>
  <si>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</si>
  <si>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</si>
  <si>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</si>
  <si>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</si>
  <si>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</si>
  <si>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</si>
  <si>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</si>
  <si>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</si>
  <si>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</si>
  <si>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</si>
  <si>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</si>
  <si>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</si>
  <si>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</si>
  <si>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</si>
  <si>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</si>
  <si>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</si>
  <si>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</si>
  <si>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</si>
  <si>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</si>
  <si>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</si>
  <si>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</si>
  <si>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</si>
  <si>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</si>
  <si>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</si>
  <si>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</si>
  <si>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</si>
  <si>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</si>
  <si>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</si>
  <si>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</si>
  <si>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</si>
  <si>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</si>
  <si>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</si>
  <si>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</si>
  <si>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</si>
  <si>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</si>
  <si>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</si>
  <si>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</si>
  <si>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</si>
  <si>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</si>
  <si>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</si>
  <si>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</si>
  <si>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</si>
  <si>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</si>
  <si>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</si>
  <si>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</si>
  <si>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</si>
  <si>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</si>
  <si>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</si>
  <si>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</si>
  <si>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</si>
  <si>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</si>
  <si>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</si>
  <si>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</si>
  <si>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</si>
  <si>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</si>
  <si>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</si>
  <si>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</si>
  <si>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</si>
  <si>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</si>
  <si>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</si>
  <si>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</si>
  <si>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</si>
  <si>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</si>
  <si>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</si>
  <si>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</si>
  <si>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</si>
  <si>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</si>
  <si>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</si>
  <si>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</si>
  <si>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</si>
  <si>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</si>
  <si>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</si>
  <si>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</si>
  <si>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</si>
  <si>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</si>
  <si>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</si>
  <si>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</si>
  <si>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</si>
  <si>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</si>
  <si>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</si>
  <si>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</si>
  <si>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</si>
  <si>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</si>
  <si>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</si>
  <si>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</si>
  <si>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</si>
  <si>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</si>
  <si>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</si>
  <si>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</si>
  <si>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</si>
  <si>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</si>
  <si>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</si>
  <si>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</si>
  <si>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</si>
  <si>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</si>
  <si>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</si>
  <si>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</si>
  <si>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</si>
  <si>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</si>
  <si>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</si>
  <si>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</si>
  <si>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</si>
  <si>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</si>
  <si>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</si>
  <si>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</si>
  <si>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</si>
  <si>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</si>
  <si>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</si>
  <si>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</si>
  <si>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</si>
  <si>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</si>
  <si>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</si>
  <si>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</si>
  <si>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</si>
  <si>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</si>
  <si>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</si>
  <si>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</si>
  <si>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</si>
  <si>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</si>
  <si>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</si>
  <si>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</si>
  <si>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</si>
  <si>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</si>
  <si>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</si>
  <si>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</si>
  <si>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</si>
  <si>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</si>
  <si>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</si>
  <si>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</si>
  <si>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</si>
  <si>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</si>
  <si>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</si>
  <si>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</si>
  <si>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</si>
  <si>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</si>
  <si>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</si>
  <si>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</si>
  <si>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</si>
  <si>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</si>
  <si>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</si>
  <si>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</si>
  <si>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</si>
  <si>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</si>
  <si>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</si>
  <si>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</si>
  <si>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</si>
  <si>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</si>
  <si>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</si>
  <si>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</si>
  <si>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</si>
  <si>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</si>
  <si>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</si>
  <si>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</si>
  <si>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</si>
  <si>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</si>
  <si>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</si>
  <si>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</si>
  <si>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</si>
  <si>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</si>
  <si>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</si>
  <si>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</si>
  <si>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</si>
  <si>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</si>
  <si>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</si>
  <si>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</si>
  <si>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</si>
  <si>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</si>
  <si>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</si>
  <si>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</si>
  <si>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</si>
  <si>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</si>
  <si>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</si>
  <si>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</si>
  <si>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</si>
  <si>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</si>
  <si>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</si>
  <si>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</si>
  <si>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</si>
  <si>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</si>
  <si>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</si>
  <si>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</si>
  <si>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</si>
  <si>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</si>
  <si>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</si>
  <si>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</si>
  <si>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</si>
  <si>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</si>
  <si>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</si>
  <si>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</si>
  <si>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</si>
  <si>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</si>
  <si>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</si>
  <si>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</si>
  <si>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</si>
  <si>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</si>
  <si>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</si>
  <si>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</si>
  <si>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</si>
  <si>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</si>
  <si>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</si>
  <si>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</si>
  <si>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</si>
  <si>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</si>
  <si>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</si>
  <si>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</si>
  <si>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</si>
  <si>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</si>
  <si>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</si>
  <si>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</si>
  <si>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</si>
  <si>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</si>
  <si>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</si>
  <si>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</si>
  <si>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</si>
  <si>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</si>
  <si>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</si>
  <si>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</si>
  <si>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</si>
  <si>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</si>
  <si>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</si>
  <si>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</si>
  <si>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</si>
  <si>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</si>
  <si>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</si>
  <si>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</si>
  <si>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</si>
  <si>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</si>
  <si>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</si>
  <si>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</si>
  <si>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</si>
  <si>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</si>
  <si>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</si>
  <si>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</si>
  <si>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</si>
  <si>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</si>
  <si>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</si>
  <si>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</si>
  <si>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</si>
  <si>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</si>
  <si>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</si>
  <si>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</si>
  <si>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</si>
  <si>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</si>
  <si>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</si>
  <si>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</si>
  <si>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</si>
  <si>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</si>
  <si>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</si>
  <si>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</si>
  <si>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</si>
  <si>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</si>
  <si>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</si>
  <si>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</si>
  <si>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</si>
  <si>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</si>
  <si>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</si>
  <si>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</si>
  <si>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</si>
  <si>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</si>
  <si>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</si>
  <si>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</si>
  <si>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</si>
  <si>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</si>
  <si>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</si>
  <si>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</si>
  <si>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</si>
  <si>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</si>
  <si>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</si>
  <si>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</si>
  <si>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</si>
  <si>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</si>
  <si>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</si>
  <si>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</si>
  <si>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</si>
  <si>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</si>
  <si>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</si>
  <si>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</si>
  <si>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</si>
  <si>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</si>
  <si>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</si>
  <si>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</si>
  <si>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</si>
  <si>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</si>
  <si>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</si>
  <si>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</si>
  <si>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</si>
  <si>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</si>
  <si>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</si>
  <si>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</si>
  <si>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</si>
  <si>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</si>
  <si>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</si>
  <si>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</si>
  <si>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</si>
  <si>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</si>
  <si>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</si>
  <si>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</si>
  <si>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</si>
  <si>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</si>
  <si>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</si>
  <si>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</si>
  <si>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</si>
  <si>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</si>
  <si>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</si>
  <si>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</si>
  <si>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</si>
  <si>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</si>
  <si>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</si>
  <si>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</si>
  <si>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</si>
  <si>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</si>
  <si>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</si>
  <si>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</si>
  <si>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</si>
  <si>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</si>
  <si>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</si>
  <si>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</si>
  <si>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</si>
  <si>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</si>
  <si>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</si>
  <si>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</si>
  <si>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</si>
  <si>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</si>
  <si>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</si>
  <si>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</si>
  <si>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</si>
  <si>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</si>
  <si>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</si>
  <si>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</si>
  <si>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</si>
  <si>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</si>
  <si>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</si>
  <si>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</si>
  <si>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</si>
  <si>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</si>
  <si>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</si>
  <si>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</si>
  <si>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</si>
  <si>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</si>
  <si>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</si>
  <si>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</si>
  <si>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</si>
  <si>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</si>
  <si>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</si>
  <si>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</si>
  <si>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</si>
  <si>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</si>
  <si>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</si>
  <si>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</si>
  <si>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</si>
  <si>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</si>
  <si>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</si>
  <si>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</si>
  <si>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</si>
  <si>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</si>
  <si>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</si>
  <si>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</si>
  <si>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</si>
  <si>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</si>
  <si>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</si>
  <si>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</si>
  <si>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</si>
  <si>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</si>
  <si>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</si>
  <si>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</si>
  <si>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</si>
  <si>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</si>
  <si>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</si>
  <si>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</si>
  <si>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</si>
  <si>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</si>
  <si>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</si>
  <si>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</si>
  <si>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</si>
  <si>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</si>
  <si>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</si>
  <si>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</si>
  <si>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</si>
  <si>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</si>
  <si>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</si>
  <si>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</si>
  <si>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</si>
  <si>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</si>
  <si>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</si>
  <si>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</si>
  <si>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</si>
  <si>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</si>
  <si>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</si>
  <si>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</si>
  <si>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</si>
  <si>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</si>
  <si>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</si>
  <si>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</si>
  <si>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</si>
  <si>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</si>
  <si>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</si>
  <si>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</si>
  <si>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</si>
  <si>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</si>
  <si>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</si>
  <si>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</si>
  <si>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</si>
  <si>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</si>
  <si>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</si>
  <si>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</si>
  <si>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</si>
  <si>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</si>
  <si>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</si>
  <si>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</si>
  <si>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</si>
  <si>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</si>
  <si>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</si>
  <si>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</si>
  <si>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</si>
  <si>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</si>
  <si>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</si>
  <si>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</si>
  <si>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</si>
  <si>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</si>
  <si>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</si>
  <si>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</si>
  <si>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</si>
  <si>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</si>
  <si>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</si>
  <si>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</si>
  <si>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</si>
  <si>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</si>
  <si>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</si>
  <si>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</si>
  <si>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</si>
  <si>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</si>
  <si>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</si>
  <si>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</si>
  <si>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</si>
  <si>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</si>
  <si>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</si>
  <si>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</si>
  <si>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</si>
  <si>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</si>
  <si>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</si>
  <si>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</si>
  <si>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</si>
  <si>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</si>
  <si>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</si>
  <si>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</si>
  <si>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</si>
  <si>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</si>
  <si>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</si>
  <si>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</si>
  <si>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</si>
  <si>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</si>
  <si>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</si>
  <si>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</si>
  <si>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</si>
  <si>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</si>
  <si>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</si>
  <si>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</si>
  <si>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</si>
  <si>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</si>
  <si>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</si>
  <si>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</si>
  <si>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</si>
  <si>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</si>
  <si>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</si>
  <si>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</si>
  <si>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</si>
  <si>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</si>
  <si>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</si>
  <si>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</si>
  <si>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</si>
  <si>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</si>
  <si>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</si>
  <si>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</si>
  <si>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</si>
  <si>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</si>
  <si>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</si>
  <si>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</si>
  <si>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</si>
  <si>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</si>
  <si>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</si>
  <si>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</si>
  <si>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</si>
  <si>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</si>
  <si>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</si>
  <si>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</si>
  <si>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</si>
  <si>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</si>
  <si>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</si>
  <si>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</si>
  <si>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</si>
  <si>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</si>
  <si>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</si>
  <si>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</si>
  <si>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</si>
  <si>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</si>
  <si>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</si>
  <si>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</si>
  <si>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</si>
  <si>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</si>
  <si>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</si>
  <si>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</si>
  <si>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</si>
  <si>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</si>
  <si>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</si>
  <si>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</si>
  <si>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</si>
  <si>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</si>
  <si>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</si>
  <si>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</si>
  <si>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</si>
  <si>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</si>
  <si>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</si>
  <si>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</si>
  <si>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</si>
  <si>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</si>
  <si>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</si>
  <si>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</si>
  <si>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</si>
  <si>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</si>
  <si>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</si>
  <si>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</si>
  <si>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</si>
  <si>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</si>
  <si>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</si>
  <si>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</si>
  <si>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</si>
  <si>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</si>
  <si>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</si>
  <si>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</si>
  <si>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</si>
  <si>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</si>
  <si>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</si>
  <si>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</si>
  <si>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</si>
  <si>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</si>
  <si>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</si>
  <si>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</si>
  <si>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</si>
  <si>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</si>
  <si>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</si>
  <si>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</si>
  <si>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</si>
  <si>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</si>
  <si>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</si>
  <si>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</si>
  <si>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</si>
  <si>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</si>
  <si>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</si>
  <si>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</si>
  <si>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</si>
  <si>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</si>
  <si>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</si>
  <si>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</si>
  <si>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</si>
  <si>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</si>
  <si>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</si>
  <si>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</si>
  <si>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</si>
  <si>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</si>
  <si>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</si>
  <si>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</si>
  <si>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</si>
  <si>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</si>
  <si>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</si>
  <si>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</si>
  <si>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</si>
  <si>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</si>
  <si>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</si>
  <si>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</si>
  <si>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</si>
  <si>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</si>
  <si>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</si>
  <si>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</si>
  <si>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</si>
  <si>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</si>
  <si>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</si>
  <si>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</si>
  <si>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</si>
  <si>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</si>
  <si>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</si>
  <si>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</si>
  <si>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</si>
  <si>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</si>
  <si>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</si>
  <si>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</si>
  <si>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</si>
  <si>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</si>
  <si>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</si>
  <si>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</si>
  <si>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</si>
  <si>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</si>
  <si>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</si>
  <si>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</si>
  <si>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</si>
  <si>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</si>
  <si>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</si>
  <si>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</si>
  <si>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</si>
  <si>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</si>
  <si>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</si>
  <si>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</si>
  <si>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</si>
  <si>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</si>
  <si>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</si>
  <si>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</si>
  <si>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</si>
  <si>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</si>
  <si>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</si>
  <si>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</si>
  <si>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</si>
  <si>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</si>
  <si>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</si>
  <si>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</si>
  <si>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</si>
  <si>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</si>
  <si>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</si>
  <si>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</si>
  <si>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</si>
  <si>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</si>
  <si>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</si>
  <si>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</si>
  <si>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</si>
  <si>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</si>
  <si>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</si>
  <si>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</si>
  <si>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</si>
  <si>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</si>
  <si>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</si>
  <si>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</si>
  <si>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</si>
  <si>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</si>
  <si>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</si>
  <si>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</si>
  <si>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</si>
  <si>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</si>
  <si>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</si>
  <si>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</si>
  <si>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</si>
  <si>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</si>
  <si>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</si>
  <si>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</si>
  <si>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</si>
  <si>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</si>
  <si>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</si>
  <si>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</si>
  <si>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</si>
  <si>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</si>
  <si>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</si>
  <si>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</si>
  <si>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</si>
  <si>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</si>
  <si>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</si>
  <si>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</si>
  <si>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</si>
  <si>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</si>
  <si>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</si>
  <si>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</si>
  <si>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</si>
  <si>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</si>
  <si>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</si>
  <si>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</si>
  <si>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</si>
  <si>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</si>
  <si>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</si>
  <si>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</si>
  <si>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</si>
  <si>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</si>
  <si>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</si>
  <si>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</si>
  <si>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</si>
  <si>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</si>
  <si>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</si>
  <si>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</si>
  <si>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</si>
  <si>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</si>
  <si>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</si>
  <si>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</si>
  <si>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</si>
  <si>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</si>
  <si>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</si>
  <si>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</si>
  <si>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</si>
  <si>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</si>
  <si>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</si>
  <si>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</si>
  <si>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</si>
  <si>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</si>
  <si>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</si>
  <si>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</si>
  <si>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</si>
  <si>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</si>
  <si>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</si>
  <si>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</si>
  <si>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</si>
  <si>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</si>
  <si>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</si>
  <si>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</si>
  <si>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</si>
  <si>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</si>
  <si>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</si>
  <si>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</si>
  <si>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</si>
  <si>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</si>
  <si>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</si>
  <si>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</si>
  <si>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</si>
  <si>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</si>
  <si>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</si>
  <si>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</si>
  <si>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</si>
  <si>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</si>
  <si>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</si>
  <si>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</si>
  <si>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</si>
  <si>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</si>
  <si>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</si>
  <si>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</si>
  <si>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</si>
  <si>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</si>
  <si>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</si>
  <si>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</si>
  <si>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</si>
  <si>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</si>
  <si>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</si>
  <si>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</si>
  <si>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</si>
  <si>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</si>
  <si>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</si>
  <si>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</si>
  <si>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</si>
  <si>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</si>
  <si>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</si>
  <si>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</si>
  <si>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</si>
  <si>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</si>
  <si>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</si>
  <si>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</si>
  <si>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</si>
  <si>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</si>
  <si>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</si>
  <si>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</si>
  <si>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</si>
  <si>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</si>
  <si>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</si>
  <si>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</si>
  <si>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</si>
  <si>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</si>
  <si>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</si>
  <si>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</si>
  <si>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</si>
  <si>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</si>
  <si>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</si>
  <si>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</si>
  <si>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</si>
  <si>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</si>
  <si>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</si>
  <si>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</si>
  <si>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</si>
  <si>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</si>
  <si>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</si>
  <si>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</si>
  <si>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</si>
  <si>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</si>
  <si>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</si>
  <si>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</si>
  <si>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</si>
  <si>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</si>
  <si>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</si>
  <si>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</si>
  <si>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</si>
  <si>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</si>
  <si>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</si>
  <si>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</si>
  <si>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</si>
  <si>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</si>
  <si>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</si>
  <si>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</si>
  <si>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</si>
  <si>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</si>
  <si>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</si>
  <si>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</si>
  <si>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</si>
  <si>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</si>
  <si>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</si>
  <si>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</si>
  <si>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</si>
  <si>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</si>
  <si>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</si>
  <si>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</si>
  <si>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</si>
  <si>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</si>
  <si>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</si>
  <si>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</si>
  <si>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</si>
  <si>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</si>
  <si>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</si>
  <si>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</si>
  <si>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</si>
  <si>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</si>
  <si>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</si>
  <si>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</si>
  <si>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</si>
  <si>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</si>
  <si>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</si>
  <si>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</si>
  <si>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</si>
  <si>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</si>
  <si>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</si>
  <si>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</si>
  <si>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</si>
  <si>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</si>
  <si>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</si>
  <si>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</si>
  <si>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</si>
  <si>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</si>
  <si>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</si>
  <si>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</si>
  <si>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</si>
  <si>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</si>
  <si>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</si>
  <si>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</si>
  <si>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</si>
  <si>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</si>
  <si>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</si>
  <si>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</si>
  <si>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</si>
  <si>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</si>
  <si>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</si>
  <si>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</si>
  <si>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</si>
  <si>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</si>
  <si>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</si>
  <si>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</si>
  <si>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</si>
  <si>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</si>
  <si>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</si>
  <si>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</si>
  <si>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</si>
  <si>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</si>
  <si>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</si>
  <si>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</si>
  <si>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</si>
  <si>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</si>
  <si>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</si>
  <si>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</si>
  <si>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</si>
  <si>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</si>
  <si>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</si>
  <si>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</si>
  <si>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</si>
  <si>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</si>
  <si>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</si>
  <si>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</si>
  <si>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</si>
  <si>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</si>
  <si>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</si>
  <si>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</si>
  <si>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</si>
  <si>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</si>
  <si>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</si>
  <si>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</si>
  <si>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</si>
  <si>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</si>
  <si>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</si>
  <si>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</si>
  <si>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</si>
  <si>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</si>
  <si>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</si>
  <si>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</si>
  <si>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</si>
  <si>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</si>
  <si>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</si>
  <si>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</si>
  <si>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</si>
  <si>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</si>
  <si>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</si>
  <si>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</si>
  <si>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</si>
  <si>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</si>
  <si>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</si>
  <si>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</si>
  <si>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</si>
  <si>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</si>
  <si>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</si>
  <si>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</si>
  <si>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</si>
  <si>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</si>
  <si>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</si>
  <si>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</si>
  <si>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</si>
  <si>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</si>
  <si>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</si>
  <si>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</si>
  <si>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</si>
  <si>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</si>
  <si>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</si>
  <si>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</si>
  <si>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</si>
  <si>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</si>
  <si>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</si>
  <si>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</si>
  <si>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</si>
  <si>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</si>
  <si>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</si>
  <si>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</si>
  <si>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</si>
  <si>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</si>
  <si>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</si>
  <si>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</si>
  <si>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</si>
  <si>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</si>
  <si>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</si>
  <si>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</si>
  <si>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</si>
  <si>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</si>
  <si>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</si>
  <si>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</si>
  <si>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</si>
  <si>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</si>
  <si>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</si>
  <si>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</si>
  <si>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</si>
  <si>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</si>
  <si>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</si>
  <si>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</si>
  <si>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</si>
  <si>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</si>
  <si>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</si>
  <si>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</si>
  <si>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</si>
  <si>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</si>
  <si>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</si>
  <si>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</si>
  <si>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</si>
  <si>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</si>
  <si>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</si>
  <si>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</si>
  <si>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</si>
  <si>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</si>
  <si>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</si>
  <si>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</si>
  <si>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</si>
  <si>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</si>
  <si>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</si>
  <si>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</si>
  <si>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</si>
  <si>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</si>
  <si>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</si>
  <si>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</si>
  <si>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</si>
  <si>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</si>
  <si>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</si>
  <si>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</si>
  <si>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</si>
  <si>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</si>
  <si>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</si>
  <si>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</si>
  <si>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</si>
  <si>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</si>
  <si>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</si>
  <si>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</si>
  <si>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</si>
  <si>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</si>
  <si>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</si>
  <si>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</si>
  <si>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</si>
  <si>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</si>
  <si>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</si>
  <si>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</si>
  <si>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</si>
  <si>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</si>
  <si>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</si>
  <si>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</si>
  <si>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</si>
  <si>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</si>
  <si>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</si>
  <si>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</si>
  <si>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</si>
  <si>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</si>
  <si>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</si>
  <si>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</si>
  <si>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</si>
  <si>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</si>
  <si>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</si>
  <si>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</si>
  <si>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</si>
  <si>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</si>
  <si>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</si>
  <si>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</si>
  <si>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</si>
  <si>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</si>
  <si>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</si>
  <si>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</si>
  <si>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</si>
  <si>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</si>
  <si>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</si>
  <si>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</si>
  <si>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</si>
  <si>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</si>
  <si>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</si>
  <si>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</si>
  <si>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</si>
  <si>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</si>
  <si>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</si>
  <si>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</si>
  <si>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</si>
  <si>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</si>
  <si>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</si>
  <si>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</si>
  <si>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</si>
  <si>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</si>
  <si>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</si>
  <si>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</si>
  <si>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</si>
  <si>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</si>
  <si>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</si>
  <si>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</si>
  <si>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</si>
  <si>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</si>
  <si>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</si>
  <si>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</si>
  <si>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</si>
  <si>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</si>
  <si>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</si>
  <si>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</si>
  <si>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</si>
  <si>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</si>
  <si>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</si>
  <si>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</si>
  <si>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</si>
  <si>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</si>
  <si>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</si>
  <si>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</si>
  <si>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</si>
  <si>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</si>
  <si>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</si>
  <si>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</si>
  <si>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</si>
  <si>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</si>
  <si>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</si>
  <si>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</si>
  <si>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</si>
  <si>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</si>
  <si>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</si>
  <si>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</si>
  <si>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</si>
  <si>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</si>
  <si>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</si>
  <si>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</si>
  <si>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</si>
  <si>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</si>
  <si>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</si>
  <si>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</si>
  <si>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</si>
  <si>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</si>
  <si>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</si>
  <si>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</si>
  <si>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</si>
  <si>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</si>
  <si>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</si>
  <si>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</si>
  <si>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</si>
  <si>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</si>
  <si>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</si>
  <si>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</si>
  <si>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</si>
  <si>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</si>
  <si>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</si>
  <si>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</si>
  <si>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</si>
  <si>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</si>
  <si>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</si>
  <si>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</si>
  <si>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</si>
  <si>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</si>
  <si>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</si>
  <si>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</si>
  <si>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</si>
  <si>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</si>
  <si>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</si>
  <si>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</si>
  <si>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</si>
  <si>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</si>
  <si>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</si>
  <si>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</si>
  <si>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</si>
  <si>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</si>
  <si>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</si>
  <si>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</si>
  <si>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</si>
  <si>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</si>
  <si>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</si>
  <si>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</si>
  <si>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</si>
  <si>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</si>
  <si>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</si>
  <si>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</si>
  <si>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</si>
  <si>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</si>
  <si>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</si>
  <si>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</si>
  <si>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</si>
  <si>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</si>
  <si>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</si>
  <si>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</si>
  <si>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</si>
  <si>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</si>
  <si>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</si>
  <si>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</si>
  <si>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</si>
  <si>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</si>
  <si>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</si>
  <si>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</si>
  <si>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</si>
  <si>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</si>
  <si>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</si>
  <si>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</si>
  <si>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</si>
  <si>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</si>
  <si>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</si>
  <si>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</si>
  <si>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</si>
  <si>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</si>
  <si>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</si>
  <si>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</si>
  <si>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</si>
  <si>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</si>
  <si>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</si>
  <si>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</si>
  <si>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</si>
  <si>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</si>
  <si>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</si>
  <si>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</si>
  <si>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</si>
  <si>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</si>
  <si>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</si>
  <si>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</si>
  <si>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</si>
  <si>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</si>
  <si>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</si>
  <si>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</si>
  <si>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</si>
  <si>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</si>
  <si>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</si>
  <si>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</si>
  <si>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</si>
  <si>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</si>
  <si>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</si>
  <si>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</si>
  <si>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</si>
  <si>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</si>
  <si>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</si>
  <si>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</si>
  <si>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</si>
  <si>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</si>
  <si>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</si>
  <si>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</si>
  <si>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</si>
  <si>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</si>
  <si>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</si>
  <si>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</si>
  <si>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</si>
  <si>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</si>
  <si>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</si>
  <si>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</si>
  <si>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</si>
  <si>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</si>
  <si>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</si>
  <si>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</si>
  <si>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</si>
  <si>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</si>
  <si>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</si>
  <si>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</si>
  <si>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</si>
  <si>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</si>
  <si>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</si>
  <si>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</si>
  <si>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</si>
  <si>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</si>
  <si>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</si>
  <si>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</si>
  <si>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</si>
  <si>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</si>
  <si>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</si>
  <si>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</si>
  <si>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</si>
  <si>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</si>
  <si>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</si>
  <si>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</si>
  <si>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</si>
  <si>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</si>
  <si>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</si>
  <si>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</si>
  <si>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</si>
  <si>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</si>
  <si>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</si>
  <si>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</si>
  <si>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</si>
  <si>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</si>
  <si>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</si>
  <si>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</si>
  <si>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</si>
  <si>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</si>
  <si>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</si>
  <si>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</si>
  <si>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</si>
  <si>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</si>
  <si>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</si>
  <si>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</si>
  <si>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</si>
  <si>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</si>
  <si>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</si>
  <si>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</si>
  <si>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</si>
  <si>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</si>
  <si>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</si>
  <si>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</si>
  <si>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</si>
  <si>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</si>
  <si>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</si>
  <si>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</si>
  <si>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</si>
  <si>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</si>
  <si>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</si>
  <si>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</si>
  <si>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</si>
  <si>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</si>
  <si>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</si>
  <si>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</si>
  <si>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</si>
  <si>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</si>
  <si>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</si>
  <si>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</si>
  <si>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</si>
  <si>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</si>
  <si>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</si>
  <si>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</si>
  <si>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</si>
  <si>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</si>
  <si>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</si>
  <si>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</si>
  <si>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</si>
  <si>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</si>
  <si>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</si>
  <si>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</si>
  <si>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</si>
  <si>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</si>
  <si>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</si>
  <si>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</si>
  <si>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</si>
  <si>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</si>
  <si>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</si>
  <si>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</si>
  <si>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</si>
  <si>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</si>
  <si>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</si>
  <si>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</si>
  <si>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</si>
  <si>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</si>
  <si>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</si>
  <si>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</si>
  <si>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</si>
  <si>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</si>
  <si>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</si>
  <si>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</si>
  <si>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</si>
  <si>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</si>
  <si>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</si>
  <si>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</si>
  <si>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</si>
  <si>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</si>
  <si>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</si>
  <si>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</si>
  <si>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</si>
  <si>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</si>
  <si>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</si>
  <si>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</si>
  <si>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</si>
  <si>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</si>
  <si>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</si>
  <si>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</si>
  <si>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</si>
  <si>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</si>
  <si>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</si>
  <si>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</si>
  <si>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</si>
  <si>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</si>
  <si>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</si>
  <si>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</si>
  <si>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</si>
  <si>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</si>
  <si>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</si>
  <si>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</si>
  <si>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</si>
  <si>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</si>
  <si>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</si>
  <si>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</si>
  <si>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</si>
  <si>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</si>
  <si>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</si>
  <si>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</si>
  <si>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</si>
  <si>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</si>
  <si>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</si>
  <si>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</si>
  <si>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</si>
  <si>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</si>
  <si>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PercentageFunded</t>
  </si>
  <si>
    <t>AverageDonation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</si>
  <si>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</si>
  <si>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</si>
  <si>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</si>
  <si>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</si>
  <si>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</si>
  <si>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</si>
  <si>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</si>
  <si>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</si>
  <si>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</si>
  <si>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</si>
  <si>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</si>
  <si>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</si>
  <si>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</si>
  <si>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</si>
  <si>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</si>
  <si>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</si>
  <si>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</si>
  <si>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</si>
  <si>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</si>
  <si>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</si>
  <si>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</si>
  <si>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</si>
  <si>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</si>
  <si>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</si>
  <si>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</si>
  <si>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</si>
  <si>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</si>
  <si>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</si>
  <si>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</si>
  <si>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</si>
  <si>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</si>
  <si>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</si>
  <si>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</si>
  <si>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</si>
  <si>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</si>
  <si>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</si>
  <si>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</si>
  <si>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</si>
  <si>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</si>
  <si>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</si>
  <si>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</si>
  <si>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</si>
  <si>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</si>
  <si>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</si>
  <si>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</si>
  <si>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</si>
  <si>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</si>
  <si>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</si>
  <si>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</si>
  <si>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</si>
  <si>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</si>
  <si>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</si>
  <si>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</si>
  <si>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</si>
  <si>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</si>
  <si>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</si>
  <si>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</si>
  <si>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</si>
  <si>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</si>
  <si>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</si>
  <si>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</si>
  <si>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</si>
  <si>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</si>
  <si>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</si>
  <si>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</si>
  <si>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</si>
  <si>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</si>
  <si>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</si>
  <si>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</si>
  <si>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</si>
  <si>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</si>
  <si>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</si>
  <si>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</si>
  <si>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Number_Successful</t>
  </si>
  <si>
    <t>Number_Failed</t>
  </si>
  <si>
    <t>Number_Canceled</t>
  </si>
  <si>
    <t>Total_Projects</t>
  </si>
  <si>
    <t>Percentage_Successful</t>
  </si>
  <si>
    <t>Percentage_Failed</t>
  </si>
  <si>
    <t>Percentage_Canceled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</si>
  <si>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</si>
  <si>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</si>
  <si>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</si>
  <si>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</si>
  <si>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</si>
  <si>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</si>
  <si>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</si>
  <si>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</si>
  <si>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</si>
  <si>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</si>
  <si>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</si>
  <si>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</si>
  <si>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Name</t>
  </si>
  <si>
    <t>Blurb</t>
  </si>
  <si>
    <t>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</si>
</sst>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0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5"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[Kickstarter_Challenge.xlsx]TheaterOutcomesByLaunchDate!PivotTable1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4353916231807066"/>
          <c:y val="0.109524295305037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TheaterOutcomesByLaunchDate!$B$4:$B$5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TheaterOutcomesByLaunchDate!$A$6:$A$18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TheaterOutcomesByLaunchDate!$B$6:$B$18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42-4A49-997E-1BC3D7891728}"/>
            </c:ext>
          </c:extLst>
        </c:ser>
        <c:ser>
          <c:idx val="1"/>
          <c:order val="1"/>
          <c:tx>
            <c:strRef>
              <c:f>TheaterOutcomesByLaunchDate!$C$4:$C$5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TheaterOutcomesByLaunchDate!$A$6:$A$18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TheaterOutcomesByLaunchDate!$C$6:$C$18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42-4A49-997E-1BC3D7891728}"/>
            </c:ext>
          </c:extLst>
        </c:ser>
        <c:ser>
          <c:idx val="2"/>
          <c:order val="2"/>
          <c:tx>
            <c:strRef>
              <c:f>TheaterOutcomesByLaunchDate!$D$4:$D$5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TheaterOutcomesByLaunchDate!$A$6:$A$18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TheaterOutcomesByLaunchDate!$D$6:$D$18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42-4A49-997E-1BC3D7891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1870568"/>
        <c:axId val="801869584"/>
      </c:lineChart>
      <c:catAx>
        <c:axId val="801870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69584"/>
        <c:crosses val="autoZero"/>
        <c:auto val="1"/>
        <c:lblAlgn val="ctr"/>
        <c:lblOffset val="100"/>
        <c:noMultiLvlLbl val="0"/>
      </c:catAx>
      <c:valAx>
        <c:axId val="80186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70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OutcomesBasedOnGoals!$F$1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OutcomesBasedOnGoals!$A$2:$A$13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OutcomesBasedOnGoals!$F$2:$F$13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658-4452-8596-36BDACBF4037}"/>
            </c:ext>
          </c:extLst>
        </c:ser>
        <c:ser>
          <c:idx val="5"/>
          <c:order val="5"/>
          <c:tx>
            <c:strRef>
              <c:f>OutcomesBasedOnGoals!$G$1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OutcomesBasedOnGoals!$A$2:$A$13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OutcomesBasedOnGoals!$G$2:$G$13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658-4452-8596-36BDACBF4037}"/>
            </c:ext>
          </c:extLst>
        </c:ser>
        <c:ser>
          <c:idx val="6"/>
          <c:order val="6"/>
          <c:tx>
            <c:strRef>
              <c:f>OutcomesBasedOnGoals!$H$1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OutcomesBasedOnGoals!$A$2:$A$13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OutcomesBasedOnGoals!$H$2:$H$13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658-4452-8596-36BDACBF4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3059928"/>
        <c:axId val="8030602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OutcomesBasedOnGoals!$B$1</c15:sqref>
                        </c15:formulaRef>
                      </c:ext>
                    </c:extLst>
                    <c:strCache>
                      <c:ptCount val="1"/>
                      <c:pt idx="0">
                        <c:v>Number_Successful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OutcomesBasedOnGoals!$A$2:$A$13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OutcomesBasedOnGoals!$B$2:$B$13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658-4452-8596-36BDACBF403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OutcomesBasedOnGoals!$C$1</c15:sqref>
                        </c15:formulaRef>
                      </c:ext>
                    </c:extLst>
                    <c:strCache>
                      <c:ptCount val="1"/>
                      <c:pt idx="0">
                        <c:v>Number_Failed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OutcomesBasedOnGoals!$A$2:$A$13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OutcomesBasedOnGoals!$C$2:$C$13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658-4452-8596-36BDACBF403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OutcomesBasedOnGoals!$D$1</c15:sqref>
                        </c15:formulaRef>
                      </c:ext>
                    </c:extLst>
                    <c:strCache>
                      <c:ptCount val="1"/>
                      <c:pt idx="0">
                        <c:v>Number_Canceled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OutcomesBasedOnGoals!$A$2:$A$13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OutcomesBasedOnGoals!$D$2:$D$13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658-4452-8596-36BDACBF403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OutcomesBasedOnGoals!$E$1</c15:sqref>
                        </c15:formulaRef>
                      </c:ext>
                    </c:extLst>
                    <c:strCache>
                      <c:ptCount val="1"/>
                      <c:pt idx="0">
                        <c:v>Total_Projects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OutcomesBasedOnGoals!$A$2:$A$13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OutcomesBasedOnGoals!$E$2:$E$13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658-4452-8596-36BDACBF4037}"/>
                  </c:ext>
                </c:extLst>
              </c15:ser>
            </c15:filteredLineSeries>
          </c:ext>
        </c:extLst>
      </c:lineChart>
      <c:catAx>
        <c:axId val="803059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060256"/>
        <c:crosses val="autoZero"/>
        <c:auto val="1"/>
        <c:lblAlgn val="ctr"/>
        <c:lblOffset val="100"/>
        <c:noMultiLvlLbl val="0"/>
      </c:catAx>
      <c:valAx>
        <c:axId val="80306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059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[Kickstarter_Challenge.xlsx]CategoryStatistics!PivotTable1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Cateogry Outcomes</a:t>
            </a:r>
            <a:endParaRPr lang="en-US"/>
          </a:p>
        </c:rich>
      </c:tx>
      <c:layout>
        <c:manualLayout>
          <c:xMode val="edge"/>
          <c:yMode val="edge"/>
          <c:x val="0.41504855643044625"/>
          <c:y val="5.81437736949547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CategoryStatistics!$B$3:$B$4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61-4BF6-BF79-A8D7BFF98462}"/>
            </c:ext>
          </c:extLst>
        </c:ser>
        <c:ser>
          <c:idx val="1"/>
          <c:order val="1"/>
          <c:tx>
            <c:strRef>
              <c:f>CategoryStatistics!$C$3:$C$4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61-4BF6-BF79-A8D7BFF98462}"/>
            </c:ext>
          </c:extLst>
        </c:ser>
        <c:ser>
          <c:idx val="2"/>
          <c:order val="2"/>
          <c:tx>
            <c:strRef>
              <c:f>CategoryStatistics!$D$3:$D$4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61-4BF6-BF79-A8D7BFF98462}"/>
            </c:ext>
          </c:extLst>
        </c:ser>
        <c:ser>
          <c:idx val="3"/>
          <c:order val="3"/>
          <c:tx>
            <c:strRef>
              <c:f>CategoryStatistics!$E$3:$E$4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61-4BF6-BF79-A8D7BFF98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08241712"/>
        <c:axId val="308245648"/>
      </c:barChart>
      <c:catAx>
        <c:axId val="308241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245648"/>
        <c:crosses val="autoZero"/>
        <c:auto val="1"/>
        <c:lblAlgn val="ctr"/>
        <c:lblOffset val="100"/>
        <c:noMultiLvlLbl val="0"/>
      </c:catAx>
      <c:valAx>
        <c:axId val="30824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24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SubcategoryStatistics!$B$4:$B$5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8D-4931-91F2-CB5097A845C0}"/>
            </c:ext>
          </c:extLst>
        </c:ser>
        <c:ser>
          <c:idx val="1"/>
          <c:order val="1"/>
          <c:tx>
            <c:strRef>
              <c:f>SubcategoryStatistics!$C$4:$C$5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8D-4931-91F2-CB5097A845C0}"/>
            </c:ext>
          </c:extLst>
        </c:ser>
        <c:ser>
          <c:idx val="2"/>
          <c:order val="2"/>
          <c:tx>
            <c:strRef>
              <c:f>SubcategoryStatistics!$D$4:$D$5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8D-4931-91F2-CB5097A84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7605712"/>
        <c:axId val="697603744"/>
      </c:barChart>
      <c:catAx>
        <c:axId val="69760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603744"/>
        <c:crosses val="autoZero"/>
        <c:auto val="1"/>
        <c:lblAlgn val="ctr"/>
        <c:lblOffset val="100"/>
        <c:noMultiLvlLbl val="0"/>
      </c:catAx>
      <c:valAx>
        <c:axId val="69760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60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[Kickstarter_Challenge.xlsx]OutcomesBasedOnLaunchDate!PivotTable3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OutcomesBasedOnLaunchDate!$B$4:$B$5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60-4D94-89A6-33804FBB10A5}"/>
            </c:ext>
          </c:extLst>
        </c:ser>
        <c:ser>
          <c:idx val="1"/>
          <c:order val="1"/>
          <c:tx>
            <c:strRef>
              <c:f>OutcomesBasedOnLaunchDate!$C$4:$C$5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60-4D94-89A6-33804FBB10A5}"/>
            </c:ext>
          </c:extLst>
        </c:ser>
        <c:ser>
          <c:idx val="2"/>
          <c:order val="2"/>
          <c:tx>
            <c:strRef>
              <c:f>OutcomesBasedOnLaunchDate!$D$4:$D$5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60-4D94-89A6-33804FBB10A5}"/>
            </c:ext>
          </c:extLst>
        </c:ser>
        <c:ser>
          <c:idx val="3"/>
          <c:order val="3"/>
          <c:tx>
            <c:strRef>
              <c:f>OutcomesBasedOnLaunchDate!$E$4:$E$5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60-4D94-89A6-33804FBB10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3176632"/>
        <c:axId val="693176960"/>
      </c:lineChart>
      <c:catAx>
        <c:axId val="693176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176960"/>
        <c:crosses val="autoZero"/>
        <c:auto val="1"/>
        <c:lblAlgn val="ctr"/>
        <c:lblOffset val="100"/>
        <c:noMultiLvlLbl val="0"/>
      </c:catAx>
      <c:valAx>
        <c:axId val="69317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176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1176337</xdr:colOff>
      <xdr:row>20</xdr:row>
      <xdr:rowOff>23812</xdr:rowOff>
    </xdr:from>
    <xdr:to>
      <xdr:col>10</xdr:col>
      <xdr:colOff>38100</xdr:colOff>
      <xdr:row>36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A36812-F979-0089-8268-2FE29157E6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919162</xdr:colOff>
      <xdr:row>15</xdr:row>
      <xdr:rowOff>176212</xdr:rowOff>
    </xdr:from>
    <xdr:to>
      <xdr:col>7</xdr:col>
      <xdr:colOff>0</xdr:colOff>
      <xdr:row>31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F8082E-BB03-4672-84A5-3A5C367B60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1195387</xdr:colOff>
      <xdr:row>17</xdr:row>
      <xdr:rowOff>4762</xdr:rowOff>
    </xdr:from>
    <xdr:to>
      <xdr:col>9</xdr:col>
      <xdr:colOff>4762</xdr:colOff>
      <xdr:row>31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4B739B-9718-4C69-86D0-D789E026C1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576262</xdr:colOff>
      <xdr:row>6</xdr:row>
      <xdr:rowOff>161925</xdr:rowOff>
    </xdr:from>
    <xdr:to>
      <xdr:col>14</xdr:col>
      <xdr:colOff>271462</xdr:colOff>
      <xdr:row>21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352A9F-3602-458B-A0D2-D4AB9D0509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4761</xdr:colOff>
      <xdr:row>21</xdr:row>
      <xdr:rowOff>171449</xdr:rowOff>
    </xdr:from>
    <xdr:to>
      <xdr:col>8</xdr:col>
      <xdr:colOff>600074</xdr:colOff>
      <xdr:row>37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8DDE95-DB64-4325-9D1F-0363FDC33F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01_Kirsten/UCF_BootCamp/02_Module1/Exercise/data-1-1-3-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1"/>
      <sheetName val="Kickstarter"/>
      <sheetName val="CategoryStatistics"/>
      <sheetName val="SubcategoryStatistics"/>
      <sheetName val="OutcomesBasedOnLaunchDate"/>
      <sheetName val="EdinburghResearch"/>
      <sheetName val="SuccessfulUSKickstarters"/>
      <sheetName val="FailedUSKickstarters"/>
      <sheetName val="DescriptiveStatistics"/>
    </sheetNames>
    <sheetDataSet>
      <sheetData sheetId="1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01_Kirsten/UCF_BootCamp/02_Module1/Exercise/data-1-1-3-StarterBook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01_Kirsten/UCF_BootCamp/02_Module1/Exercise/data-1-1-3-StarterBook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rsten Koehn" refreshedDate="44731.5884568287" createdVersion="8" refreshedVersion="8" minRefreshableVersion="3" recordCount="4114" xr:uid="{C4E8A402-3702-4509-8EBA-FC8395550CB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Funded" numFmtId="0">
      <sharedItems containsSemiMixedTypes="0" containsString="0" containsNumber="1" containsInteger="1" minValue="0" maxValue="2260300"/>
    </cacheField>
    <cacheField name="Average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t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rsten Koehn" refreshedDate="44730.583425578705" createdVersion="8" refreshedVersion="8" minRefreshableVersion="3" recordCount="4114" xr:uid="{2198E10F-70E2-45FD-928F-3A5C79E0D12D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Funded" numFmtId="0">
      <sharedItems containsSemiMixedTypes="0" containsString="0" containsNumber="1" containsInteger="1" minValue="0" maxValue="2260300"/>
    </cacheField>
    <cacheField name="Average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rsten Koehn" refreshedDate="44730.602853935183" createdVersion="8" refreshedVersion="8" minRefreshableVersion="3" recordCount="4114" xr:uid="{B0D25BA5-0634-474B-8863-6F042A6140B5}">
  <cacheSource type="worksheet">
    <worksheetSource ref="A1:T4115" sheet="Kickstarter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Funded" numFmtId="0">
      <sharedItems containsSemiMixedTypes="0" containsString="0" containsNumber="1" containsInteger="1" minValue="0" maxValue="2260300"/>
    </cacheField>
    <cacheField name="Average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t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6BCD2C-7421-4C0D-8D0E-A837D4B47A1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1ADA5E-3D11-4106-AA37-9E1E2E439574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075F17-BB4A-4551-B90A-77395E321F96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A4C188-C48A-4DFD-AD7C-939A45B81CF0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C7A62-1FE5-45DE-9839-176066455E52}">
  <dimension ref="A1:E18"/>
  <sheetViews>
    <sheetView workbookViewId="0">
      <selection activeCell="L31" sqref="L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65FE1-940C-4E20-AAD5-72B5084892EE}">
  <dimension ref="A1:H13"/>
  <sheetViews>
    <sheetView workbookViewId="0">
      <selection activeCell="A14" sqref="A14"/>
    </sheetView>
  </sheetViews>
  <sheetFormatPr defaultColWidth="10.140625" defaultRowHeight="15" x14ac:dyDescent="0.25"/>
  <cols>
    <col min="1" max="1" width="14" bestFit="1" customWidth="1"/>
    <col min="2" max="2" width="18.7109375" bestFit="1" customWidth="1"/>
    <col min="3" max="3" width="14.85546875" bestFit="1" customWidth="1"/>
    <col min="4" max="4" width="17.7109375" bestFit="1" customWidth="1"/>
    <col min="5" max="5" width="13.7109375" bestFit="1" customWidth="1"/>
    <col min="6" max="6" width="21.5703125" bestFit="1" customWidth="1"/>
    <col min="7" max="7" width="17.7109375" bestFit="1" customWidth="1"/>
    <col min="8" max="8" width="20.42578125" bestFit="1" customWidth="1"/>
  </cols>
  <sheetData>
    <row r="1" spans="1:8" x14ac:dyDescent="0.25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6" t="s">
        <v>8387</v>
      </c>
    </row>
    <row r="2" spans="1:8" x14ac:dyDescent="0.25">
      <c r="A2" t="s">
        <v>8388</v>
      </c>
      <c r="B2">
        <f>COUNTIFS(Kickstarter!$D:$D,"&lt;1000", Kickstarter!$F:$F,"successful", Kickstarter!$R:$R,"plays")</f>
        <v>141</v>
      </c>
      <c r="C2">
        <f>COUNTIFS(Kickstarter!$D:$D,"&lt;1000", Kickstarter!$F:$F,"failed", Kickstarter!$R:$R,"plays")</f>
        <v>45</v>
      </c>
      <c r="D2">
        <f>COUNTIFS(Kickstarter!$D:$D,"&lt;1000", Kickstarter!$F:$F,"canceled", Kickstarter!$R:$R,"plays")</f>
        <v>0</v>
      </c>
      <c r="E2">
        <f>SUM(B2:D2)</f>
        <v>186</v>
      </c>
      <c r="F2" s="17">
        <f>B2/$E$2</f>
        <v>0.75806451612903225</v>
      </c>
      <c r="G2" s="17">
        <f t="shared" ref="G2:H2" si="0">C2/$E$2</f>
        <v>0.24193548387096775</v>
      </c>
      <c r="H2" s="17">
        <f t="shared" si="0"/>
        <v>0</v>
      </c>
    </row>
    <row r="3" spans="1:8" x14ac:dyDescent="0.25">
      <c r="A3" t="s">
        <v>8389</v>
      </c>
      <c r="B3">
        <f>COUNTIFS(Kickstarter!$D:$D,"&gt;=1000",Kickstarter!$D:$D,"&lt;=4999",Kickstarter!$F:$F,"successful", Kickstarter!$R:$R,"plays")</f>
        <v>388</v>
      </c>
      <c r="C3">
        <f>COUNTIFS(Kickstarter!$D:$D,"&gt;=1000",Kickstarter!$D:$D,"&lt;=4999",Kickstarter!$F:$F,"failed", Kickstarter!$R:$R,"plays")</f>
        <v>146</v>
      </c>
      <c r="D3">
        <f>COUNTIFS(Kickstarter!$D:$D,"&gt;=1000",Kickstarter!$D:$D,"&lt;=4999",Kickstarter!$F:$F,"canceled", Kickstarter!$R:$R,"plays")</f>
        <v>0</v>
      </c>
      <c r="E3">
        <f t="shared" ref="E3:E13" si="1">SUM(B3:D3)</f>
        <v>534</v>
      </c>
      <c r="F3" s="17">
        <f>B3/$E$3</f>
        <v>0.72659176029962547</v>
      </c>
      <c r="G3" s="17">
        <f t="shared" ref="G3:H3" si="2">C3/$E$3</f>
        <v>0.27340823970037453</v>
      </c>
      <c r="H3" s="17">
        <f t="shared" si="2"/>
        <v>0</v>
      </c>
    </row>
    <row r="4" spans="1:8" x14ac:dyDescent="0.25">
      <c r="A4" t="s">
        <v>8390</v>
      </c>
      <c r="B4">
        <f>COUNTIFS(Kickstarter!$D:$D,"&gt;=5000",Kickstarter!$D:$D,"&lt;=9999",Kickstarter!$F:$F,"successful", Kickstarter!$R:$R,"plays")</f>
        <v>93</v>
      </c>
      <c r="C4">
        <f>COUNTIFS(Kickstarter!$D:$D,"&gt;=5000",Kickstarter!$D:$D,"&lt;=9999",Kickstarter!$F:$F,"failed", Kickstarter!$R:$R,"plays")</f>
        <v>76</v>
      </c>
      <c r="D4">
        <f>COUNTIFS(Kickstarter!$D:$D,"&gt;=5000",Kickstarter!$D:$D,"&lt;=9999",Kickstarter!$F:$F,"canceled", Kickstarter!$R:$R,"plays")</f>
        <v>0</v>
      </c>
      <c r="E4">
        <f t="shared" si="1"/>
        <v>169</v>
      </c>
      <c r="F4" s="17">
        <f>B4/$E$4</f>
        <v>0.55029585798816572</v>
      </c>
      <c r="G4" s="17">
        <f t="shared" ref="G4:H4" si="3">C4/$E$4</f>
        <v>0.44970414201183434</v>
      </c>
      <c r="H4" s="17">
        <f t="shared" si="3"/>
        <v>0</v>
      </c>
    </row>
    <row r="5" spans="1:8" x14ac:dyDescent="0.25">
      <c r="A5" t="s">
        <v>8391</v>
      </c>
      <c r="B5">
        <f>COUNTIFS(Kickstarter!$D:$D,"&gt;=10000",Kickstarter!$D:$D,"&lt;=14999",Kickstarter!$F:$F,"successful", Kickstarter!$R:$R,"plays")</f>
        <v>39</v>
      </c>
      <c r="C5">
        <f>COUNTIFS(Kickstarter!$D:$D,"&gt;=10000",Kickstarter!$D:$D,"&lt;=14999",Kickstarter!$F:$F,"failed", Kickstarter!$R:$R,"plays")</f>
        <v>33</v>
      </c>
      <c r="D5">
        <f>COUNTIFS(Kickstarter!$D:$D,"&gt;=10000",Kickstarter!$D:$D,"&lt;=14999",Kickstarter!$F:$F,"canceled", Kickstarter!$R:$R,"plays")</f>
        <v>0</v>
      </c>
      <c r="E5">
        <f t="shared" si="1"/>
        <v>72</v>
      </c>
      <c r="F5" s="17">
        <f>B5/$E$5</f>
        <v>0.54166666666666663</v>
      </c>
      <c r="G5" s="17">
        <f t="shared" ref="G5:H5" si="4">C5/$E$5</f>
        <v>0.45833333333333331</v>
      </c>
      <c r="H5" s="17">
        <f t="shared" si="4"/>
        <v>0</v>
      </c>
    </row>
    <row r="6" spans="1:8" x14ac:dyDescent="0.25">
      <c r="A6" t="s">
        <v>8392</v>
      </c>
      <c r="B6">
        <f>COUNTIFS(Kickstarter!$D:$D,"&gt;=15000",Kickstarter!$D:$D,"&lt;=19999",Kickstarter!$F:$F,"successful", Kickstarter!$R:$R,"plays")</f>
        <v>12</v>
      </c>
      <c r="C6">
        <f>COUNTIFS(Kickstarter!$D:$D,"&gt;=15000",Kickstarter!$D:$D,"&lt;=19999",Kickstarter!$F:$F,"failed", Kickstarter!$R:$R,"plays")</f>
        <v>12</v>
      </c>
      <c r="D6">
        <f>COUNTIFS(Kickstarter!$D:$D,"&gt;=15000",Kickstarter!$D:$D,"&lt;=19999",Kickstarter!$F:$F,"canceled", Kickstarter!$R:$R,"plays")</f>
        <v>0</v>
      </c>
      <c r="E6">
        <f t="shared" si="1"/>
        <v>24</v>
      </c>
      <c r="F6" s="17">
        <f>B6/$E$6</f>
        <v>0.5</v>
      </c>
      <c r="G6" s="17">
        <f t="shared" ref="G6:H6" si="5">C6/$E$6</f>
        <v>0.5</v>
      </c>
      <c r="H6" s="17">
        <f t="shared" si="5"/>
        <v>0</v>
      </c>
    </row>
    <row r="7" spans="1:8" x14ac:dyDescent="0.25">
      <c r="A7" t="s">
        <v>8393</v>
      </c>
      <c r="B7">
        <f>COUNTIFS(Kickstarter!$D:$D,"&gt;=20000",Kickstarter!$D:$D,"&lt;=24999",Kickstarter!$F:$F,"successful", Kickstarter!$R:$R,"plays")</f>
        <v>9</v>
      </c>
      <c r="C7">
        <f>COUNTIFS(Kickstarter!$D:$D,"&gt;=20000",Kickstarter!$D:$D,"&lt;=24999",Kickstarter!$F:$F,"failed", Kickstarter!$R:$R,"plays")</f>
        <v>11</v>
      </c>
      <c r="D7">
        <f>COUNTIFS(Kickstarter!$D:$D,"&gt;=20000",Kickstarter!$D:$D,"&lt;=24999",Kickstarter!$F:$F,"canceled", Kickstarter!$R:$R,"plays")</f>
        <v>0</v>
      </c>
      <c r="E7">
        <f t="shared" si="1"/>
        <v>20</v>
      </c>
      <c r="F7" s="17">
        <f>B7/$E$7</f>
        <v>0.45</v>
      </c>
      <c r="G7" s="17">
        <f t="shared" ref="G7:H7" si="6">C7/$E$7</f>
        <v>0.55000000000000004</v>
      </c>
      <c r="H7" s="17">
        <f t="shared" si="6"/>
        <v>0</v>
      </c>
    </row>
    <row r="8" spans="1:8" x14ac:dyDescent="0.25">
      <c r="A8" t="s">
        <v>8394</v>
      </c>
      <c r="B8">
        <f>COUNTIFS(Kickstarter!$D:$D,"&gt;=25000",Kickstarter!$D:$D,"&lt;=29999",Kickstarter!$F:$F,"successful", Kickstarter!$R:$R,"plays")</f>
        <v>1</v>
      </c>
      <c r="C8">
        <f>COUNTIFS(Kickstarter!$D:$D,"&gt;=25000",Kickstarter!$D:$D,"&lt;=29999",Kickstarter!$F:$F,"failed", Kickstarter!$R:$R,"plays")</f>
        <v>4</v>
      </c>
      <c r="D8">
        <f>COUNTIFS(Kickstarter!$D:$D,"&gt;=25000",Kickstarter!$D:$D,"&lt;=29999",Kickstarter!$F:$F,"canceled", Kickstarter!$R:$R,"plays")</f>
        <v>0</v>
      </c>
      <c r="E8">
        <f t="shared" si="1"/>
        <v>5</v>
      </c>
      <c r="F8" s="17">
        <f>B8/$E$8</f>
        <v>0.2</v>
      </c>
      <c r="G8" s="17">
        <f t="shared" ref="G8:H8" si="7">C8/$E$8</f>
        <v>0.8</v>
      </c>
      <c r="H8" s="17">
        <f t="shared" si="7"/>
        <v>0</v>
      </c>
    </row>
    <row r="9" spans="1:8" x14ac:dyDescent="0.25">
      <c r="A9" t="s">
        <v>8395</v>
      </c>
      <c r="B9">
        <f>COUNTIFS(Kickstarter!$D:$D,"&gt;=30000",Kickstarter!$D:$D,"&lt;=34999",Kickstarter!$F:$F,"successful", Kickstarter!$R:$R,"plays")</f>
        <v>3</v>
      </c>
      <c r="C9">
        <f>COUNTIFS(Kickstarter!$D:$D,"&gt;=30000",Kickstarter!$D:$D,"&lt;=34999",Kickstarter!$F:$F,"failed", Kickstarter!$R:$R,"plays")</f>
        <v>8</v>
      </c>
      <c r="D9">
        <f>COUNTIFS(Kickstarter!$D:$D,"&gt;=30000",Kickstarter!$D:$D,"&lt;=34999",Kickstarter!$F:$F,"canceled", Kickstarter!$R:$R,"plays")</f>
        <v>0</v>
      </c>
      <c r="E9">
        <f t="shared" si="1"/>
        <v>11</v>
      </c>
      <c r="F9" s="17">
        <f>B9/$E$9</f>
        <v>0.27272727272727271</v>
      </c>
      <c r="G9" s="17">
        <f t="shared" ref="G9:H9" si="8">C9/$E$9</f>
        <v>0.72727272727272729</v>
      </c>
      <c r="H9" s="17">
        <f t="shared" si="8"/>
        <v>0</v>
      </c>
    </row>
    <row r="10" spans="1:8" x14ac:dyDescent="0.25">
      <c r="A10" t="s">
        <v>8396</v>
      </c>
      <c r="B10">
        <f>COUNTIFS(Kickstarter!$D:$D,"&gt;=35000",Kickstarter!$D:$D,"&lt;=39999",Kickstarter!$F:$F,"successful", Kickstarter!$R:$R,"plays")</f>
        <v>4</v>
      </c>
      <c r="C10">
        <f>COUNTIFS(Kickstarter!$D:$D,"&gt;=35000",Kickstarter!$D:$D,"&lt;=39999",Kickstarter!$F:$F,"failed", Kickstarter!$R:$R,"plays")</f>
        <v>2</v>
      </c>
      <c r="D10">
        <f>COUNTIFS(Kickstarter!$D:$D,"&gt;=35000",Kickstarter!$D:$D,"&lt;=39999",Kickstarter!$F:$F,"canceled", Kickstarter!$R:$R,"plays")</f>
        <v>0</v>
      </c>
      <c r="E10">
        <f t="shared" si="1"/>
        <v>6</v>
      </c>
      <c r="F10" s="17">
        <f>B10/$E$10</f>
        <v>0.66666666666666663</v>
      </c>
      <c r="G10" s="17">
        <f t="shared" ref="G10:H10" si="9">C10/$E$10</f>
        <v>0.33333333333333331</v>
      </c>
      <c r="H10" s="17">
        <f t="shared" si="9"/>
        <v>0</v>
      </c>
    </row>
    <row r="11" spans="1:8" x14ac:dyDescent="0.25">
      <c r="A11" t="s">
        <v>8397</v>
      </c>
      <c r="B11">
        <f>COUNTIFS(Kickstarter!$D:$D,"&gt;=40000",Kickstarter!$D:$D,"&lt;=44999",Kickstarter!$F:$F,"successful", Kickstarter!$R:$R,"plays")</f>
        <v>2</v>
      </c>
      <c r="C11">
        <f>COUNTIFS(Kickstarter!$D:$D,"&gt;=40000",Kickstarter!$D:$D,"&lt;=44999",Kickstarter!$F:$F,"failed", Kickstarter!$R:$R,"plays")</f>
        <v>1</v>
      </c>
      <c r="D11">
        <f>COUNTIFS(Kickstarter!$D:$D,"&gt;=40000",Kickstarter!$D:$D,"&lt;=44999",Kickstarter!$F:$F,"canceled", Kickstarter!$R:$R,"plays")</f>
        <v>0</v>
      </c>
      <c r="E11">
        <f t="shared" si="1"/>
        <v>3</v>
      </c>
      <c r="F11" s="17">
        <f>B11/$E$11</f>
        <v>0.66666666666666663</v>
      </c>
      <c r="G11" s="17">
        <f t="shared" ref="G11:H11" si="10">C11/$E$11</f>
        <v>0.33333333333333331</v>
      </c>
      <c r="H11" s="17">
        <f t="shared" si="10"/>
        <v>0</v>
      </c>
    </row>
    <row r="12" spans="1:8" x14ac:dyDescent="0.25">
      <c r="A12" t="s">
        <v>8398</v>
      </c>
      <c r="B12">
        <f>COUNTIFS(Kickstarter!$D:$D,"&gt;=45000",Kickstarter!$D:$D,"&lt;=49999",Kickstarter!$F:$F,"successful", Kickstarter!$R:$R,"plays")</f>
        <v>0</v>
      </c>
      <c r="C12">
        <f>COUNTIFS(Kickstarter!$D:$D,"&gt;=45000",Kickstarter!$D:$D,"&lt;=49999",Kickstarter!$F:$F,"failed", Kickstarter!$R:$R,"plays")</f>
        <v>1</v>
      </c>
      <c r="D12">
        <f>COUNTIFS(Kickstarter!$D:$D,"&gt;=45000",Kickstarter!$D:$D,"&lt;=49999",Kickstarter!$F:$F,"canceled", Kickstarter!$R:$R,"plays")</f>
        <v>0</v>
      </c>
      <c r="E12">
        <f t="shared" si="1"/>
        <v>1</v>
      </c>
      <c r="F12" s="17">
        <f>B12/$E$12</f>
        <v>0</v>
      </c>
      <c r="G12" s="17">
        <f t="shared" ref="G12:H12" si="11">C12/$E$12</f>
        <v>1</v>
      </c>
      <c r="H12" s="17">
        <f t="shared" si="11"/>
        <v>0</v>
      </c>
    </row>
    <row r="13" spans="1:8" x14ac:dyDescent="0.25">
      <c r="A13" t="s">
        <v>8399</v>
      </c>
      <c r="B13">
        <f>COUNTIFS(Kickstarter!$D:$D,"&gt;=50000", Kickstarter!$F:$F,"successful", Kickstarter!$R:$R,"plays")</f>
        <v>2</v>
      </c>
      <c r="C13">
        <f>COUNTIFS(Kickstarter!$D:$D,"&gt;=50000", Kickstarter!$F:$F,"failed", Kickstarter!$R:$R,"plays")</f>
        <v>14</v>
      </c>
      <c r="D13">
        <f>COUNTIFS(Kickstarter!$D:$D,"&gt;=50000", Kickstarter!$F:$F,"canceled", Kickstarter!$R:$R,"plays")</f>
        <v>0</v>
      </c>
      <c r="E13">
        <f t="shared" si="1"/>
        <v>16</v>
      </c>
      <c r="F13" s="17">
        <f>B13/$E$13</f>
        <v>0.125</v>
      </c>
      <c r="G13" s="17">
        <f t="shared" ref="G13:H13" si="12">C13/$E$13</f>
        <v>0.875</v>
      </c>
      <c r="H13" s="17">
        <f t="shared" si="12"/>
        <v>0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selection activeCell="B1" sqref="B1"/>
    </sheetView>
  </sheetViews>
  <sheetFormatPr defaultColWidth="8.85546875" defaultRowHeight="15" x14ac:dyDescent="0.25"/>
  <cols>
    <col min="1" max="1" width="5.28515625" bestFit="1" customWidth="1"/>
    <col min="2" max="2" width="38.42578125" style="9" customWidth="1"/>
    <col min="3" max="3" width="40.28515625" style="3" customWidth="1"/>
    <col min="4" max="4" width="16.85546875" style="5" bestFit="1" customWidth="1"/>
    <col min="5" max="5" width="13.42578125" style="7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18" bestFit="1" customWidth="1"/>
    <col min="16" max="16" width="16.85546875" bestFit="1" customWidth="1"/>
    <col min="17" max="17" width="28" bestFit="1" customWidth="1"/>
    <col min="18" max="18" width="22.7109375" customWidth="1"/>
    <col min="19" max="19" width="23.5703125" bestFit="1" customWidth="1"/>
    <col min="20" max="20" width="23.14062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0" t="s">
        <v>8359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8308</v>
      </c>
      <c r="R2" t="s">
        <v>8309</v>
      </c>
      <c r="S2" s="14">
        <f t="shared" ref="S2:S65" si="2">(((J2/60)/60)/24)+DATE(1970,1,1)</f>
        <v>42177.007071759261</v>
      </c>
      <c r="T2" s="14">
        <f t="shared" ref="T2:T65" si="3"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8308</v>
      </c>
      <c r="R3" t="s">
        <v>8309</v>
      </c>
      <c r="S3" s="14">
        <f t="shared" si="2"/>
        <v>42766.600497685184</v>
      </c>
      <c r="T3" s="14">
        <f t="shared" si="3"/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1" t="s">
        <v>8308</v>
      </c>
      <c r="R66" t="s">
        <v>8310</v>
      </c>
      <c r="S66" s="14">
        <f t="shared" ref="S66:S129" si="7">(((J66/60)/60)/24)+DATE(1970,1,1)</f>
        <v>41433.01829861111</v>
      </c>
      <c r="T66" s="14">
        <f t="shared" ref="T66:T129" si="8">(((I66/60)/60)/24)+DATE(1970,1,1)</f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1" t="s">
        <v>8308</v>
      </c>
      <c r="R67" t="s">
        <v>8310</v>
      </c>
      <c r="S67" s="14">
        <f t="shared" si="7"/>
        <v>41835.821226851855</v>
      </c>
      <c r="T67" s="14">
        <f t="shared" si="8"/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1" t="s">
        <v>8308</v>
      </c>
      <c r="R130" t="s">
        <v>8311</v>
      </c>
      <c r="S130" s="14">
        <f t="shared" ref="S130:S193" si="12">(((J130/60)/60)/24)+DATE(1970,1,1)</f>
        <v>42628.22792824074</v>
      </c>
      <c r="T130" s="14">
        <f t="shared" ref="T130:T193" si="13">(((I130/60)/60)/24)+DATE(1970,1,1)</f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1" t="s">
        <v>8308</v>
      </c>
      <c r="R131" t="s">
        <v>8311</v>
      </c>
      <c r="S131" s="14">
        <f t="shared" si="12"/>
        <v>41882.937303240738</v>
      </c>
      <c r="T131" s="14">
        <f t="shared" si="13"/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1" t="s">
        <v>8308</v>
      </c>
      <c r="R194" t="s">
        <v>8312</v>
      </c>
      <c r="S194" s="14">
        <f t="shared" ref="S194:S257" si="17">(((J194/60)/60)/24)+DATE(1970,1,1)</f>
        <v>41899.792037037041</v>
      </c>
      <c r="T194" s="14">
        <f t="shared" ref="T194:T257" si="18">(((I194/60)/60)/24)+DATE(1970,1,1)</f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1" t="s">
        <v>8308</v>
      </c>
      <c r="R195" t="s">
        <v>8312</v>
      </c>
      <c r="S195" s="14">
        <f t="shared" si="17"/>
        <v>41911.934791666667</v>
      </c>
      <c r="T195" s="14">
        <f t="shared" si="18"/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1" t="s">
        <v>8308</v>
      </c>
      <c r="R258" t="s">
        <v>8313</v>
      </c>
      <c r="S258" s="14">
        <f t="shared" ref="S258:S321" si="22">(((J258/60)/60)/24)+DATE(1970,1,1)</f>
        <v>41319.769293981481</v>
      </c>
      <c r="T258" s="14">
        <f t="shared" ref="T258:T321" si="23">(((I258/60)/60)/24)+DATE(1970,1,1)</f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1" t="s">
        <v>8308</v>
      </c>
      <c r="R259" t="s">
        <v>8313</v>
      </c>
      <c r="S259" s="14">
        <f t="shared" si="22"/>
        <v>42479.626875000002</v>
      </c>
      <c r="T259" s="14">
        <f t="shared" si="23"/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1" t="s">
        <v>8308</v>
      </c>
      <c r="R322" t="s">
        <v>8313</v>
      </c>
      <c r="S322" s="14">
        <f t="shared" ref="S322:S385" si="27">(((J322/60)/60)/24)+DATE(1970,1,1)</f>
        <v>42331.551307870366</v>
      </c>
      <c r="T322" s="14">
        <f t="shared" ref="T322:T385" si="28">(((I322/60)/60)/24)+DATE(1970,1,1)</f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1" t="s">
        <v>8308</v>
      </c>
      <c r="R323" t="s">
        <v>8313</v>
      </c>
      <c r="S323" s="14">
        <f t="shared" si="27"/>
        <v>42647.446597222224</v>
      </c>
      <c r="T323" s="14">
        <f t="shared" si="28"/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1" t="s">
        <v>8308</v>
      </c>
      <c r="R386" t="s">
        <v>8313</v>
      </c>
      <c r="S386" s="14">
        <f t="shared" ref="S386:S449" si="32">(((J386/60)/60)/24)+DATE(1970,1,1)</f>
        <v>41980.781793981485</v>
      </c>
      <c r="T386" s="14">
        <f t="shared" ref="T386:T449" si="33">(((I386/60)/60)/24)+DATE(1970,1,1)</f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1" t="s">
        <v>8308</v>
      </c>
      <c r="R387" t="s">
        <v>8313</v>
      </c>
      <c r="S387" s="14">
        <f t="shared" si="32"/>
        <v>41934.584502314814</v>
      </c>
      <c r="T387" s="14">
        <f t="shared" si="33"/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1" t="s">
        <v>8308</v>
      </c>
      <c r="R450" t="s">
        <v>8314</v>
      </c>
      <c r="S450" s="14">
        <f t="shared" ref="S450:S513" si="37">(((J450/60)/60)/24)+DATE(1970,1,1)</f>
        <v>41753.758043981477</v>
      </c>
      <c r="T450" s="14">
        <f t="shared" ref="T450:T513" si="38">(((I450/60)/60)/24)+DATE(1970,1,1)</f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1" t="s">
        <v>8308</v>
      </c>
      <c r="R451" t="s">
        <v>8314</v>
      </c>
      <c r="S451" s="14">
        <f t="shared" si="37"/>
        <v>41534.568113425928</v>
      </c>
      <c r="T451" s="14">
        <f t="shared" si="38"/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1" t="s">
        <v>8308</v>
      </c>
      <c r="R514" t="s">
        <v>8314</v>
      </c>
      <c r="S514" s="14">
        <f t="shared" ref="S514:S577" si="42">(((J514/60)/60)/24)+DATE(1970,1,1)</f>
        <v>42649.742210648154</v>
      </c>
      <c r="T514" s="14">
        <f t="shared" ref="T514:T577" si="43">(((I514/60)/60)/24)+DATE(1970,1,1)</f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1" t="s">
        <v>8308</v>
      </c>
      <c r="R515" t="s">
        <v>8314</v>
      </c>
      <c r="S515" s="14">
        <f t="shared" si="42"/>
        <v>42552.653993055559</v>
      </c>
      <c r="T515" s="14">
        <f t="shared" si="43"/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1" t="s">
        <v>8317</v>
      </c>
      <c r="R578" t="s">
        <v>8318</v>
      </c>
      <c r="S578" s="14">
        <f t="shared" ref="S578:S641" si="47">(((J578/60)/60)/24)+DATE(1970,1,1)</f>
        <v>42031.471666666665</v>
      </c>
      <c r="T578" s="14">
        <f t="shared" ref="T578:T641" si="48">(((I578/60)/60)/24)+DATE(1970,1,1)</f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1" t="s">
        <v>8317</v>
      </c>
      <c r="R579" t="s">
        <v>8318</v>
      </c>
      <c r="S579" s="14">
        <f t="shared" si="47"/>
        <v>42450.589143518519</v>
      </c>
      <c r="T579" s="14">
        <f t="shared" si="48"/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1" t="s">
        <v>8317</v>
      </c>
      <c r="R642" t="s">
        <v>8319</v>
      </c>
      <c r="S642" s="14">
        <f t="shared" ref="S642:S705" si="52">(((J642/60)/60)/24)+DATE(1970,1,1)</f>
        <v>42683.420312500006</v>
      </c>
      <c r="T642" s="14">
        <f t="shared" ref="T642:T705" si="53">(((I642/60)/60)/24)+DATE(1970,1,1)</f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1" t="s">
        <v>8317</v>
      </c>
      <c r="R643" t="s">
        <v>8319</v>
      </c>
      <c r="S643" s="14">
        <f t="shared" si="52"/>
        <v>42199.57</v>
      </c>
      <c r="T643" s="14">
        <f t="shared" si="53"/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1" t="s">
        <v>8317</v>
      </c>
      <c r="R706" t="s">
        <v>8319</v>
      </c>
      <c r="S706" s="14">
        <f t="shared" ref="S706:S769" si="57">(((J706/60)/60)/24)+DATE(1970,1,1)</f>
        <v>42726.192916666667</v>
      </c>
      <c r="T706" s="14">
        <f t="shared" ref="T706:T769" si="58">(((I706/60)/60)/24)+DATE(1970,1,1)</f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1" t="s">
        <v>8317</v>
      </c>
      <c r="R707" t="s">
        <v>8319</v>
      </c>
      <c r="S707" s="14">
        <f t="shared" si="57"/>
        <v>42726.491643518515</v>
      </c>
      <c r="T707" s="14">
        <f t="shared" si="58"/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1" t="s">
        <v>8320</v>
      </c>
      <c r="R770" t="s">
        <v>8322</v>
      </c>
      <c r="S770" s="14">
        <f t="shared" ref="S770:S833" si="62">(((J770/60)/60)/24)+DATE(1970,1,1)</f>
        <v>41594.207060185188</v>
      </c>
      <c r="T770" s="14">
        <f t="shared" ref="T770:T833" si="63">(((I770/60)/60)/24)+DATE(1970,1,1)</f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1" t="s">
        <v>8320</v>
      </c>
      <c r="R771" t="s">
        <v>8322</v>
      </c>
      <c r="S771" s="14">
        <f t="shared" si="62"/>
        <v>41604.996458333335</v>
      </c>
      <c r="T771" s="14">
        <f t="shared" si="63"/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1" t="s">
        <v>8323</v>
      </c>
      <c r="R834" t="s">
        <v>8324</v>
      </c>
      <c r="S834" s="14">
        <f t="shared" ref="S834:S897" si="67">(((J834/60)/60)/24)+DATE(1970,1,1)</f>
        <v>40869.675173611111</v>
      </c>
      <c r="T834" s="14">
        <f t="shared" ref="T834:T897" si="68">(((I834/60)/60)/24)+DATE(1970,1,1)</f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1" t="s">
        <v>8323</v>
      </c>
      <c r="R835" t="s">
        <v>8324</v>
      </c>
      <c r="S835" s="14">
        <f t="shared" si="67"/>
        <v>41718.878182870372</v>
      </c>
      <c r="T835" s="14">
        <f t="shared" si="68"/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1" t="s">
        <v>8323</v>
      </c>
      <c r="R898" t="s">
        <v>8327</v>
      </c>
      <c r="S898" s="14">
        <f t="shared" ref="S898:S961" si="72">(((J898/60)/60)/24)+DATE(1970,1,1)</f>
        <v>42218.872986111113</v>
      </c>
      <c r="T898" s="14">
        <f t="shared" ref="T898:T961" si="73">(((I898/60)/60)/24)+DATE(1970,1,1)</f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1" t="s">
        <v>8323</v>
      </c>
      <c r="R899" t="s">
        <v>8327</v>
      </c>
      <c r="S899" s="14">
        <f t="shared" si="72"/>
        <v>41211.688750000001</v>
      </c>
      <c r="T899" s="14">
        <f t="shared" si="73"/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1" t="s">
        <v>8317</v>
      </c>
      <c r="R962" t="s">
        <v>8319</v>
      </c>
      <c r="S962" s="14">
        <f t="shared" ref="S962:S1025" si="77">(((J962/60)/60)/24)+DATE(1970,1,1)</f>
        <v>42766.626793981486</v>
      </c>
      <c r="T962" s="14">
        <f t="shared" ref="T962:T1025" si="78">(((I962/60)/60)/24)+DATE(1970,1,1)</f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1" t="s">
        <v>8317</v>
      </c>
      <c r="R963" t="s">
        <v>8319</v>
      </c>
      <c r="S963" s="14">
        <f t="shared" si="77"/>
        <v>42740.693692129629</v>
      </c>
      <c r="T963" s="14">
        <f t="shared" si="78"/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1" t="s">
        <v>8323</v>
      </c>
      <c r="R1026" t="s">
        <v>8328</v>
      </c>
      <c r="S1026" s="14">
        <f t="shared" ref="S1026:S1089" si="82">(((J1026/60)/60)/24)+DATE(1970,1,1)</f>
        <v>42370.580590277779</v>
      </c>
      <c r="T1026" s="14">
        <f t="shared" ref="T1026:T1089" si="83">(((I1026/60)/60)/24)+DATE(1970,1,1)</f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1" t="s">
        <v>8323</v>
      </c>
      <c r="R1027" t="s">
        <v>8328</v>
      </c>
      <c r="S1027" s="14">
        <f t="shared" si="82"/>
        <v>42049.833761574075</v>
      </c>
      <c r="T1027" s="14">
        <f t="shared" si="83"/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1" t="s">
        <v>8331</v>
      </c>
      <c r="R1090" t="s">
        <v>8332</v>
      </c>
      <c r="S1090" s="14">
        <f t="shared" ref="S1090:S1153" si="87">(((J1090/60)/60)/24)+DATE(1970,1,1)</f>
        <v>41723.799386574072</v>
      </c>
      <c r="T1090" s="14">
        <f t="shared" ref="T1090:T1153" si="88">(((I1090/60)/60)/24)+DATE(1970,1,1)</f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1" t="s">
        <v>8331</v>
      </c>
      <c r="R1091" t="s">
        <v>8332</v>
      </c>
      <c r="S1091" s="14">
        <f t="shared" si="87"/>
        <v>42151.189525462964</v>
      </c>
      <c r="T1091" s="14">
        <f t="shared" si="88"/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1" t="s">
        <v>8334</v>
      </c>
      <c r="R1154" t="s">
        <v>8335</v>
      </c>
      <c r="S1154" s="14">
        <f t="shared" ref="S1154:S1217" si="92">(((J1154/60)/60)/24)+DATE(1970,1,1)</f>
        <v>42109.709629629629</v>
      </c>
      <c r="T1154" s="14">
        <f t="shared" ref="T1154:T1217" si="93">(((I1154/60)/60)/24)+DATE(1970,1,1)</f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1" t="s">
        <v>8334</v>
      </c>
      <c r="R1155" t="s">
        <v>8335</v>
      </c>
      <c r="S1155" s="14">
        <f t="shared" si="92"/>
        <v>42143.714178240742</v>
      </c>
      <c r="T1155" s="14">
        <f t="shared" si="93"/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1" t="s">
        <v>8336</v>
      </c>
      <c r="R1218" t="s">
        <v>8337</v>
      </c>
      <c r="S1218" s="14">
        <f t="shared" ref="S1218:S1281" si="97">(((J1218/60)/60)/24)+DATE(1970,1,1)</f>
        <v>42247.616400462968</v>
      </c>
      <c r="T1218" s="14">
        <f t="shared" ref="T1218:T1281" si="98">(((I1218/60)/60)/24)+DATE(1970,1,1)</f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1" t="s">
        <v>8336</v>
      </c>
      <c r="R1219" t="s">
        <v>8337</v>
      </c>
      <c r="S1219" s="14">
        <f t="shared" si="97"/>
        <v>42535.809490740736</v>
      </c>
      <c r="T1219" s="14">
        <f t="shared" si="98"/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1" t="s">
        <v>8323</v>
      </c>
      <c r="R1282" t="s">
        <v>8324</v>
      </c>
      <c r="S1282" s="14">
        <f t="shared" ref="S1282:S1345" si="102">(((J1282/60)/60)/24)+DATE(1970,1,1)</f>
        <v>40513.757569444446</v>
      </c>
      <c r="T1282" s="14">
        <f t="shared" ref="T1282:T1345" si="103">(((I1282/60)/60)/24)+DATE(1970,1,1)</f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1" t="s">
        <v>8323</v>
      </c>
      <c r="R1283" t="s">
        <v>8324</v>
      </c>
      <c r="S1283" s="14">
        <f t="shared" si="102"/>
        <v>41463.743472222224</v>
      </c>
      <c r="T1283" s="14">
        <f t="shared" si="103"/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1" t="s">
        <v>8320</v>
      </c>
      <c r="R1346" t="s">
        <v>8321</v>
      </c>
      <c r="S1346" s="14">
        <f t="shared" ref="S1346:S1409" si="107">(((J1346/60)/60)/24)+DATE(1970,1,1)</f>
        <v>42522.789803240739</v>
      </c>
      <c r="T1346" s="14">
        <f t="shared" ref="T1346:T1409" si="108">(((I1346/60)/60)/24)+DATE(1970,1,1)</f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1" t="s">
        <v>8320</v>
      </c>
      <c r="R1347" t="s">
        <v>8321</v>
      </c>
      <c r="S1347" s="14">
        <f t="shared" si="107"/>
        <v>41799.814340277779</v>
      </c>
      <c r="T1347" s="14">
        <f t="shared" si="108"/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1" t="s">
        <v>8320</v>
      </c>
      <c r="R1410" t="s">
        <v>8339</v>
      </c>
      <c r="S1410" s="14">
        <f t="shared" ref="S1410:S1473" si="112">(((J1410/60)/60)/24)+DATE(1970,1,1)</f>
        <v>42291.872175925921</v>
      </c>
      <c r="T1410" s="14">
        <f t="shared" ref="T1410:T1473" si="113">(((I1410/60)/60)/24)+DATE(1970,1,1)</f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1" t="s">
        <v>8320</v>
      </c>
      <c r="R1411" t="s">
        <v>8339</v>
      </c>
      <c r="S1411" s="14">
        <f t="shared" si="112"/>
        <v>41945.133506944447</v>
      </c>
      <c r="T1411" s="14">
        <f t="shared" si="113"/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1" t="s">
        <v>8320</v>
      </c>
      <c r="R1474" t="s">
        <v>8340</v>
      </c>
      <c r="S1474" s="14">
        <f t="shared" ref="S1474:S1537" si="117">(((J1474/60)/60)/24)+DATE(1970,1,1)</f>
        <v>41533.542858796296</v>
      </c>
      <c r="T1474" s="14">
        <f t="shared" ref="T1474:T1537" si="118">(((I1474/60)/60)/24)+DATE(1970,1,1)</f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1" t="s">
        <v>8320</v>
      </c>
      <c r="R1475" t="s">
        <v>8340</v>
      </c>
      <c r="S1475" s="14">
        <f t="shared" si="117"/>
        <v>40939.979618055557</v>
      </c>
      <c r="T1475" s="14">
        <f t="shared" si="118"/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1" t="s">
        <v>8336</v>
      </c>
      <c r="R1538" t="s">
        <v>8337</v>
      </c>
      <c r="S1538" s="14">
        <f t="shared" ref="S1538:S1601" si="122">(((J1538/60)/60)/24)+DATE(1970,1,1)</f>
        <v>42213.802199074074</v>
      </c>
      <c r="T1538" s="14">
        <f t="shared" ref="T1538:T1601" si="123">(((I1538/60)/60)/24)+DATE(1970,1,1)</f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1" t="s">
        <v>8336</v>
      </c>
      <c r="R1539" t="s">
        <v>8337</v>
      </c>
      <c r="S1539" s="14">
        <f t="shared" si="122"/>
        <v>42552.315127314811</v>
      </c>
      <c r="T1539" s="14">
        <f t="shared" si="123"/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1" t="s">
        <v>8336</v>
      </c>
      <c r="R1602" t="s">
        <v>8343</v>
      </c>
      <c r="S1602" s="14">
        <f t="shared" ref="S1602:S1665" si="127">(((J1602/60)/60)/24)+DATE(1970,1,1)</f>
        <v>41791.057314814818</v>
      </c>
      <c r="T1602" s="14">
        <f t="shared" ref="T1602:T1665" si="128">(((I1602/60)/60)/24)+DATE(1970,1,1)</f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1" t="s">
        <v>8323</v>
      </c>
      <c r="R1603" t="s">
        <v>8324</v>
      </c>
      <c r="S1603" s="14">
        <f t="shared" si="127"/>
        <v>40638.092974537038</v>
      </c>
      <c r="T1603" s="14">
        <f t="shared" si="128"/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1" t="s">
        <v>8323</v>
      </c>
      <c r="R1666" t="s">
        <v>8344</v>
      </c>
      <c r="S1666" s="14">
        <f t="shared" ref="S1666:S1729" si="132">(((J1666/60)/60)/24)+DATE(1970,1,1)</f>
        <v>40939.761782407404</v>
      </c>
      <c r="T1666" s="14">
        <f t="shared" ref="T1666:T1729" si="133">(((I1666/60)/60)/24)+DATE(1970,1,1)</f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1" t="s">
        <v>8323</v>
      </c>
      <c r="R1667" t="s">
        <v>8344</v>
      </c>
      <c r="S1667" s="14">
        <f t="shared" si="132"/>
        <v>40564.649456018517</v>
      </c>
      <c r="T1667" s="14">
        <f t="shared" si="133"/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1" t="s">
        <v>8323</v>
      </c>
      <c r="R1730" t="s">
        <v>8345</v>
      </c>
      <c r="S1730" s="14">
        <f t="shared" ref="S1730:S1793" si="137">(((J1730/60)/60)/24)+DATE(1970,1,1)</f>
        <v>42268.625856481478</v>
      </c>
      <c r="T1730" s="14">
        <f t="shared" ref="T1730:T1793" si="138">(((I1730/60)/60)/24)+DATE(1970,1,1)</f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1" t="s">
        <v>8323</v>
      </c>
      <c r="R1731" t="s">
        <v>8345</v>
      </c>
      <c r="S1731" s="14">
        <f t="shared" si="137"/>
        <v>42471.052152777775</v>
      </c>
      <c r="T1731" s="14">
        <f t="shared" si="138"/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1" t="s">
        <v>8336</v>
      </c>
      <c r="R1794" t="s">
        <v>8337</v>
      </c>
      <c r="S1794" s="14">
        <f t="shared" ref="S1794:S1857" si="142">(((J1794/60)/60)/24)+DATE(1970,1,1)</f>
        <v>42189.031041666662</v>
      </c>
      <c r="T1794" s="14">
        <f t="shared" ref="T1794:T1857" si="143">(((I1794/60)/60)/24)+DATE(1970,1,1)</f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1" t="s">
        <v>8336</v>
      </c>
      <c r="R1795" t="s">
        <v>8337</v>
      </c>
      <c r="S1795" s="14">
        <f t="shared" si="142"/>
        <v>41940.89166666667</v>
      </c>
      <c r="T1795" s="14">
        <f t="shared" si="143"/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1" t="s">
        <v>8323</v>
      </c>
      <c r="R1858" t="s">
        <v>8324</v>
      </c>
      <c r="S1858" s="14">
        <f t="shared" ref="S1858:S1921" si="147">(((J1858/60)/60)/24)+DATE(1970,1,1)</f>
        <v>41817.854999999996</v>
      </c>
      <c r="T1858" s="14">
        <f t="shared" ref="T1858:T1921" si="148">(((I1858/60)/60)/24)+DATE(1970,1,1)</f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1" t="s">
        <v>8323</v>
      </c>
      <c r="R1859" t="s">
        <v>8324</v>
      </c>
      <c r="S1859" s="14">
        <f t="shared" si="147"/>
        <v>41864.76866898148</v>
      </c>
      <c r="T1859" s="14">
        <f t="shared" si="148"/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1" t="s">
        <v>8317</v>
      </c>
      <c r="R1922" t="s">
        <v>8346</v>
      </c>
      <c r="S1922" s="14">
        <f t="shared" ref="S1922:S1985" si="152">(((J1922/60)/60)/24)+DATE(1970,1,1)</f>
        <v>42270.875706018516</v>
      </c>
      <c r="T1922" s="14">
        <f t="shared" ref="T1922:T1985" si="153">(((I1922/60)/60)/24)+DATE(1970,1,1)</f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1" t="s">
        <v>8323</v>
      </c>
      <c r="R1923" t="s">
        <v>8327</v>
      </c>
      <c r="S1923" s="14">
        <f t="shared" si="152"/>
        <v>41074.221562500003</v>
      </c>
      <c r="T1923" s="14">
        <f t="shared" si="153"/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1" t="s">
        <v>8336</v>
      </c>
      <c r="R1986" t="s">
        <v>8348</v>
      </c>
      <c r="S1986" s="14">
        <f t="shared" ref="S1986:S2049" si="157">(((J1986/60)/60)/24)+DATE(1970,1,1)</f>
        <v>41913.790289351848</v>
      </c>
      <c r="T1986" s="14">
        <f t="shared" ref="T1986:T2049" si="158">(((I1986/60)/60)/24)+DATE(1970,1,1)</f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1" t="s">
        <v>8336</v>
      </c>
      <c r="R1987" t="s">
        <v>8348</v>
      </c>
      <c r="S1987" s="14">
        <f t="shared" si="157"/>
        <v>42555.698738425926</v>
      </c>
      <c r="T1987" s="14">
        <f t="shared" si="158"/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1" t="s">
        <v>8317</v>
      </c>
      <c r="R2050" t="s">
        <v>8347</v>
      </c>
      <c r="S2050" s="14">
        <f t="shared" ref="S2050:S2113" si="162">(((J2050/60)/60)/24)+DATE(1970,1,1)</f>
        <v>41387.651516203703</v>
      </c>
      <c r="T2050" s="14">
        <f t="shared" ref="T2050:T2113" si="163">(((I2050/60)/60)/24)+DATE(1970,1,1)</f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1" t="s">
        <v>8317</v>
      </c>
      <c r="R2051" t="s">
        <v>8347</v>
      </c>
      <c r="S2051" s="14">
        <f t="shared" si="162"/>
        <v>41575.527349537035</v>
      </c>
      <c r="T2051" s="14">
        <f t="shared" si="163"/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1" t="s">
        <v>8323</v>
      </c>
      <c r="R2114" t="s">
        <v>8327</v>
      </c>
      <c r="S2114" s="14">
        <f t="shared" ref="S2114:S2177" si="167">(((J2114/60)/60)/24)+DATE(1970,1,1)</f>
        <v>41365.928159722222</v>
      </c>
      <c r="T2114" s="14">
        <f t="shared" ref="T2114:T2177" si="168">(((I2114/60)/60)/24)+DATE(1970,1,1)</f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1" t="s">
        <v>8323</v>
      </c>
      <c r="R2115" t="s">
        <v>8327</v>
      </c>
      <c r="S2115" s="14">
        <f t="shared" si="167"/>
        <v>41870.86546296296</v>
      </c>
      <c r="T2115" s="14">
        <f t="shared" si="168"/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1" t="s">
        <v>8323</v>
      </c>
      <c r="R2178" t="s">
        <v>8324</v>
      </c>
      <c r="S2178" s="14">
        <f t="shared" ref="S2178:S2241" si="172">(((J2178/60)/60)/24)+DATE(1970,1,1)</f>
        <v>42096.633206018523</v>
      </c>
      <c r="T2178" s="14">
        <f t="shared" ref="T2178:T2241" si="173">(((I2178/60)/60)/24)+DATE(1970,1,1)</f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1" t="s">
        <v>8323</v>
      </c>
      <c r="R2179" t="s">
        <v>8324</v>
      </c>
      <c r="S2179" s="14">
        <f t="shared" si="172"/>
        <v>42502.250775462962</v>
      </c>
      <c r="T2179" s="14">
        <f t="shared" si="173"/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1" t="s">
        <v>8331</v>
      </c>
      <c r="R2242" t="s">
        <v>8349</v>
      </c>
      <c r="S2242" s="14">
        <f t="shared" ref="S2242:S2305" si="177">(((J2242/60)/60)/24)+DATE(1970,1,1)</f>
        <v>42452.825740740736</v>
      </c>
      <c r="T2242" s="14">
        <f t="shared" ref="T2242:T2305" si="178">(((I2242/60)/60)/24)+DATE(1970,1,1)</f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1" t="s">
        <v>8331</v>
      </c>
      <c r="R2243" t="s">
        <v>8349</v>
      </c>
      <c r="S2243" s="14">
        <f t="shared" si="177"/>
        <v>42766.827546296292</v>
      </c>
      <c r="T2243" s="14">
        <f t="shared" si="178"/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1" t="s">
        <v>8323</v>
      </c>
      <c r="R2306" t="s">
        <v>8327</v>
      </c>
      <c r="S2306" s="14">
        <f t="shared" ref="S2306:S2369" si="182">(((J2306/60)/60)/24)+DATE(1970,1,1)</f>
        <v>40502.815868055557</v>
      </c>
      <c r="T2306" s="14">
        <f t="shared" ref="T2306:T2369" si="183">(((I2306/60)/60)/24)+DATE(1970,1,1)</f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1" t="s">
        <v>8323</v>
      </c>
      <c r="R2307" t="s">
        <v>8327</v>
      </c>
      <c r="S2307" s="14">
        <f t="shared" si="182"/>
        <v>41834.695277777777</v>
      </c>
      <c r="T2307" s="14">
        <f t="shared" si="183"/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1" t="s">
        <v>8317</v>
      </c>
      <c r="R2370" t="s">
        <v>8318</v>
      </c>
      <c r="S2370" s="14">
        <f t="shared" ref="S2370:S2433" si="187">(((J2370/60)/60)/24)+DATE(1970,1,1)</f>
        <v>42063.721817129626</v>
      </c>
      <c r="T2370" s="14">
        <f t="shared" ref="T2370:T2433" si="188">(((I2370/60)/60)/24)+DATE(1970,1,1)</f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1" t="s">
        <v>8317</v>
      </c>
      <c r="R2371" t="s">
        <v>8318</v>
      </c>
      <c r="S2371" s="14">
        <f t="shared" si="187"/>
        <v>42380.812627314815</v>
      </c>
      <c r="T2371" s="14">
        <f t="shared" si="188"/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1" t="s">
        <v>8334</v>
      </c>
      <c r="R2434" t="s">
        <v>8335</v>
      </c>
      <c r="S2434" s="14">
        <f t="shared" ref="S2434:S2497" si="192">(((J2434/60)/60)/24)+DATE(1970,1,1)</f>
        <v>42041.218715277777</v>
      </c>
      <c r="T2434" s="14">
        <f t="shared" ref="T2434:T2497" si="193">(((I2434/60)/60)/24)+DATE(1970,1,1)</f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1" t="s">
        <v>8334</v>
      </c>
      <c r="R2435" t="s">
        <v>8335</v>
      </c>
      <c r="S2435" s="14">
        <f t="shared" si="192"/>
        <v>42397.89980324074</v>
      </c>
      <c r="T2435" s="14">
        <f t="shared" si="193"/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1" t="s">
        <v>8323</v>
      </c>
      <c r="R2498" t="s">
        <v>8327</v>
      </c>
      <c r="S2498" s="14">
        <f t="shared" ref="S2498:S2561" si="197">(((J2498/60)/60)/24)+DATE(1970,1,1)</f>
        <v>41327.996435185189</v>
      </c>
      <c r="T2498" s="14">
        <f t="shared" ref="T2498:T2561" si="198">(((I2498/60)/60)/24)+DATE(1970,1,1)</f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1" t="s">
        <v>8323</v>
      </c>
      <c r="R2499" t="s">
        <v>8327</v>
      </c>
      <c r="S2499" s="14">
        <f t="shared" si="197"/>
        <v>40730.878912037035</v>
      </c>
      <c r="T2499" s="14">
        <f t="shared" si="198"/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1" t="s">
        <v>8323</v>
      </c>
      <c r="R2562" t="s">
        <v>8352</v>
      </c>
      <c r="S2562" s="14">
        <f t="shared" ref="S2562:S2625" si="202">(((J2562/60)/60)/24)+DATE(1970,1,1)</f>
        <v>42039.951087962967</v>
      </c>
      <c r="T2562" s="14">
        <f t="shared" ref="T2562:T2625" si="203">(((I2562/60)/60)/24)+DATE(1970,1,1)</f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1" t="s">
        <v>8334</v>
      </c>
      <c r="R2563" t="s">
        <v>8335</v>
      </c>
      <c r="S2563" s="14">
        <f t="shared" si="202"/>
        <v>42260.528807870374</v>
      </c>
      <c r="T2563" s="14">
        <f t="shared" si="203"/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1" t="s">
        <v>8317</v>
      </c>
      <c r="R2626" t="s">
        <v>8353</v>
      </c>
      <c r="S2626" s="14">
        <f t="shared" ref="S2626:S2689" si="207">(((J2626/60)/60)/24)+DATE(1970,1,1)</f>
        <v>41144.42155092593</v>
      </c>
      <c r="T2626" s="14">
        <f t="shared" ref="T2626:T2689" si="208">(((I2626/60)/60)/24)+DATE(1970,1,1)</f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1" t="s">
        <v>8317</v>
      </c>
      <c r="R2627" t="s">
        <v>8353</v>
      </c>
      <c r="S2627" s="14">
        <f t="shared" si="207"/>
        <v>42658.810277777782</v>
      </c>
      <c r="T2627" s="14">
        <f t="shared" si="208"/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1" t="s">
        <v>8334</v>
      </c>
      <c r="R2690" t="s">
        <v>8335</v>
      </c>
      <c r="S2690" s="14">
        <f t="shared" ref="S2690:S2753" si="212">(((J2690/60)/60)/24)+DATE(1970,1,1)</f>
        <v>42028.118865740747</v>
      </c>
      <c r="T2690" s="14">
        <f t="shared" ref="T2690:T2753" si="213">(((I2690/60)/60)/24)+DATE(1970,1,1)</f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1" t="s">
        <v>8334</v>
      </c>
      <c r="R2691" t="s">
        <v>8335</v>
      </c>
      <c r="S2691" s="14">
        <f t="shared" si="212"/>
        <v>42551.961689814809</v>
      </c>
      <c r="T2691" s="14">
        <f t="shared" si="213"/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1" t="s">
        <v>8320</v>
      </c>
      <c r="R2754" t="s">
        <v>8356</v>
      </c>
      <c r="S2754" s="14">
        <f t="shared" ref="S2754:S2817" si="217">(((J2754/60)/60)/24)+DATE(1970,1,1)</f>
        <v>40855.765092592592</v>
      </c>
      <c r="T2754" s="14">
        <f t="shared" ref="T2754:T2817" si="218">(((I2754/60)/60)/24)+DATE(1970,1,1)</f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1" t="s">
        <v>8320</v>
      </c>
      <c r="R2755" t="s">
        <v>8356</v>
      </c>
      <c r="S2755" s="14">
        <f t="shared" si="217"/>
        <v>41117.900729166664</v>
      </c>
      <c r="T2755" s="14">
        <f t="shared" si="218"/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1" t="s">
        <v>8315</v>
      </c>
      <c r="R2818" t="s">
        <v>8316</v>
      </c>
      <c r="S2818" s="14">
        <f t="shared" ref="S2818:S2881" si="222">(((J2818/60)/60)/24)+DATE(1970,1,1)</f>
        <v>42188.467499999999</v>
      </c>
      <c r="T2818" s="14">
        <f t="shared" ref="T2818:T2881" si="223">(((I2818/60)/60)/24)+DATE(1970,1,1)</f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1" t="s">
        <v>8315</v>
      </c>
      <c r="R2819" t="s">
        <v>8316</v>
      </c>
      <c r="S2819" s="14">
        <f t="shared" si="222"/>
        <v>42023.634976851856</v>
      </c>
      <c r="T2819" s="14">
        <f t="shared" si="223"/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1" t="s">
        <v>8315</v>
      </c>
      <c r="R2882" t="s">
        <v>8316</v>
      </c>
      <c r="S2882" s="14">
        <f t="shared" ref="S2882:S2945" si="227">(((J2882/60)/60)/24)+DATE(1970,1,1)</f>
        <v>42192.905694444446</v>
      </c>
      <c r="T2882" s="14">
        <f t="shared" ref="T2882:T2945" si="228">(((I2882/60)/60)/24)+DATE(1970,1,1)</f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1" t="s">
        <v>8315</v>
      </c>
      <c r="R2883" t="s">
        <v>8316</v>
      </c>
      <c r="S2883" s="14">
        <f t="shared" si="227"/>
        <v>41916.597638888888</v>
      </c>
      <c r="T2883" s="14">
        <f t="shared" si="228"/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1" t="s">
        <v>8315</v>
      </c>
      <c r="R2946" t="s">
        <v>8355</v>
      </c>
      <c r="S2946" s="14">
        <f t="shared" ref="S2946:S3009" si="232">(((J2946/60)/60)/24)+DATE(1970,1,1)</f>
        <v>42132.9143287037</v>
      </c>
      <c r="T2946" s="14">
        <f t="shared" ref="T2946:T3009" si="233">(((I2946/60)/60)/24)+DATE(1970,1,1)</f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1" t="s">
        <v>8315</v>
      </c>
      <c r="R2947" t="s">
        <v>8355</v>
      </c>
      <c r="S2947" s="14">
        <f t="shared" si="232"/>
        <v>42118.139583333337</v>
      </c>
      <c r="T2947" s="14">
        <f t="shared" si="233"/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1" t="s">
        <v>8315</v>
      </c>
      <c r="R3010" t="s">
        <v>8355</v>
      </c>
      <c r="S3010" s="14">
        <f t="shared" ref="S3010:S3073" si="237">(((J3010/60)/60)/24)+DATE(1970,1,1)</f>
        <v>42360.212025462963</v>
      </c>
      <c r="T3010" s="14">
        <f t="shared" ref="T3010:T3073" si="238">(((I3010/60)/60)/24)+DATE(1970,1,1)</f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1" t="s">
        <v>8315</v>
      </c>
      <c r="R3011" t="s">
        <v>8355</v>
      </c>
      <c r="S3011" s="14">
        <f t="shared" si="237"/>
        <v>41939.569907407407</v>
      </c>
      <c r="T3011" s="14">
        <f t="shared" si="238"/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1" t="s">
        <v>8315</v>
      </c>
      <c r="R3074" t="s">
        <v>8355</v>
      </c>
      <c r="S3074" s="14">
        <f t="shared" ref="S3074:S3137" si="242">(((J3074/60)/60)/24)+DATE(1970,1,1)</f>
        <v>42658.690532407403</v>
      </c>
      <c r="T3074" s="14">
        <f t="shared" ref="T3074:T3137" si="243">(((I3074/60)/60)/24)+DATE(1970,1,1)</f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1" t="s">
        <v>8315</v>
      </c>
      <c r="R3075" t="s">
        <v>8355</v>
      </c>
      <c r="S3075" s="14">
        <f t="shared" si="242"/>
        <v>42111.684027777781</v>
      </c>
      <c r="T3075" s="14">
        <f t="shared" si="243"/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1" t="s">
        <v>8315</v>
      </c>
      <c r="R3138" t="s">
        <v>8316</v>
      </c>
      <c r="S3138" s="14">
        <f t="shared" ref="S3138:S3201" si="247">(((J3138/60)/60)/24)+DATE(1970,1,1)</f>
        <v>42789.462430555555</v>
      </c>
      <c r="T3138" s="14">
        <f t="shared" ref="T3138:T3201" si="248">(((I3138/60)/60)/24)+DATE(1970,1,1)</f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1" t="s">
        <v>8315</v>
      </c>
      <c r="R3139" t="s">
        <v>8316</v>
      </c>
      <c r="S3139" s="14">
        <f t="shared" si="247"/>
        <v>42807.885057870371</v>
      </c>
      <c r="T3139" s="14">
        <f t="shared" si="248"/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1" t="s">
        <v>8315</v>
      </c>
      <c r="R3202" t="s">
        <v>8357</v>
      </c>
      <c r="S3202" s="14">
        <f t="shared" ref="S3202:S3265" si="252">(((J3202/60)/60)/24)+DATE(1970,1,1)</f>
        <v>42460.320613425924</v>
      </c>
      <c r="T3202" s="14">
        <f t="shared" ref="T3202:T3265" si="253">(((I3202/60)/60)/24)+DATE(1970,1,1)</f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1" t="s">
        <v>8315</v>
      </c>
      <c r="R3203" t="s">
        <v>8357</v>
      </c>
      <c r="S3203" s="14">
        <f t="shared" si="252"/>
        <v>41861.767094907409</v>
      </c>
      <c r="T3203" s="14">
        <f t="shared" si="253"/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1" t="s">
        <v>8315</v>
      </c>
      <c r="R3266" t="s">
        <v>8316</v>
      </c>
      <c r="S3266" s="14">
        <f t="shared" ref="S3266:S3329" si="257">(((J3266/60)/60)/24)+DATE(1970,1,1)</f>
        <v>42016.800208333334</v>
      </c>
      <c r="T3266" s="14">
        <f t="shared" ref="T3266:T3329" si="258">(((I3266/60)/60)/24)+DATE(1970,1,1)</f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1" t="s">
        <v>8315</v>
      </c>
      <c r="R3267" t="s">
        <v>8316</v>
      </c>
      <c r="S3267" s="14">
        <f t="shared" si="257"/>
        <v>42311.711979166663</v>
      </c>
      <c r="T3267" s="14">
        <f t="shared" si="258"/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1" t="s">
        <v>8315</v>
      </c>
      <c r="R3330" t="s">
        <v>8316</v>
      </c>
      <c r="S3330" s="14">
        <f t="shared" ref="S3330:S3393" si="262">(((J3330/60)/60)/24)+DATE(1970,1,1)</f>
        <v>41822.57503472222</v>
      </c>
      <c r="T3330" s="14">
        <f t="shared" ref="T3330:T3393" si="263">(((I3330/60)/60)/24)+DATE(1970,1,1)</f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1" t="s">
        <v>8315</v>
      </c>
      <c r="R3331" t="s">
        <v>8316</v>
      </c>
      <c r="S3331" s="14">
        <f t="shared" si="262"/>
        <v>41837.323009259257</v>
      </c>
      <c r="T3331" s="14">
        <f t="shared" si="263"/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1" t="s">
        <v>8315</v>
      </c>
      <c r="R3394" t="s">
        <v>8316</v>
      </c>
      <c r="S3394" s="14">
        <f t="shared" ref="S3394:S3457" si="267">(((J3394/60)/60)/24)+DATE(1970,1,1)</f>
        <v>42446.845543981486</v>
      </c>
      <c r="T3394" s="14">
        <f t="shared" ref="T3394:T3457" si="268">(((I3394/60)/60)/24)+DATE(1970,1,1)</f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1" t="s">
        <v>8315</v>
      </c>
      <c r="R3395" t="s">
        <v>8316</v>
      </c>
      <c r="S3395" s="14">
        <f t="shared" si="267"/>
        <v>41923.921643518523</v>
      </c>
      <c r="T3395" s="14">
        <f t="shared" si="268"/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1" t="s">
        <v>8315</v>
      </c>
      <c r="R3458" t="s">
        <v>8316</v>
      </c>
      <c r="S3458" s="14">
        <f t="shared" ref="S3458:S3521" si="272">(((J3458/60)/60)/24)+DATE(1970,1,1)</f>
        <v>41821.205636574072</v>
      </c>
      <c r="T3458" s="14">
        <f t="shared" ref="T3458:T3521" si="273">(((I3458/60)/60)/24)+DATE(1970,1,1)</f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1" t="s">
        <v>8315</v>
      </c>
      <c r="R3459" t="s">
        <v>8316</v>
      </c>
      <c r="S3459" s="14">
        <f t="shared" si="272"/>
        <v>42016.706678240742</v>
      </c>
      <c r="T3459" s="14">
        <f t="shared" si="273"/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1" t="s">
        <v>8315</v>
      </c>
      <c r="R3522" t="s">
        <v>8316</v>
      </c>
      <c r="S3522" s="14">
        <f t="shared" ref="S3522:S3585" si="277">(((J3522/60)/60)/24)+DATE(1970,1,1)</f>
        <v>42227.824212962965</v>
      </c>
      <c r="T3522" s="14">
        <f t="shared" ref="T3522:T3585" si="278">(((I3522/60)/60)/24)+DATE(1970,1,1)</f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1" t="s">
        <v>8315</v>
      </c>
      <c r="R3523" t="s">
        <v>8316</v>
      </c>
      <c r="S3523" s="14">
        <f t="shared" si="277"/>
        <v>41881.361342592594</v>
      </c>
      <c r="T3523" s="14">
        <f t="shared" si="278"/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1" t="s">
        <v>8315</v>
      </c>
      <c r="R3586" t="s">
        <v>8316</v>
      </c>
      <c r="S3586" s="14">
        <f t="shared" ref="S3586:S3649" si="282">(((J3586/60)/60)/24)+DATE(1970,1,1)</f>
        <v>42168.316481481481</v>
      </c>
      <c r="T3586" s="14">
        <f t="shared" ref="T3586:T3649" si="283">(((I3586/60)/60)/24)+DATE(1970,1,1)</f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1" t="s">
        <v>8315</v>
      </c>
      <c r="R3587" t="s">
        <v>8316</v>
      </c>
      <c r="S3587" s="14">
        <f t="shared" si="282"/>
        <v>41964.716319444444</v>
      </c>
      <c r="T3587" s="14">
        <f t="shared" si="283"/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1" t="s">
        <v>8315</v>
      </c>
      <c r="R3650" t="s">
        <v>8316</v>
      </c>
      <c r="S3650" s="14">
        <f t="shared" ref="S3650:S3713" si="287">(((J3650/60)/60)/24)+DATE(1970,1,1)</f>
        <v>41887.292187500003</v>
      </c>
      <c r="T3650" s="14">
        <f t="shared" ref="T3650:T3713" si="288">(((I3650/60)/60)/24)+DATE(1970,1,1)</f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1" t="s">
        <v>8315</v>
      </c>
      <c r="R3651" t="s">
        <v>8316</v>
      </c>
      <c r="S3651" s="14">
        <f t="shared" si="287"/>
        <v>41780.712893518517</v>
      </c>
      <c r="T3651" s="14">
        <f t="shared" si="288"/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1" t="s">
        <v>8315</v>
      </c>
      <c r="R3714" t="s">
        <v>8316</v>
      </c>
      <c r="S3714" s="14">
        <f t="shared" ref="S3714:S3777" si="292">(((J3714/60)/60)/24)+DATE(1970,1,1)</f>
        <v>42134.172071759262</v>
      </c>
      <c r="T3714" s="14">
        <f t="shared" ref="T3714:T3777" si="293">(((I3714/60)/60)/24)+DATE(1970,1,1)</f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1" t="s">
        <v>8315</v>
      </c>
      <c r="R3715" t="s">
        <v>8316</v>
      </c>
      <c r="S3715" s="14">
        <f t="shared" si="292"/>
        <v>42505.738032407404</v>
      </c>
      <c r="T3715" s="14">
        <f t="shared" si="293"/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1" t="s">
        <v>8315</v>
      </c>
      <c r="R3778" t="s">
        <v>8357</v>
      </c>
      <c r="S3778" s="14">
        <f t="shared" ref="S3778:S3841" si="297">(((J3778/60)/60)/24)+DATE(1970,1,1)</f>
        <v>41814.367800925924</v>
      </c>
      <c r="T3778" s="14">
        <f t="shared" ref="T3778:T3841" si="298">(((I3778/60)/60)/24)+DATE(1970,1,1)</f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1" t="s">
        <v>8315</v>
      </c>
      <c r="R3779" t="s">
        <v>8357</v>
      </c>
      <c r="S3779" s="14">
        <f t="shared" si="297"/>
        <v>41887.111354166671</v>
      </c>
      <c r="T3779" s="14">
        <f t="shared" si="298"/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1" t="s">
        <v>8315</v>
      </c>
      <c r="R3842" t="s">
        <v>8316</v>
      </c>
      <c r="S3842" s="14">
        <f t="shared" ref="S3842:S3905" si="302">(((J3842/60)/60)/24)+DATE(1970,1,1)</f>
        <v>42432.701724537037</v>
      </c>
      <c r="T3842" s="14">
        <f t="shared" ref="T3842:T3905" si="303">(((I3842/60)/60)/24)+DATE(1970,1,1)</f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1" t="s">
        <v>8315</v>
      </c>
      <c r="R3843" t="s">
        <v>8316</v>
      </c>
      <c r="S3843" s="14">
        <f t="shared" si="302"/>
        <v>41780.785729166666</v>
      </c>
      <c r="T3843" s="14">
        <f t="shared" si="303"/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1" t="s">
        <v>8315</v>
      </c>
      <c r="R3906" t="s">
        <v>8316</v>
      </c>
      <c r="S3906" s="14">
        <f t="shared" ref="S3906:S3969" si="307">(((J3906/60)/60)/24)+DATE(1970,1,1)</f>
        <v>42095.229166666672</v>
      </c>
      <c r="T3906" s="14">
        <f t="shared" ref="T3906:T3969" si="308">(((I3906/60)/60)/24)+DATE(1970,1,1)</f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1" t="s">
        <v>8315</v>
      </c>
      <c r="R3907" t="s">
        <v>8316</v>
      </c>
      <c r="S3907" s="14">
        <f t="shared" si="307"/>
        <v>42124.623877314814</v>
      </c>
      <c r="T3907" s="14">
        <f t="shared" si="308"/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1" t="s">
        <v>8315</v>
      </c>
      <c r="R3970" t="s">
        <v>8316</v>
      </c>
      <c r="S3970" s="14">
        <f t="shared" ref="S3970:S4033" si="312">(((J3970/60)/60)/24)+DATE(1970,1,1)</f>
        <v>42452.815659722226</v>
      </c>
      <c r="T3970" s="14">
        <f t="shared" ref="T3970:T4033" si="313">(((I3970/60)/60)/24)+DATE(1970,1,1)</f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1" t="s">
        <v>8315</v>
      </c>
      <c r="R3971" t="s">
        <v>8316</v>
      </c>
      <c r="S3971" s="14">
        <f t="shared" si="312"/>
        <v>42601.854699074072</v>
      </c>
      <c r="T3971" s="14">
        <f t="shared" si="313"/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1" t="s">
        <v>8315</v>
      </c>
      <c r="R4034" t="s">
        <v>8316</v>
      </c>
      <c r="S4034" s="14">
        <f t="shared" ref="S4034:S4097" si="317">(((J4034/60)/60)/24)+DATE(1970,1,1)</f>
        <v>42293.809212962966</v>
      </c>
      <c r="T4034" s="14">
        <f t="shared" ref="T4034:T4097" si="318">(((I4034/60)/60)/24)+DATE(1970,1,1)</f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1" t="s">
        <v>8315</v>
      </c>
      <c r="R4035" t="s">
        <v>8316</v>
      </c>
      <c r="S4035" s="14">
        <f t="shared" si="317"/>
        <v>42614.268796296295</v>
      </c>
      <c r="T4035" s="14">
        <f t="shared" si="318"/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11" t="s">
        <v>8315</v>
      </c>
      <c r="R4098" t="s">
        <v>8316</v>
      </c>
      <c r="S4098" s="14">
        <f t="shared" ref="S4098:S4115" si="322">(((J4098/60)/60)/24)+DATE(1970,1,1)</f>
        <v>42750.530312499999</v>
      </c>
      <c r="T4098" s="14">
        <f t="shared" ref="T4098:T4115" si="323">(((I4098/60)/60)/24)+DATE(1970,1,1)</f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1" t="s">
        <v>8315</v>
      </c>
      <c r="R4099" t="s">
        <v>8316</v>
      </c>
      <c r="S4099" s="14">
        <f t="shared" si="322"/>
        <v>42344.824502314819</v>
      </c>
      <c r="T4099" s="14">
        <f t="shared" si="323"/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T4115" xr:uid="{00000000-0001-0000-0000-000000000000}"/>
  <sortState xmlns:xlrd2="http://schemas.microsoft.com/office/spreadsheetml/2017/richdata2" ref="A2:T4116">
    <sortCondition ref="A2:A4116"/>
  </sortState>
  <conditionalFormatting sqref="F1:F1048576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"live"</formula>
    </cfRule>
    <cfRule type="cellIs" dxfId="1" priority="6" operator="equal">
      <formula>"successful"</formula>
    </cfRule>
  </conditionalFormatting>
  <conditionalFormatting sqref="F522"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D8FC9-EEE6-44D8-8EF9-2DA757D92E53}">
  <dimension ref="A1:F6"/>
  <sheetViews>
    <sheetView workbookViewId="0">
      <selection activeCell="C5" sqref="C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t="s">
        <v>8222</v>
      </c>
      <c r="B1" t="s">
        <v>8223</v>
      </c>
    </row>
    <row r="3" spans="1:6" x14ac:dyDescent="0.25">
      <c r="A3" t="s">
        <v>8363</v>
      </c>
      <c r="B3" t="s">
        <v>8362</v>
      </c>
    </row>
    <row r="4" spans="1:6" x14ac:dyDescent="0.25">
      <c r="A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8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5">
      <c r="A6" s="18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AABBE-AE5D-43F3-9740-58373383AE29}">
  <dimension ref="A1:E7"/>
  <sheetViews>
    <sheetView topLeftCell="B1" workbookViewId="0">
      <selection activeCell="C6" sqref="C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t="s">
        <v>8222</v>
      </c>
      <c r="B1" t="s">
        <v>8224</v>
      </c>
    </row>
    <row r="2" spans="1:5" x14ac:dyDescent="0.25">
      <c r="A2" t="s">
        <v>8358</v>
      </c>
      <c r="B2" t="s">
        <v>8364</v>
      </c>
    </row>
    <row r="4" spans="1:5" x14ac:dyDescent="0.25">
      <c r="A4" t="s">
        <v>8363</v>
      </c>
      <c r="B4" t="s">
        <v>8362</v>
      </c>
    </row>
    <row r="5" spans="1:5" x14ac:dyDescent="0.25">
      <c r="A5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8" t="s">
        <v>8316</v>
      </c>
      <c r="B6">
        <v>70</v>
      </c>
      <c r="C6">
        <v>6</v>
      </c>
      <c r="D6">
        <v>238</v>
      </c>
      <c r="E6">
        <v>314</v>
      </c>
    </row>
    <row r="7" spans="1:5" x14ac:dyDescent="0.25">
      <c r="A7" s="18" t="s">
        <v>8361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7E130-4944-426B-A8C0-1B7482E4A57D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t="s">
        <v>8358</v>
      </c>
      <c r="B1" t="s">
        <v>8315</v>
      </c>
    </row>
    <row r="2" spans="1:6" x14ac:dyDescent="0.25">
      <c r="A2" t="s">
        <v>8379</v>
      </c>
      <c r="B2" t="s">
        <v>8364</v>
      </c>
    </row>
    <row r="4" spans="1:6" x14ac:dyDescent="0.25">
      <c r="A4" t="s">
        <v>8363</v>
      </c>
      <c r="B4" t="s">
        <v>8362</v>
      </c>
    </row>
    <row r="5" spans="1:6" x14ac:dyDescent="0.25">
      <c r="A5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5">
      <c r="A7" s="15" t="s">
        <v>8374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5">
      <c r="A8" s="15" t="s">
        <v>8375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5">
      <c r="A9" s="15" t="s">
        <v>8376</v>
      </c>
      <c r="B9">
        <v>2</v>
      </c>
      <c r="C9">
        <v>40</v>
      </c>
      <c r="E9">
        <v>71</v>
      </c>
      <c r="F9">
        <v>113</v>
      </c>
    </row>
    <row r="10" spans="1:6" x14ac:dyDescent="0.25">
      <c r="A10" s="15" t="s">
        <v>8367</v>
      </c>
      <c r="B10">
        <v>3</v>
      </c>
      <c r="C10">
        <v>52</v>
      </c>
      <c r="E10">
        <v>111</v>
      </c>
      <c r="F10">
        <v>166</v>
      </c>
    </row>
    <row r="11" spans="1:6" x14ac:dyDescent="0.25">
      <c r="A11" s="15" t="s">
        <v>8377</v>
      </c>
      <c r="B11">
        <v>4</v>
      </c>
      <c r="C11">
        <v>49</v>
      </c>
      <c r="E11">
        <v>100</v>
      </c>
      <c r="F11">
        <v>153</v>
      </c>
    </row>
    <row r="12" spans="1:6" x14ac:dyDescent="0.25">
      <c r="A12" s="15" t="s">
        <v>8368</v>
      </c>
      <c r="B12">
        <v>1</v>
      </c>
      <c r="C12">
        <v>50</v>
      </c>
      <c r="E12">
        <v>87</v>
      </c>
      <c r="F12">
        <v>138</v>
      </c>
    </row>
    <row r="13" spans="1:6" x14ac:dyDescent="0.25">
      <c r="A13" s="15" t="s">
        <v>8369</v>
      </c>
      <c r="B13">
        <v>4</v>
      </c>
      <c r="C13">
        <v>47</v>
      </c>
      <c r="E13">
        <v>72</v>
      </c>
      <c r="F13">
        <v>123</v>
      </c>
    </row>
    <row r="14" spans="1:6" x14ac:dyDescent="0.25">
      <c r="A14" s="15" t="s">
        <v>8370</v>
      </c>
      <c r="B14">
        <v>4</v>
      </c>
      <c r="C14">
        <v>34</v>
      </c>
      <c r="E14">
        <v>59</v>
      </c>
      <c r="F14">
        <v>97</v>
      </c>
    </row>
    <row r="15" spans="1:6" x14ac:dyDescent="0.25">
      <c r="A15" s="15" t="s">
        <v>8371</v>
      </c>
      <c r="C15">
        <v>50</v>
      </c>
      <c r="E15">
        <v>65</v>
      </c>
      <c r="F15">
        <v>115</v>
      </c>
    </row>
    <row r="16" spans="1:6" x14ac:dyDescent="0.25">
      <c r="A16" s="15" t="s">
        <v>8372</v>
      </c>
      <c r="B16">
        <v>3</v>
      </c>
      <c r="C16">
        <v>31</v>
      </c>
      <c r="E16">
        <v>54</v>
      </c>
      <c r="F16">
        <v>88</v>
      </c>
    </row>
    <row r="17" spans="1:6" x14ac:dyDescent="0.25">
      <c r="A17" s="15" t="s">
        <v>8378</v>
      </c>
      <c r="B17">
        <v>3</v>
      </c>
      <c r="C17">
        <v>35</v>
      </c>
      <c r="E17">
        <v>37</v>
      </c>
      <c r="F17">
        <v>75</v>
      </c>
    </row>
    <row r="18" spans="1:6" x14ac:dyDescent="0.25">
      <c r="A18" s="15" t="s">
        <v>8361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12831-AA4E-4922-AD92-ED14E29F2227}">
  <dimension ref="A1:D6"/>
  <sheetViews>
    <sheetView workbookViewId="0">
      <selection activeCell="B7" sqref="B7"/>
    </sheetView>
  </sheetViews>
  <sheetFormatPr defaultRowHeight="15" x14ac:dyDescent="0.25"/>
  <cols>
    <col min="1" max="1" width="33.5703125" bestFit="1" customWidth="1"/>
    <col min="2" max="2" width="33.28515625" customWidth="1"/>
  </cols>
  <sheetData>
    <row r="1" spans="1:4" x14ac:dyDescent="0.25">
      <c r="A1" s="16" t="s">
        <v>8400</v>
      </c>
      <c r="B1" s="16" t="s">
        <v>8401</v>
      </c>
      <c r="C1" s="16" t="s">
        <v>8380</v>
      </c>
      <c r="D1" s="16" t="s">
        <v>8402</v>
      </c>
    </row>
    <row r="2" spans="1:4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VLOOKUP(A2,[1]Kickstarter!B:E,3,FALSE)</f>
        <v>2000</v>
      </c>
      <c r="D2">
        <f>VLOOKUP(A2,[1]Kickstarter!B:E,4,FALSE)</f>
        <v>2020</v>
      </c>
    </row>
    <row r="3" spans="1:4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VLOOKUP(A3,[1]Kickstarter!B:E,3,FALSE)</f>
        <v>2000</v>
      </c>
      <c r="D3">
        <f>VLOOKUP(A3,[1]Kickstarter!B:E,4,FALSE)</f>
        <v>2020</v>
      </c>
    </row>
    <row r="4" spans="1:4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VLOOKUP(A4,[1]Kickstarter!B:E,3,FALSE)</f>
        <v>1500</v>
      </c>
      <c r="D4">
        <f>VLOOKUP(A4,[1]Kickstarter!B:E,4,FALSE)</f>
        <v>2576</v>
      </c>
    </row>
    <row r="5" spans="1:4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VLOOKUP(A5,[1]Kickstarter!B:E,3,FALSE)</f>
        <v>1000</v>
      </c>
      <c r="D5">
        <f>VLOOKUP(A5,[1]Kickstarter!B:E,4,FALSE)</f>
        <v>1168</v>
      </c>
    </row>
    <row r="6" spans="1:4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VLOOKUP(A6,[1]Kickstarter!B:E,3,FALSE)</f>
        <v>4000</v>
      </c>
      <c r="D6">
        <f>VLOOKUP(A6,[1]Kickstarter!B:E,4,FALSE)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TheaterOutcomesByLaunchDate</vt:lpstr>
      <vt:lpstr>OutcomesBasedOnGoals</vt:lpstr>
      <vt:lpstr>Kickstarter</vt:lpstr>
      <vt:lpstr>CategoryStatistics</vt:lpstr>
      <vt:lpstr>SubcategoryStatistics</vt:lpstr>
      <vt:lpstr>OutcomesBasedOnLaunchDate</vt:lpstr>
      <vt:lpstr>EdinburghResearch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Kirsten Koehn</cp:lastModifiedBy>
  <dcterms:created xsi:type="dcterms:W3CDTF">2017-04-20T15:17:24Z</dcterms:created>
  <dcterms:modified xsi:type="dcterms:W3CDTF">2022-06-19T19:47:04Z</dcterms:modified>
</cp:coreProperties>
</file>