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Geothermal_Potential_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B15" i="1"/>
  <c r="C21" i="1" s="1"/>
  <c r="C22" i="1" l="1"/>
  <c r="C17" i="1"/>
  <c r="C18" i="1"/>
  <c r="C19" i="1"/>
  <c r="C20" i="1"/>
  <c r="C25" i="1" l="1"/>
  <c r="C24" i="1"/>
  <c r="C23" i="1"/>
  <c r="B42" i="1" l="1"/>
  <c r="B44" i="1" s="1"/>
  <c r="B47" i="1" s="1"/>
  <c r="B43" i="1"/>
  <c r="B45" i="1" s="1"/>
  <c r="B25" i="1"/>
  <c r="B24" i="1"/>
  <c r="B23" i="1"/>
  <c r="B10" i="1"/>
  <c r="B11" i="1"/>
  <c r="B35" i="1" s="1"/>
  <c r="B9" i="1"/>
  <c r="C8" i="1"/>
  <c r="C7" i="1"/>
  <c r="C6" i="1"/>
  <c r="C5" i="1"/>
  <c r="C4" i="1"/>
  <c r="C3" i="1"/>
  <c r="C9" i="1" l="1"/>
  <c r="B30" i="1" s="1"/>
  <c r="B32" i="1" s="1"/>
  <c r="B38" i="1" s="1"/>
  <c r="B36" i="1"/>
  <c r="C11" i="1"/>
  <c r="B31" i="1" s="1"/>
  <c r="B33" i="1" s="1"/>
  <c r="C10" i="1"/>
</calcChain>
</file>

<file path=xl/sharedStrings.xml><?xml version="1.0" encoding="utf-8"?>
<sst xmlns="http://schemas.openxmlformats.org/spreadsheetml/2006/main" count="47" uniqueCount="30">
  <si>
    <t>Kivilaji</t>
  </si>
  <si>
    <t>Amfiboliitti</t>
  </si>
  <si>
    <t>Gabro</t>
  </si>
  <si>
    <t>Graniitti</t>
  </si>
  <si>
    <t>Kiillegneissi</t>
  </si>
  <si>
    <t>Kvartsi-maasälpägneissi</t>
  </si>
  <si>
    <t>Grano- ja kvartsidioriitti</t>
  </si>
  <si>
    <t>Minimi</t>
  </si>
  <si>
    <t>Maksimi</t>
  </si>
  <si>
    <t>Keskiarvo</t>
  </si>
  <si>
    <t>Maa-ala [ha]</t>
  </si>
  <si>
    <t>Lämmitysenergiantarve [TWh/a]</t>
  </si>
  <si>
    <t>Äärettömän suuren lämpökaivokentän yhdestä kaivosta saatava energia kun kaivojen syvyys on 300 m ja välimatka on 20 metriä</t>
  </si>
  <si>
    <t>Kaivon vaikutussäde [m]</t>
  </si>
  <si>
    <t>Yksinäisestä 300-m syvästä kaivosta saatava energia (ei muita häiritseviä kaivoja)</t>
  </si>
  <si>
    <t>Saatava  puhdas geoenergia minimissään [TWh/a]</t>
  </si>
  <si>
    <t>Saatava  puhdas geoenergia maksimissaan [TWh/a]</t>
  </si>
  <si>
    <t>Yhdestä kaivosta saatava geoenergia [MWh/a]</t>
  </si>
  <si>
    <t>Kaivosta saatava geoenergia [MWh/a]</t>
  </si>
  <si>
    <t>Yhdestä hehtaarista saatava geoenergia [MWh/a/ha]</t>
  </si>
  <si>
    <r>
      <t>Yhdestä neliökilometristä saatava geoenergia [MWh/a/km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</si>
  <si>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Maalämpöpumppujen tuottama energia minimissään [TWh/a]</t>
  </si>
  <si>
    <t>Maalämpöpumppujen tuottama energia maksimissaan [TWh/a]</t>
  </si>
  <si>
    <t>Äärettömän kentän tapaus (kaivot 300 m syviä ja niiden välimatka 20 m)</t>
  </si>
  <si>
    <t>Kaivojen minimilukumäärä (lämpöpumppujen tuottamalla energialla)</t>
  </si>
  <si>
    <t>Kaivojen maksimilukumäärä (lämpöpumppujen tuottamalla energialla)</t>
  </si>
  <si>
    <t>Kaivojen lukumäärä neliökilometrillä</t>
  </si>
  <si>
    <t>HELSINKI</t>
  </si>
  <si>
    <t>lämpöpumppujen tuottamalla lämmitysenergialla</t>
  </si>
  <si>
    <t>Tässä tapauksessa Helsingin energiantarpeesta voidaan kattaa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</si>
</sst>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\ %"/>
    <numFmt numFmtId="166" formatCode="#\ 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2" borderId="1" xfId="0" applyFont="1" applyFill="1" applyBorder="1"/>
    <xf numFmtId="0" fontId="0" fillId="0" borderId="4" xfId="0" applyBorder="1"/>
    <xf numFmtId="164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164" fontId="0" fillId="0" borderId="0" xfId="0" applyNumberFormat="1" applyBorder="1"/>
    <xf numFmtId="1" fontId="0" fillId="0" borderId="8" xfId="0" applyNumberFormat="1" applyBorder="1"/>
    <xf numFmtId="0" fontId="0" fillId="0" borderId="9" xfId="0" applyBorder="1"/>
    <xf numFmtId="164" fontId="0" fillId="0" borderId="10" xfId="0" applyNumberFormat="1" applyBorder="1"/>
    <xf numFmtId="1" fontId="0" fillId="0" borderId="11" xfId="0" applyNumberFormat="1" applyBorder="1"/>
    <xf numFmtId="164" fontId="0" fillId="0" borderId="6" xfId="0" applyNumberFormat="1" applyBorder="1"/>
    <xf numFmtId="164" fontId="0" fillId="0" borderId="11" xfId="0" applyNumberFormat="1" applyBorder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2" borderId="3" xfId="0" applyFill="1" applyBorder="1"/>
    <xf numFmtId="1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164" fontId="1" fillId="2" borderId="5" xfId="0" applyNumberFormat="1" applyFont="1" applyFill="1" applyBorder="1"/>
    <xf numFmtId="1" fontId="1" fillId="2" borderId="6" xfId="0" applyNumberFormat="1" applyFont="1" applyFill="1" applyBorder="1"/>
    <xf numFmtId="0" fontId="1" fillId="2" borderId="7" xfId="0" applyFont="1" applyFill="1" applyBorder="1"/>
    <xf numFmtId="164" fontId="1" fillId="2" borderId="0" xfId="0" applyNumberFormat="1" applyFont="1" applyFill="1" applyBorder="1"/>
    <xf numFmtId="1" fontId="1" fillId="2" borderId="8" xfId="0" applyNumberFormat="1" applyFont="1" applyFill="1" applyBorder="1"/>
    <xf numFmtId="0" fontId="1" fillId="2" borderId="9" xfId="0" applyFont="1" applyFill="1" applyBorder="1"/>
    <xf numFmtId="164" fontId="1" fillId="2" borderId="10" xfId="0" applyNumberFormat="1" applyFont="1" applyFill="1" applyBorder="1"/>
    <xf numFmtId="1" fontId="1" fillId="2" borderId="11" xfId="0" applyNumberFormat="1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164" fontId="0" fillId="4" borderId="8" xfId="0" applyNumberFormat="1" applyFill="1" applyBorder="1"/>
    <xf numFmtId="0" fontId="1" fillId="4" borderId="1" xfId="0" applyFont="1" applyFill="1" applyBorder="1"/>
    <xf numFmtId="0" fontId="0" fillId="4" borderId="2" xfId="0" applyFill="1" applyBorder="1"/>
    <xf numFmtId="1" fontId="0" fillId="4" borderId="3" xfId="0" applyNumberFormat="1" applyFill="1" applyBorder="1"/>
    <xf numFmtId="0" fontId="0" fillId="3" borderId="9" xfId="0" applyFont="1" applyFill="1" applyBorder="1"/>
    <xf numFmtId="0" fontId="0" fillId="3" borderId="10" xfId="0" applyFill="1" applyBorder="1"/>
    <xf numFmtId="1" fontId="0" fillId="3" borderId="11" xfId="0" applyNumberFormat="1" applyFill="1" applyBorder="1"/>
    <xf numFmtId="0" fontId="0" fillId="2" borderId="1" xfId="0" applyFill="1" applyBorder="1"/>
    <xf numFmtId="0" fontId="0" fillId="2" borderId="2" xfId="0" applyFill="1" applyBorder="1"/>
    <xf numFmtId="1" fontId="0" fillId="2" borderId="3" xfId="0" applyNumberFormat="1" applyFill="1" applyBorder="1"/>
    <xf numFmtId="0" fontId="0" fillId="4" borderId="3" xfId="0" applyFill="1" applyBorder="1"/>
    <xf numFmtId="166" fontId="0" fillId="0" borderId="6" xfId="0" applyNumberFormat="1" applyBorder="1"/>
    <xf numFmtId="166" fontId="0" fillId="0" borderId="11" xfId="0" applyNumberFormat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11" workbookViewId="0">
      <selection activeCell="C47" sqref="C47"/>
    </sheetView>
  </sheetViews>
  <sheetFormatPr defaultRowHeight="15" x14ac:dyDescent="0.25"/>
  <cols>
    <col min="1" max="1" width="63.140625" customWidth="1"/>
    <col min="2" max="2" width="43.140625" bestFit="1" customWidth="1"/>
    <col min="3" max="3" width="55.85546875" style="2" bestFit="1" customWidth="1"/>
  </cols>
  <sheetData>
    <row r="1" spans="1:3" ht="15.75" thickBot="1" x14ac:dyDescent="0.3">
      <c r="A1" s="36" t="s">
        <v>12</v>
      </c>
      <c r="B1" s="37"/>
      <c r="C1" s="38"/>
    </row>
    <row r="2" spans="1:3" ht="15.75" thickBot="1" x14ac:dyDescent="0.3">
      <c r="A2" s="3" t="s">
        <v>0</v>
      </c>
      <c r="B2" s="19" t="s">
        <v>17</v>
      </c>
      <c r="C2" s="20" t="s">
        <v>19</v>
      </c>
    </row>
    <row r="3" spans="1:3" x14ac:dyDescent="0.25">
      <c r="A3" s="4" t="s">
        <v>1</v>
      </c>
      <c r="B3" s="5">
        <v>11.858000000000001</v>
      </c>
      <c r="C3" s="6">
        <f>25*B3</f>
        <v>296.45</v>
      </c>
    </row>
    <row r="4" spans="1:3" x14ac:dyDescent="0.25">
      <c r="A4" s="7" t="s">
        <v>2</v>
      </c>
      <c r="B4" s="8">
        <v>11.494999999999999</v>
      </c>
      <c r="C4" s="9">
        <f t="shared" ref="C4:C8" si="0">25*B4</f>
        <v>287.375</v>
      </c>
    </row>
    <row r="5" spans="1:3" x14ac:dyDescent="0.25">
      <c r="A5" s="7" t="s">
        <v>3</v>
      </c>
      <c r="B5" s="8">
        <v>11.125999999999999</v>
      </c>
      <c r="C5" s="9">
        <f t="shared" si="0"/>
        <v>278.14999999999998</v>
      </c>
    </row>
    <row r="6" spans="1:3" x14ac:dyDescent="0.25">
      <c r="A6" s="7" t="s">
        <v>6</v>
      </c>
      <c r="B6" s="8">
        <v>11.33</v>
      </c>
      <c r="C6" s="9">
        <f t="shared" si="0"/>
        <v>283.25</v>
      </c>
    </row>
    <row r="7" spans="1:3" x14ac:dyDescent="0.25">
      <c r="A7" s="7" t="s">
        <v>4</v>
      </c>
      <c r="B7" s="8">
        <v>11.269</v>
      </c>
      <c r="C7" s="9">
        <f t="shared" si="0"/>
        <v>281.72500000000002</v>
      </c>
    </row>
    <row r="8" spans="1:3" ht="15.75" thickBot="1" x14ac:dyDescent="0.3">
      <c r="A8" s="10" t="s">
        <v>5</v>
      </c>
      <c r="B8" s="11">
        <v>11.558</v>
      </c>
      <c r="C8" s="12">
        <f t="shared" si="0"/>
        <v>288.95</v>
      </c>
    </row>
    <row r="9" spans="1:3" x14ac:dyDescent="0.25">
      <c r="A9" s="21" t="s">
        <v>7</v>
      </c>
      <c r="B9" s="24">
        <f>MIN(B3:B8)</f>
        <v>11.125999999999999</v>
      </c>
      <c r="C9" s="25">
        <f>MIN(C3:C8)</f>
        <v>278.14999999999998</v>
      </c>
    </row>
    <row r="10" spans="1:3" x14ac:dyDescent="0.25">
      <c r="A10" s="26" t="s">
        <v>9</v>
      </c>
      <c r="B10" s="27">
        <f>AVERAGE(B3:B8)</f>
        <v>11.439333333333332</v>
      </c>
      <c r="C10" s="28">
        <f>AVERAGE(C3:C8)</f>
        <v>285.98333333333329</v>
      </c>
    </row>
    <row r="11" spans="1:3" ht="15.75" thickBot="1" x14ac:dyDescent="0.3">
      <c r="A11" s="29" t="s">
        <v>8</v>
      </c>
      <c r="B11" s="30">
        <f>MAX(B3:B8)</f>
        <v>11.858000000000001</v>
      </c>
      <c r="C11" s="31">
        <f>MAX(C3:C8)</f>
        <v>296.45</v>
      </c>
    </row>
    <row r="12" spans="1:3" ht="15.75" thickBot="1" x14ac:dyDescent="0.3"/>
    <row r="13" spans="1:3" ht="15.75" thickBot="1" x14ac:dyDescent="0.3">
      <c r="A13" s="36" t="s">
        <v>14</v>
      </c>
      <c r="B13" s="37"/>
      <c r="C13" s="38"/>
    </row>
    <row r="14" spans="1:3" ht="15.75" thickBot="1" x14ac:dyDescent="0.3">
      <c r="A14" s="42" t="s">
        <v>13</v>
      </c>
      <c r="B14" s="43">
        <v>160</v>
      </c>
      <c r="C14" s="44"/>
    </row>
    <row r="15" spans="1:3" ht="15.75" thickBot="1" x14ac:dyDescent="0.3">
      <c r="A15" s="39" t="s">
        <v>26</v>
      </c>
      <c r="B15" s="40">
        <f>ROUND((1000/B14)^2,0)</f>
        <v>39</v>
      </c>
      <c r="C15" s="41"/>
    </row>
    <row r="16" spans="1:3" ht="18" thickBot="1" x14ac:dyDescent="0.3">
      <c r="A16" s="21" t="s">
        <v>0</v>
      </c>
      <c r="B16" s="22" t="s">
        <v>18</v>
      </c>
      <c r="C16" s="23" t="s">
        <v>20</v>
      </c>
    </row>
    <row r="17" spans="1:3" x14ac:dyDescent="0.25">
      <c r="A17" s="4" t="s">
        <v>1</v>
      </c>
      <c r="B17" s="5">
        <v>38.222999999999999</v>
      </c>
      <c r="C17" s="6">
        <f>B17*$B$15</f>
        <v>1490.6969999999999</v>
      </c>
    </row>
    <row r="18" spans="1:3" x14ac:dyDescent="0.25">
      <c r="A18" s="7" t="s">
        <v>2</v>
      </c>
      <c r="B18" s="8">
        <v>43.103000000000002</v>
      </c>
      <c r="C18" s="9">
        <f t="shared" ref="C18:C22" si="1">B18*$B$15</f>
        <v>1681.0170000000001</v>
      </c>
    </row>
    <row r="19" spans="1:3" x14ac:dyDescent="0.25">
      <c r="A19" s="7" t="s">
        <v>3</v>
      </c>
      <c r="B19" s="8">
        <v>42.448</v>
      </c>
      <c r="C19" s="9">
        <f t="shared" si="1"/>
        <v>1655.472</v>
      </c>
    </row>
    <row r="20" spans="1:3" x14ac:dyDescent="0.25">
      <c r="A20" s="7" t="s">
        <v>6</v>
      </c>
      <c r="B20" s="8">
        <v>42.286999999999999</v>
      </c>
      <c r="C20" s="9">
        <f t="shared" si="1"/>
        <v>1649.193</v>
      </c>
    </row>
    <row r="21" spans="1:3" x14ac:dyDescent="0.25">
      <c r="A21" s="7" t="s">
        <v>4</v>
      </c>
      <c r="B21" s="8">
        <v>39.540999999999997</v>
      </c>
      <c r="C21" s="9">
        <f t="shared" si="1"/>
        <v>1542.0989999999999</v>
      </c>
    </row>
    <row r="22" spans="1:3" ht="15.75" thickBot="1" x14ac:dyDescent="0.3">
      <c r="A22" s="10" t="s">
        <v>5</v>
      </c>
      <c r="B22" s="11">
        <v>41.640999999999998</v>
      </c>
      <c r="C22" s="12">
        <f t="shared" si="1"/>
        <v>1623.999</v>
      </c>
    </row>
    <row r="23" spans="1:3" x14ac:dyDescent="0.25">
      <c r="A23" s="21" t="s">
        <v>7</v>
      </c>
      <c r="B23" s="24">
        <f>MIN(B17:B22)</f>
        <v>38.222999999999999</v>
      </c>
      <c r="C23" s="25">
        <f>MIN(C17:C22)</f>
        <v>1490.6969999999999</v>
      </c>
    </row>
    <row r="24" spans="1:3" x14ac:dyDescent="0.25">
      <c r="A24" s="26" t="s">
        <v>9</v>
      </c>
      <c r="B24" s="27">
        <f>AVERAGE(B17:B22)</f>
        <v>41.207166666666666</v>
      </c>
      <c r="C24" s="28">
        <f>AVERAGE(C17:C22)</f>
        <v>1607.0795000000001</v>
      </c>
    </row>
    <row r="25" spans="1:3" ht="15.75" thickBot="1" x14ac:dyDescent="0.3">
      <c r="A25" s="29" t="s">
        <v>8</v>
      </c>
      <c r="B25" s="30">
        <f>MAX(B17:B22)</f>
        <v>43.103000000000002</v>
      </c>
      <c r="C25" s="31">
        <f>MAX(C17:C22)</f>
        <v>1681.0170000000001</v>
      </c>
    </row>
    <row r="26" spans="1:3" ht="15.75" thickBot="1" x14ac:dyDescent="0.3">
      <c r="C26"/>
    </row>
    <row r="27" spans="1:3" ht="15.75" thickBot="1" x14ac:dyDescent="0.3">
      <c r="A27" s="36" t="s">
        <v>23</v>
      </c>
      <c r="B27" s="45"/>
      <c r="C27"/>
    </row>
    <row r="28" spans="1:3" ht="15.75" thickBot="1" x14ac:dyDescent="0.3">
      <c r="A28" s="3" t="s">
        <v>27</v>
      </c>
      <c r="B28" s="17"/>
    </row>
    <row r="29" spans="1:3" ht="15.75" thickBot="1" x14ac:dyDescent="0.3">
      <c r="A29" s="32" t="s">
        <v>10</v>
      </c>
      <c r="B29" s="33">
        <v>21375</v>
      </c>
    </row>
    <row r="30" spans="1:3" x14ac:dyDescent="0.25">
      <c r="A30" s="4" t="s">
        <v>15</v>
      </c>
      <c r="B30" s="13">
        <f>B29*C9/1000000</f>
        <v>5.9454562499999994</v>
      </c>
    </row>
    <row r="31" spans="1:3" ht="15.75" thickBot="1" x14ac:dyDescent="0.3">
      <c r="A31" s="10" t="s">
        <v>16</v>
      </c>
      <c r="B31" s="14">
        <f>B29*C11/1000000</f>
        <v>6.3366187500000004</v>
      </c>
      <c r="C31" s="15"/>
    </row>
    <row r="32" spans="1:3" x14ac:dyDescent="0.25">
      <c r="A32" s="4" t="s">
        <v>21</v>
      </c>
      <c r="B32" s="13">
        <f>1.5*B30</f>
        <v>8.9181843749999992</v>
      </c>
    </row>
    <row r="33" spans="1:3" ht="15.75" thickBot="1" x14ac:dyDescent="0.3">
      <c r="A33" s="10" t="s">
        <v>22</v>
      </c>
      <c r="B33" s="14">
        <f>1.5*B31</f>
        <v>9.5049281250000011</v>
      </c>
      <c r="C33" s="15"/>
    </row>
    <row r="34" spans="1:3" ht="15.75" thickBot="1" x14ac:dyDescent="0.3">
      <c r="A34" s="34" t="s">
        <v>11</v>
      </c>
      <c r="B34" s="35">
        <v>7.5</v>
      </c>
      <c r="C34" s="18"/>
    </row>
    <row r="35" spans="1:3" x14ac:dyDescent="0.25">
      <c r="A35" s="4" t="s">
        <v>24</v>
      </c>
      <c r="B35" s="46">
        <f>B34*1000000/(1.5*B11)</f>
        <v>421656.26581210998</v>
      </c>
      <c r="C35" s="15"/>
    </row>
    <row r="36" spans="1:3" ht="15.75" thickBot="1" x14ac:dyDescent="0.3">
      <c r="A36" s="10" t="s">
        <v>25</v>
      </c>
      <c r="B36" s="47">
        <f>B34*1000000/(1.5*B9)</f>
        <v>449397.80693870212</v>
      </c>
    </row>
    <row r="38" spans="1:3" x14ac:dyDescent="0.25">
      <c r="A38" s="16" t="s">
        <v>29</v>
      </c>
      <c r="B38" s="15" t="str">
        <f>TEXT(B32*100/B34,"0.0")&amp;" - "&amp;TEXT(B33*100/B34,"0.0")&amp;" %"</f>
        <v>118.9 - 126.7 %</v>
      </c>
      <c r="C38" s="48" t="s">
        <v>28</v>
      </c>
    </row>
    <row r="39" spans="1:3" ht="15.75" thickBot="1" x14ac:dyDescent="0.3">
      <c r="C39" s="1"/>
    </row>
    <row r="40" spans="1:3" ht="15.75" thickBot="1" x14ac:dyDescent="0.3">
      <c r="A40" s="36" t="str">
        <f>"Toisiaan häiritsemättömien kaivojen tapaus (kaivot 300 m syviä ja niiden välimatka "&amp;B14&amp;" m)"</f>
        <v>Toisiaan häiritsemättömien kaivojen tapaus (kaivot 300 m syviä ja niiden välimatka 160 m)</v>
      </c>
      <c r="B40" s="45"/>
      <c r="C40"/>
    </row>
    <row r="41" spans="1:3" ht="15.75" thickBot="1" x14ac:dyDescent="0.3">
      <c r="A41" s="3" t="s">
        <v>27</v>
      </c>
      <c r="B41" s="17"/>
    </row>
    <row r="42" spans="1:3" x14ac:dyDescent="0.25">
      <c r="A42" s="4" t="s">
        <v>15</v>
      </c>
      <c r="B42" s="13">
        <f>(100^2/1000^2*B29)*C23/1000000</f>
        <v>0.31863648374999998</v>
      </c>
    </row>
    <row r="43" spans="1:3" ht="15.75" thickBot="1" x14ac:dyDescent="0.3">
      <c r="A43" s="10" t="s">
        <v>16</v>
      </c>
      <c r="B43" s="14">
        <f>(100^2/1000^2*B29)*C25/1000000</f>
        <v>0.35931738375000005</v>
      </c>
      <c r="C43" s="15"/>
    </row>
    <row r="44" spans="1:3" x14ac:dyDescent="0.25">
      <c r="A44" s="4" t="s">
        <v>21</v>
      </c>
      <c r="B44" s="13">
        <f>1.5*B42</f>
        <v>0.47795472562499997</v>
      </c>
    </row>
    <row r="45" spans="1:3" ht="15.75" thickBot="1" x14ac:dyDescent="0.3">
      <c r="A45" s="10" t="s">
        <v>22</v>
      </c>
      <c r="B45" s="14">
        <f>1.5*B43</f>
        <v>0.53897607562500005</v>
      </c>
      <c r="C45" s="15"/>
    </row>
    <row r="47" spans="1:3" x14ac:dyDescent="0.25">
      <c r="A47" s="16" t="s">
        <v>29</v>
      </c>
      <c r="B47" s="15" t="str">
        <f>TEXT(B44*100/B34,"0.0")&amp;" - "&amp;TEXT(B45*100/B34,"0.0")&amp;" %"</f>
        <v>6.4 - 7.2 %</v>
      </c>
      <c r="C47" s="4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2018-10-24T10:40:31Z</dcterms:created>
  <dcterms:modified xsi:type="dcterms:W3CDTF">2018-10-26T11:00:12Z</dcterms:modified>
</cp:coreProperties>
</file>