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Geothermal_Potential_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23" i="1" s="1"/>
  <c r="C21" i="1"/>
  <c r="C20" i="1"/>
  <c r="C19" i="1"/>
  <c r="C18" i="1"/>
  <c r="C22" i="1" l="1"/>
  <c r="C27" i="1"/>
  <c r="C38" i="1" s="1"/>
  <c r="C26" i="1"/>
  <c r="C25" i="1"/>
  <c r="C37" i="1" s="1"/>
  <c r="H23" i="1" l="1"/>
  <c r="H22" i="1"/>
  <c r="H21" i="1"/>
  <c r="H20" i="1"/>
  <c r="H19" i="1"/>
  <c r="H18" i="1"/>
  <c r="F27" i="1"/>
  <c r="B27" i="1"/>
  <c r="F26" i="1"/>
  <c r="B26" i="1"/>
  <c r="F25" i="1"/>
  <c r="B25" i="1"/>
  <c r="H5" i="1"/>
  <c r="H4" i="1"/>
  <c r="F12" i="1"/>
  <c r="B12" i="1"/>
  <c r="J6" i="1"/>
  <c r="J5" i="1"/>
  <c r="J4" i="1"/>
  <c r="F13" i="1"/>
  <c r="F11" i="1"/>
  <c r="G9" i="1"/>
  <c r="H9" i="1" s="1"/>
  <c r="G8" i="1"/>
  <c r="H8" i="1" s="1"/>
  <c r="G7" i="1"/>
  <c r="J7" i="1" s="1"/>
  <c r="G5" i="1"/>
  <c r="G6" i="1"/>
  <c r="H6" i="1" s="1"/>
  <c r="G4" i="1"/>
  <c r="B13" i="1"/>
  <c r="B34" i="1" s="1"/>
  <c r="B11" i="1"/>
  <c r="C9" i="1"/>
  <c r="C8" i="1"/>
  <c r="C7" i="1"/>
  <c r="C6" i="1"/>
  <c r="C5" i="1"/>
  <c r="C11" i="1" s="1"/>
  <c r="B31" i="1" s="1"/>
  <c r="C4" i="1"/>
  <c r="H25" i="1" l="1"/>
  <c r="C31" i="1"/>
  <c r="B35" i="1"/>
  <c r="C34" i="1"/>
  <c r="G12" i="1"/>
  <c r="H7" i="1"/>
  <c r="C13" i="1"/>
  <c r="B32" i="1" s="1"/>
  <c r="H26" i="1"/>
  <c r="G13" i="1"/>
  <c r="J13" i="1"/>
  <c r="G11" i="1"/>
  <c r="J11" i="1" s="1"/>
  <c r="H27" i="1"/>
  <c r="J8" i="1"/>
  <c r="J12" i="1" s="1"/>
  <c r="C12" i="1"/>
  <c r="J9" i="1"/>
  <c r="H12" i="1"/>
  <c r="H11" i="1"/>
  <c r="H13" i="1"/>
</calcChain>
</file>

<file path=xl/sharedStrings.xml><?xml version="1.0" encoding="utf-8"?>
<sst xmlns="http://schemas.openxmlformats.org/spreadsheetml/2006/main" count="75" uniqueCount="36">
  <si>
    <t>Kivilaji</t>
  </si>
  <si>
    <t>Amfiboliitti</t>
  </si>
  <si>
    <t>Yhdestä kaivosta saatava energia [MWh/a]</t>
  </si>
  <si>
    <t>Gabro</t>
  </si>
  <si>
    <t>Graniitti</t>
  </si>
  <si>
    <t>Kiillegneissi</t>
  </si>
  <si>
    <t>Kvartsi-maasälpägneissi</t>
  </si>
  <si>
    <t>Grano- ja kvartsidioriitti</t>
  </si>
  <si>
    <t>Yhdestä hehtaarista saatava energia [MWh/a/ha]</t>
  </si>
  <si>
    <t>Minimi</t>
  </si>
  <si>
    <t>Maksimi</t>
  </si>
  <si>
    <t>COMSOL</t>
  </si>
  <si>
    <t>EED</t>
  </si>
  <si>
    <t>Kentästä saatava energia [MWh/a]</t>
  </si>
  <si>
    <t>Keskiarvo</t>
  </si>
  <si>
    <t>Ero</t>
  </si>
  <si>
    <t>Saatava energia [MWh/a]</t>
  </si>
  <si>
    <t>Helsinki</t>
  </si>
  <si>
    <t>34x34 kaivon kentästä saatava energia kun kaivojen syvyys on 300 m ja välimatka on 20 metriä</t>
  </si>
  <si>
    <t>Yksinäisestä 300-m syvästä kaivosta saatava energia (ei muita kaivoja)</t>
  </si>
  <si>
    <t>Äärettömän suuren kentän yhdestä kaivosta saatava energia kun kaivojen syvyys on 300 m ja välimatka on 20 metriä</t>
  </si>
  <si>
    <t xml:space="preserve"> </t>
  </si>
  <si>
    <t>Saatava minimigeoenergia [TWh/a]</t>
  </si>
  <si>
    <t>Saatava maksimigeoenergia [TWh/a]</t>
  </si>
  <si>
    <t>Kaivojen minimilukumäärä</t>
  </si>
  <si>
    <t>Kaivojen maksimilukumäärä</t>
  </si>
  <si>
    <t>Maa-ala [ha]</t>
  </si>
  <si>
    <t>Geoenergialla voidaan kattaa energiantarpeesta</t>
  </si>
  <si>
    <t>Helsingissä on kaivoja</t>
  </si>
  <si>
    <t>kpl</t>
  </si>
  <si>
    <t>Lämmitysenergiantarve [TWh/a]</t>
  </si>
  <si>
    <t>Niillä on katettu ergiantarpeesta</t>
  </si>
  <si>
    <t>TWh/a</t>
  </si>
  <si>
    <r>
      <t>reikää per km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</si>
  <si>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Yhdestä neliökilometristä saatava energia [MWh/a/km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</si>
  <si>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Helsingistä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</si>
</sst>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\ 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2" xfId="0" applyFont="1" applyFill="1" applyBorder="1"/>
    <xf numFmtId="0" fontId="0" fillId="0" borderId="5" xfId="0" applyBorder="1"/>
    <xf numFmtId="164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64" fontId="0" fillId="0" borderId="0" xfId="0" applyNumberFormat="1" applyBorder="1"/>
    <xf numFmtId="1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" fontId="0" fillId="0" borderId="12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11" xfId="0" applyNumberFormat="1" applyBorder="1"/>
    <xf numFmtId="1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2" borderId="4" xfId="0" applyFill="1" applyBorder="1"/>
    <xf numFmtId="0" fontId="0" fillId="0" borderId="7" xfId="0" applyBorder="1"/>
    <xf numFmtId="0" fontId="0" fillId="0" borderId="9" xfId="0" applyBorder="1"/>
    <xf numFmtId="3" fontId="0" fillId="0" borderId="9" xfId="0" applyNumberFormat="1" applyBorder="1"/>
    <xf numFmtId="3" fontId="0" fillId="0" borderId="12" xfId="0" applyNumberFormat="1" applyBorder="1"/>
    <xf numFmtId="1" fontId="0" fillId="0" borderId="0" xfId="0" applyNumberFormat="1" applyAlignment="1">
      <alignment horizontal="right"/>
    </xf>
    <xf numFmtId="0" fontId="1" fillId="2" borderId="3" xfId="0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right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5" x14ac:dyDescent="0.25"/>
  <cols>
    <col min="1" max="1" width="33.5703125" customWidth="1"/>
    <col min="2" max="2" width="39.28515625" bestFit="1" customWidth="1"/>
    <col min="3" max="3" width="52" style="2" bestFit="1" customWidth="1"/>
    <col min="5" max="5" width="22.5703125" bestFit="1" customWidth="1"/>
    <col min="6" max="6" width="32.28515625" style="2" bestFit="1" customWidth="1"/>
    <col min="7" max="7" width="39.7109375" style="1" bestFit="1" customWidth="1"/>
    <col min="8" max="8" width="45.5703125" style="2" bestFit="1" customWidth="1"/>
    <col min="10" max="10" width="9.140625" style="20"/>
  </cols>
  <sheetData>
    <row r="1" spans="1:10" x14ac:dyDescent="0.25">
      <c r="A1" t="s">
        <v>20</v>
      </c>
      <c r="E1" t="s">
        <v>18</v>
      </c>
    </row>
    <row r="2" spans="1:10" ht="15.75" thickBot="1" x14ac:dyDescent="0.3">
      <c r="A2" t="s">
        <v>21</v>
      </c>
      <c r="E2" t="s">
        <v>12</v>
      </c>
    </row>
    <row r="3" spans="1:10" ht="15.75" thickBot="1" x14ac:dyDescent="0.3">
      <c r="A3" s="3" t="s">
        <v>0</v>
      </c>
      <c r="B3" s="34" t="s">
        <v>2</v>
      </c>
      <c r="C3" s="35" t="s">
        <v>8</v>
      </c>
      <c r="E3" s="3" t="s">
        <v>0</v>
      </c>
      <c r="F3" s="37" t="s">
        <v>13</v>
      </c>
      <c r="G3" s="38" t="s">
        <v>2</v>
      </c>
      <c r="H3" s="35" t="s">
        <v>8</v>
      </c>
      <c r="J3" s="22" t="s">
        <v>15</v>
      </c>
    </row>
    <row r="4" spans="1:10" x14ac:dyDescent="0.25">
      <c r="A4" s="4" t="s">
        <v>1</v>
      </c>
      <c r="B4" s="5">
        <v>11.858000000000001</v>
      </c>
      <c r="C4" s="6">
        <f>25*B4</f>
        <v>296.45</v>
      </c>
      <c r="E4" s="4" t="s">
        <v>1</v>
      </c>
      <c r="F4" s="16">
        <v>12730</v>
      </c>
      <c r="G4" s="5">
        <f t="shared" ref="G4:G9" si="0">F4/(34*34)</f>
        <v>11.012110726643598</v>
      </c>
      <c r="H4" s="6">
        <f>25*G4</f>
        <v>275.30276816608995</v>
      </c>
      <c r="J4" s="23">
        <f>ABS(B4-G4)/G4</f>
        <v>7.6814454045561725E-2</v>
      </c>
    </row>
    <row r="5" spans="1:10" x14ac:dyDescent="0.25">
      <c r="A5" s="7" t="s">
        <v>3</v>
      </c>
      <c r="B5" s="8">
        <v>11.494999999999999</v>
      </c>
      <c r="C5" s="9">
        <f t="shared" ref="C5:C9" si="1">25*B5</f>
        <v>287.375</v>
      </c>
      <c r="E5" s="7" t="s">
        <v>3</v>
      </c>
      <c r="F5" s="17">
        <v>12835</v>
      </c>
      <c r="G5" s="8">
        <f t="shared" si="0"/>
        <v>11.102941176470589</v>
      </c>
      <c r="H5" s="9">
        <f t="shared" ref="H5:H9" si="2">25*G5</f>
        <v>277.5735294117647</v>
      </c>
      <c r="J5" s="24">
        <f t="shared" ref="J5:J13" si="3">ABS(B5-G5)/G5</f>
        <v>3.5311258278145574E-2</v>
      </c>
    </row>
    <row r="6" spans="1:10" x14ac:dyDescent="0.25">
      <c r="A6" s="7" t="s">
        <v>4</v>
      </c>
      <c r="B6" s="8">
        <v>11.125999999999999</v>
      </c>
      <c r="C6" s="9">
        <f t="shared" si="1"/>
        <v>278.14999999999998</v>
      </c>
      <c r="E6" s="7" t="s">
        <v>4</v>
      </c>
      <c r="F6" s="17">
        <v>12470</v>
      </c>
      <c r="G6" s="8">
        <f t="shared" si="0"/>
        <v>10.787197231833909</v>
      </c>
      <c r="H6" s="9">
        <f t="shared" si="2"/>
        <v>269.67993079584772</v>
      </c>
      <c r="J6" s="24">
        <f t="shared" si="3"/>
        <v>3.1407858861267055E-2</v>
      </c>
    </row>
    <row r="7" spans="1:10" x14ac:dyDescent="0.25">
      <c r="A7" s="7" t="s">
        <v>7</v>
      </c>
      <c r="B7" s="8">
        <v>11.33</v>
      </c>
      <c r="C7" s="9">
        <f t="shared" si="1"/>
        <v>283.25</v>
      </c>
      <c r="E7" s="7" t="s">
        <v>7</v>
      </c>
      <c r="F7" s="17">
        <v>12610</v>
      </c>
      <c r="G7" s="8">
        <f t="shared" si="0"/>
        <v>10.908304498269896</v>
      </c>
      <c r="H7" s="9">
        <f t="shared" si="2"/>
        <v>272.70761245674737</v>
      </c>
      <c r="J7" s="24">
        <f t="shared" si="3"/>
        <v>3.865820777160988E-2</v>
      </c>
    </row>
    <row r="8" spans="1:10" x14ac:dyDescent="0.25">
      <c r="A8" s="7" t="s">
        <v>5</v>
      </c>
      <c r="B8" s="8">
        <v>11.269</v>
      </c>
      <c r="C8" s="9">
        <f t="shared" si="1"/>
        <v>281.72500000000002</v>
      </c>
      <c r="E8" s="7" t="s">
        <v>5</v>
      </c>
      <c r="F8" s="17">
        <v>12390</v>
      </c>
      <c r="G8" s="8">
        <f t="shared" si="0"/>
        <v>10.717993079584774</v>
      </c>
      <c r="H8" s="9">
        <f t="shared" si="2"/>
        <v>267.94982698961934</v>
      </c>
      <c r="J8" s="24">
        <f t="shared" si="3"/>
        <v>5.1409523809523905E-2</v>
      </c>
    </row>
    <row r="9" spans="1:10" ht="15.75" thickBot="1" x14ac:dyDescent="0.3">
      <c r="A9" s="10" t="s">
        <v>6</v>
      </c>
      <c r="B9" s="11">
        <v>11.558</v>
      </c>
      <c r="C9" s="12">
        <f t="shared" si="1"/>
        <v>288.95</v>
      </c>
      <c r="E9" s="10" t="s">
        <v>6</v>
      </c>
      <c r="F9" s="18">
        <v>12745</v>
      </c>
      <c r="G9" s="11">
        <f t="shared" si="0"/>
        <v>11.025086505190311</v>
      </c>
      <c r="H9" s="12">
        <f t="shared" si="2"/>
        <v>275.62716262975778</v>
      </c>
      <c r="J9" s="25">
        <f t="shared" si="3"/>
        <v>4.8336445664966692E-2</v>
      </c>
    </row>
    <row r="11" spans="1:10" x14ac:dyDescent="0.25">
      <c r="A11" t="s">
        <v>9</v>
      </c>
      <c r="B11" s="1">
        <f>MIN(B4:B9)</f>
        <v>11.125999999999999</v>
      </c>
      <c r="C11" s="2">
        <f>MIN(C4:C9)</f>
        <v>278.14999999999998</v>
      </c>
      <c r="E11" t="s">
        <v>9</v>
      </c>
      <c r="F11" s="2">
        <f>MIN(F4:F9)</f>
        <v>12390</v>
      </c>
      <c r="G11" s="1">
        <f>MIN(G4:G9)</f>
        <v>10.717993079584774</v>
      </c>
      <c r="H11" s="2">
        <f>MIN(H4:H9)</f>
        <v>267.94982698961934</v>
      </c>
      <c r="J11" s="20">
        <f t="shared" si="3"/>
        <v>3.8067473769168719E-2</v>
      </c>
    </row>
    <row r="12" spans="1:10" x14ac:dyDescent="0.25">
      <c r="A12" t="s">
        <v>14</v>
      </c>
      <c r="B12" s="1">
        <f>AVERAGE(B4:B9)</f>
        <v>11.439333333333332</v>
      </c>
      <c r="C12" s="2">
        <f>AVERAGE(C4:C9)</f>
        <v>285.98333333333329</v>
      </c>
      <c r="E12" t="s">
        <v>14</v>
      </c>
      <c r="F12" s="2">
        <f>AVERAGE(F4:F9)</f>
        <v>12630</v>
      </c>
      <c r="G12" s="1">
        <f>AVERAGE(G4:G9)</f>
        <v>10.92560553633218</v>
      </c>
      <c r="H12" s="2">
        <f>AVERAGE(H4:H9)</f>
        <v>273.14013840830449</v>
      </c>
      <c r="J12" s="20">
        <f>AVERAGE(J4:J9)</f>
        <v>4.6989624738512474E-2</v>
      </c>
    </row>
    <row r="13" spans="1:10" x14ac:dyDescent="0.25">
      <c r="A13" t="s">
        <v>10</v>
      </c>
      <c r="B13" s="1">
        <f>MAX(B4:B9)</f>
        <v>11.858000000000001</v>
      </c>
      <c r="C13" s="2">
        <f>MAX(C4:C9)</f>
        <v>296.45</v>
      </c>
      <c r="E13" t="s">
        <v>10</v>
      </c>
      <c r="F13" s="2">
        <f>MAX(F4:F9)</f>
        <v>12835</v>
      </c>
      <c r="G13" s="1">
        <f>MAX(G4:G9)</f>
        <v>11.102941176470589</v>
      </c>
      <c r="H13" s="2">
        <f>MAX(H4:H9)</f>
        <v>277.5735294117647</v>
      </c>
      <c r="J13" s="20">
        <f t="shared" si="3"/>
        <v>6.8005298013245036E-2</v>
      </c>
    </row>
    <row r="15" spans="1:10" x14ac:dyDescent="0.25">
      <c r="A15" t="s">
        <v>19</v>
      </c>
      <c r="E15" t="s">
        <v>19</v>
      </c>
    </row>
    <row r="16" spans="1:10" ht="15.75" thickBot="1" x14ac:dyDescent="0.3">
      <c r="A16" t="s">
        <v>11</v>
      </c>
      <c r="E16" t="s">
        <v>12</v>
      </c>
    </row>
    <row r="17" spans="1:10" ht="18" thickBot="1" x14ac:dyDescent="0.3">
      <c r="A17" s="39" t="s">
        <v>0</v>
      </c>
      <c r="B17" s="40" t="s">
        <v>16</v>
      </c>
      <c r="C17" s="41" t="s">
        <v>34</v>
      </c>
      <c r="E17" s="3" t="s">
        <v>0</v>
      </c>
      <c r="F17" s="36" t="s">
        <v>16</v>
      </c>
      <c r="G17"/>
      <c r="H17" s="27" t="s">
        <v>15</v>
      </c>
      <c r="J17"/>
    </row>
    <row r="18" spans="1:10" x14ac:dyDescent="0.25">
      <c r="A18" s="4" t="s">
        <v>1</v>
      </c>
      <c r="B18" s="5">
        <v>38.222999999999999</v>
      </c>
      <c r="C18" s="13">
        <f>$C$36*B18</f>
        <v>1698.8</v>
      </c>
      <c r="E18" s="4" t="s">
        <v>1</v>
      </c>
      <c r="F18" s="13">
        <v>36.75</v>
      </c>
      <c r="G18"/>
      <c r="H18" s="24">
        <f>ABS(B18-F18)/F18</f>
        <v>4.0081632653061194E-2</v>
      </c>
      <c r="J18"/>
    </row>
    <row r="19" spans="1:10" x14ac:dyDescent="0.25">
      <c r="A19" s="7" t="s">
        <v>3</v>
      </c>
      <c r="B19" s="8">
        <v>43.103000000000002</v>
      </c>
      <c r="C19" s="14">
        <f t="shared" ref="C19:C23" si="4">$C$36*B19</f>
        <v>1915.6888888888889</v>
      </c>
      <c r="E19" s="7" t="s">
        <v>3</v>
      </c>
      <c r="F19" s="14">
        <v>41.88</v>
      </c>
      <c r="G19"/>
      <c r="H19" s="24">
        <f t="shared" ref="H19:H23" si="5">ABS(B19-F19)/F19</f>
        <v>2.9202483285577816E-2</v>
      </c>
      <c r="J19"/>
    </row>
    <row r="20" spans="1:10" x14ac:dyDescent="0.25">
      <c r="A20" s="7" t="s">
        <v>4</v>
      </c>
      <c r="B20" s="8">
        <v>42.448</v>
      </c>
      <c r="C20" s="14">
        <f t="shared" si="4"/>
        <v>1886.5777777777778</v>
      </c>
      <c r="E20" s="7" t="s">
        <v>4</v>
      </c>
      <c r="F20" s="14">
        <v>41.27</v>
      </c>
      <c r="G20"/>
      <c r="H20" s="24">
        <f t="shared" si="5"/>
        <v>2.8543736370244661E-2</v>
      </c>
      <c r="J20"/>
    </row>
    <row r="21" spans="1:10" x14ac:dyDescent="0.25">
      <c r="A21" s="7" t="s">
        <v>7</v>
      </c>
      <c r="B21" s="8">
        <v>42.286999999999999</v>
      </c>
      <c r="C21" s="14">
        <f t="shared" si="4"/>
        <v>1879.4222222222222</v>
      </c>
      <c r="E21" s="7" t="s">
        <v>7</v>
      </c>
      <c r="F21" s="14">
        <v>41.09</v>
      </c>
      <c r="G21"/>
      <c r="H21" s="24">
        <f t="shared" si="5"/>
        <v>2.9131175468483705E-2</v>
      </c>
      <c r="J21"/>
    </row>
    <row r="22" spans="1:10" x14ac:dyDescent="0.25">
      <c r="A22" s="7" t="s">
        <v>5</v>
      </c>
      <c r="B22" s="8">
        <v>39.540999999999997</v>
      </c>
      <c r="C22" s="14">
        <f t="shared" si="4"/>
        <v>1757.3777777777775</v>
      </c>
      <c r="E22" s="7" t="s">
        <v>5</v>
      </c>
      <c r="F22" s="14">
        <v>38.4</v>
      </c>
      <c r="G22"/>
      <c r="H22" s="24">
        <f t="shared" si="5"/>
        <v>2.9713541666666621E-2</v>
      </c>
      <c r="J22"/>
    </row>
    <row r="23" spans="1:10" ht="15.75" thickBot="1" x14ac:dyDescent="0.3">
      <c r="A23" s="10" t="s">
        <v>6</v>
      </c>
      <c r="B23" s="11">
        <v>41.640999999999998</v>
      </c>
      <c r="C23" s="15">
        <f t="shared" si="4"/>
        <v>1850.711111111111</v>
      </c>
      <c r="E23" s="10" t="s">
        <v>6</v>
      </c>
      <c r="F23" s="15">
        <v>40.575000000000003</v>
      </c>
      <c r="G23"/>
      <c r="H23" s="25">
        <f t="shared" si="5"/>
        <v>2.6272335181762054E-2</v>
      </c>
      <c r="J23"/>
    </row>
    <row r="24" spans="1:10" x14ac:dyDescent="0.25">
      <c r="C24"/>
      <c r="F24" s="1"/>
      <c r="G24"/>
      <c r="H24" s="20"/>
      <c r="J24"/>
    </row>
    <row r="25" spans="1:10" x14ac:dyDescent="0.25">
      <c r="A25" t="s">
        <v>9</v>
      </c>
      <c r="B25" s="1">
        <f>MIN(B18:B23)</f>
        <v>38.222999999999999</v>
      </c>
      <c r="C25" s="1">
        <f>MIN(C18:C23)</f>
        <v>1698.8</v>
      </c>
      <c r="E25" t="s">
        <v>9</v>
      </c>
      <c r="F25" s="1">
        <f>MIN(F18:F23)</f>
        <v>36.75</v>
      </c>
      <c r="G25"/>
      <c r="H25" s="20">
        <f>MIN(H18:H23)</f>
        <v>2.6272335181762054E-2</v>
      </c>
      <c r="J25"/>
    </row>
    <row r="26" spans="1:10" x14ac:dyDescent="0.25">
      <c r="A26" t="s">
        <v>14</v>
      </c>
      <c r="B26" s="1">
        <f>AVERAGE(B18:B23)</f>
        <v>41.207166666666666</v>
      </c>
      <c r="C26" s="1">
        <f>AVERAGE(C18:C23)</f>
        <v>1831.4296296296297</v>
      </c>
      <c r="E26" t="s">
        <v>14</v>
      </c>
      <c r="F26" s="1">
        <f>AVERAGE(F18:F23)</f>
        <v>39.994166666666672</v>
      </c>
      <c r="G26"/>
      <c r="H26" s="20">
        <f>AVERAGE(H18:H23)</f>
        <v>3.0490817437632673E-2</v>
      </c>
      <c r="J26"/>
    </row>
    <row r="27" spans="1:10" x14ac:dyDescent="0.25">
      <c r="A27" t="s">
        <v>10</v>
      </c>
      <c r="B27" s="1">
        <f>MAX(B18:B23)</f>
        <v>43.103000000000002</v>
      </c>
      <c r="C27" s="1">
        <f>MAX(C18:C23)</f>
        <v>1915.6888888888889</v>
      </c>
      <c r="E27" t="s">
        <v>10</v>
      </c>
      <c r="F27" s="1">
        <f>MAX(F18:F23)</f>
        <v>41.88</v>
      </c>
      <c r="G27"/>
      <c r="H27" s="20">
        <f>MAX(H18:H23)</f>
        <v>4.0081632653061194E-2</v>
      </c>
      <c r="J27"/>
    </row>
    <row r="28" spans="1:10" ht="15.75" thickBot="1" x14ac:dyDescent="0.3">
      <c r="C28"/>
      <c r="G28"/>
      <c r="H28"/>
    </row>
    <row r="29" spans="1:10" ht="15.75" thickBot="1" x14ac:dyDescent="0.3">
      <c r="A29" s="3" t="s">
        <v>17</v>
      </c>
      <c r="B29" s="28"/>
    </row>
    <row r="30" spans="1:10" x14ac:dyDescent="0.25">
      <c r="A30" s="4" t="s">
        <v>26</v>
      </c>
      <c r="B30" s="29">
        <v>21375</v>
      </c>
      <c r="C30" s="26" t="s">
        <v>27</v>
      </c>
    </row>
    <row r="31" spans="1:10" x14ac:dyDescent="0.25">
      <c r="A31" s="7" t="s">
        <v>22</v>
      </c>
      <c r="B31" s="14">
        <f>1.5*B30*C11/1000000</f>
        <v>8.9181843749999992</v>
      </c>
      <c r="C31" s="21" t="str">
        <f>TEXT(B31*100/B33,"0.0")&amp;" - "&amp;TEXT(B32*100/B33,"0.0")&amp;" %"</f>
        <v>118.9 - 126.7 %</v>
      </c>
    </row>
    <row r="32" spans="1:10" x14ac:dyDescent="0.25">
      <c r="A32" s="7" t="s">
        <v>23</v>
      </c>
      <c r="B32" s="14">
        <f>1.5*B30*C13/1000000</f>
        <v>9.5049281249999993</v>
      </c>
      <c r="C32" s="21" t="s">
        <v>28</v>
      </c>
      <c r="D32">
        <v>4000</v>
      </c>
      <c r="E32" t="s">
        <v>29</v>
      </c>
    </row>
    <row r="33" spans="1:5" x14ac:dyDescent="0.25">
      <c r="A33" s="7" t="s">
        <v>30</v>
      </c>
      <c r="B33" s="30">
        <v>7.5</v>
      </c>
      <c r="C33" s="33" t="s">
        <v>31</v>
      </c>
      <c r="E33" s="19"/>
    </row>
    <row r="34" spans="1:5" x14ac:dyDescent="0.25">
      <c r="A34" s="7" t="s">
        <v>24</v>
      </c>
      <c r="B34" s="31">
        <f>B33*1000000/(1.5*B13)</f>
        <v>421656.26581210998</v>
      </c>
      <c r="C34" s="21" t="str">
        <f>TEXT(D32*B11/1000000/B33*100,"0.00")&amp;" - "&amp;TEXT(D32*B13/1000000/B33*100,"0.00")&amp;" %"</f>
        <v>0.59 - 0.63 %</v>
      </c>
      <c r="E34" s="19"/>
    </row>
    <row r="35" spans="1:5" ht="15.75" thickBot="1" x14ac:dyDescent="0.3">
      <c r="A35" s="10" t="s">
        <v>25</v>
      </c>
      <c r="B35" s="32">
        <f>B33*1000000/(1.5*B11)</f>
        <v>449397.80693870212</v>
      </c>
    </row>
    <row r="36" spans="1:5" ht="17.25" x14ac:dyDescent="0.25">
      <c r="C36" s="2">
        <f>(1000*1000)/(150*150)</f>
        <v>44.444444444444443</v>
      </c>
      <c r="D36" t="s">
        <v>29</v>
      </c>
      <c r="E36" t="s">
        <v>33</v>
      </c>
    </row>
    <row r="37" spans="1:5" x14ac:dyDescent="0.25">
      <c r="C37" s="1">
        <f>(160*160)/(1000*1000)*B30*C25/1000000</f>
        <v>0.92958336000000008</v>
      </c>
      <c r="D37" t="s">
        <v>32</v>
      </c>
      <c r="E37" t="s">
        <v>35</v>
      </c>
    </row>
    <row r="38" spans="1:5" x14ac:dyDescent="0.25">
      <c r="C38" s="1">
        <f>(160*160)/(1000*1000)*B30*C27/1000000</f>
        <v>1.04826496</v>
      </c>
      <c r="D38" t="s">
        <v>32</v>
      </c>
      <c r="E3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2018-10-24T10:40:31Z</dcterms:created>
  <dcterms:modified xsi:type="dcterms:W3CDTF">2018-10-26T09:54:37Z</dcterms:modified>
</cp:coreProperties>
</file>