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3\Cooling_Included\"/>
    </mc:Choice>
  </mc:AlternateContent>
  <bookViews>
    <workbookView xWindow="0" yWindow="0" windowWidth="28800" windowHeight="12435" activeTab="1"/>
  </bookViews>
  <sheets>
    <sheet name="Hea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20" i="2"/>
  <c r="C10" i="2"/>
  <c r="E10" i="2"/>
  <c r="B9" i="2" l="1"/>
  <c r="F10" i="2"/>
  <c r="F9" i="2"/>
  <c r="F8" i="2"/>
  <c r="F7" i="2"/>
  <c r="F6" i="2"/>
  <c r="F5" i="2"/>
  <c r="F4" i="2"/>
  <c r="F30" i="2"/>
  <c r="F20" i="2"/>
  <c r="F29" i="2"/>
  <c r="F28" i="2"/>
  <c r="F27" i="2"/>
  <c r="F26" i="2"/>
  <c r="F25" i="2"/>
  <c r="F24" i="2"/>
  <c r="F19" i="2"/>
  <c r="F18" i="2"/>
  <c r="F17" i="2"/>
  <c r="F16" i="2"/>
  <c r="F15" i="2"/>
  <c r="F14" i="2"/>
  <c r="B29" i="2"/>
  <c r="B19" i="2"/>
  <c r="C29" i="2"/>
  <c r="E29" i="2" s="1"/>
  <c r="C19" i="2"/>
  <c r="E19" i="2" s="1"/>
  <c r="B29" i="1"/>
  <c r="C9" i="2"/>
  <c r="E9" i="2" s="1"/>
  <c r="B19" i="1"/>
  <c r="C19" i="1" s="1"/>
  <c r="E28" i="2"/>
  <c r="E27" i="2"/>
  <c r="E26" i="2"/>
  <c r="E25" i="2"/>
  <c r="E24" i="2"/>
  <c r="E18" i="2"/>
  <c r="E17" i="2"/>
  <c r="E16" i="2"/>
  <c r="E15" i="2"/>
  <c r="E14" i="2"/>
  <c r="B28" i="1"/>
  <c r="B27" i="1"/>
  <c r="B26" i="1"/>
  <c r="B25" i="1"/>
  <c r="B24" i="1"/>
  <c r="B18" i="1"/>
  <c r="B17" i="1"/>
  <c r="B16" i="1"/>
  <c r="B15" i="1"/>
  <c r="B14" i="1"/>
  <c r="B9" i="1"/>
  <c r="B8" i="1"/>
  <c r="B7" i="1"/>
  <c r="B6" i="1"/>
  <c r="B5" i="1"/>
  <c r="B4" i="1"/>
  <c r="E7" i="2"/>
  <c r="E6" i="2"/>
  <c r="E5" i="2"/>
  <c r="E4" i="2"/>
  <c r="E8" i="2"/>
  <c r="D19" i="1" l="1"/>
  <c r="D9" i="1"/>
  <c r="D29" i="1"/>
  <c r="E19" i="1"/>
  <c r="C29" i="1"/>
  <c r="E29" i="1" s="1"/>
  <c r="C9" i="1"/>
  <c r="E9" i="1" s="1"/>
  <c r="C28" i="2"/>
  <c r="C27" i="2"/>
  <c r="C26" i="2"/>
  <c r="C25" i="2"/>
  <c r="C18" i="2"/>
  <c r="C17" i="2"/>
  <c r="C16" i="2"/>
  <c r="C15" i="2"/>
  <c r="C8" i="2"/>
  <c r="C7" i="2"/>
  <c r="C6" i="2"/>
  <c r="B28" i="2"/>
  <c r="B27" i="2"/>
  <c r="B26" i="2"/>
  <c r="B25" i="2"/>
  <c r="B18" i="2"/>
  <c r="B17" i="2"/>
  <c r="B16" i="2"/>
  <c r="B15" i="2"/>
  <c r="C5" i="2"/>
  <c r="B8" i="2"/>
  <c r="B7" i="2"/>
  <c r="B6" i="2"/>
  <c r="B5" i="2"/>
  <c r="D27" i="1"/>
  <c r="D8" i="1"/>
  <c r="C28" i="1"/>
  <c r="C18" i="1"/>
  <c r="C8" i="1"/>
  <c r="C27" i="1"/>
  <c r="C17" i="1"/>
  <c r="D7" i="1"/>
  <c r="C7" i="1"/>
  <c r="C26" i="1"/>
  <c r="C25" i="1"/>
  <c r="C16" i="1"/>
  <c r="C15" i="1"/>
  <c r="D6" i="1"/>
  <c r="D5" i="1"/>
  <c r="C6" i="1"/>
  <c r="C5" i="1"/>
  <c r="E5" i="1" s="1"/>
  <c r="E6" i="1" l="1"/>
  <c r="D26" i="1"/>
  <c r="E26" i="1" s="1"/>
  <c r="D25" i="1"/>
  <c r="E25" i="1" s="1"/>
  <c r="D28" i="1"/>
  <c r="D17" i="1"/>
  <c r="E17" i="1" s="1"/>
  <c r="D16" i="1"/>
  <c r="E16" i="1" s="1"/>
  <c r="D18" i="1"/>
  <c r="E18" i="1" s="1"/>
  <c r="D15" i="1"/>
  <c r="E15" i="1" s="1"/>
  <c r="E8" i="1"/>
  <c r="E28" i="1"/>
  <c r="E27" i="1"/>
  <c r="E7" i="1"/>
</calcChain>
</file>

<file path=xl/sharedStrings.xml><?xml version="1.0" encoding="utf-8"?>
<sst xmlns="http://schemas.openxmlformats.org/spreadsheetml/2006/main" count="30" uniqueCount="10">
  <si>
    <t>Percentage recovered</t>
  </si>
  <si>
    <t>Heat extracted [MWh/a]</t>
  </si>
  <si>
    <t>150-meter boreholes</t>
  </si>
  <si>
    <t>Cooling fraction</t>
  </si>
  <si>
    <t>Heat injected [MWh/a]</t>
  </si>
  <si>
    <t>300-meter boreholes</t>
  </si>
  <si>
    <t>1000-meter boreholes</t>
  </si>
  <si>
    <t>Life span [a]</t>
  </si>
  <si>
    <t>Increase in life span [a]</t>
  </si>
  <si>
    <t>Additional heat [MWh/a]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</si>
</sst>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0" fillId="0" borderId="0" xfId="0" applyNumberFormat="1"/>
    <xf numFmtId="165" fontId="3" fillId="0" borderId="0" xfId="0" applyNumberFormat="1" applyFont="1" applyAlignment="1">
      <alignment horizontal="right"/>
    </xf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Heat!$A$4:$A$9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Heat!$B$4:$B$9</c:f>
              <c:numCache>
                <c:formatCode>0.000</c:formatCode>
                <c:ptCount val="6"/>
                <c:pt idx="0">
                  <c:v>4.883</c:v>
                </c:pt>
                <c:pt idx="1">
                  <c:v>5.2919999999999998</c:v>
                </c:pt>
                <c:pt idx="2">
                  <c:v>5.7910000000000004</c:v>
                </c:pt>
                <c:pt idx="3">
                  <c:v>6.4189999999999996</c:v>
                </c:pt>
                <c:pt idx="4">
                  <c:v>7.1680000000000001</c:v>
                </c:pt>
                <c:pt idx="5">
                  <c:v>8.11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8560"/>
        <c:axId val="211348952"/>
      </c:scatterChart>
      <c:valAx>
        <c:axId val="2113485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8952"/>
        <c:crosses val="autoZero"/>
        <c:crossBetween val="midCat"/>
      </c:valAx>
      <c:valAx>
        <c:axId val="211348952"/>
        <c:scaling>
          <c:orientation val="minMax"/>
          <c:max val="8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Heat!$A$14:$A$19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Heat!$B$14:$B$19</c:f>
              <c:numCache>
                <c:formatCode>0.000</c:formatCode>
                <c:ptCount val="6"/>
                <c:pt idx="0">
                  <c:v>9.125</c:v>
                </c:pt>
                <c:pt idx="1">
                  <c:v>9.9090000000000007</c:v>
                </c:pt>
                <c:pt idx="2">
                  <c:v>10.888</c:v>
                </c:pt>
                <c:pt idx="3">
                  <c:v>12.03</c:v>
                </c:pt>
                <c:pt idx="4">
                  <c:v>13.584</c:v>
                </c:pt>
                <c:pt idx="5">
                  <c:v>15.443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9736"/>
        <c:axId val="211350128"/>
      </c:scatterChart>
      <c:valAx>
        <c:axId val="21134973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128"/>
        <c:crosses val="autoZero"/>
        <c:crossBetween val="midCat"/>
      </c:valAx>
      <c:valAx>
        <c:axId val="211350128"/>
        <c:scaling>
          <c:orientation val="minMax"/>
          <c:max val="16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Heat!$A$24:$A$29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Heat!$B$24:$B$29</c:f>
              <c:numCache>
                <c:formatCode>0.000</c:formatCode>
                <c:ptCount val="6"/>
                <c:pt idx="0">
                  <c:v>30.481999999999999</c:v>
                </c:pt>
                <c:pt idx="1">
                  <c:v>33.15</c:v>
                </c:pt>
                <c:pt idx="2">
                  <c:v>36.372</c:v>
                </c:pt>
                <c:pt idx="3">
                  <c:v>40.253</c:v>
                </c:pt>
                <c:pt idx="4">
                  <c:v>45.37</c:v>
                </c:pt>
                <c:pt idx="5">
                  <c:v>51.558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0912"/>
        <c:axId val="211351304"/>
      </c:scatterChart>
      <c:valAx>
        <c:axId val="21135091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304"/>
        <c:crosses val="autoZero"/>
        <c:crossBetween val="midCat"/>
      </c:valAx>
      <c:valAx>
        <c:axId val="211351304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9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Time!$A$4:$A$9</c:f>
              <c:numCache>
                <c:formatCode>0.0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Time!$C$4:$C$9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34</c:v>
                </c:pt>
                <c:pt idx="4">
                  <c:v>61</c:v>
                </c:pt>
                <c:pt idx="5">
                  <c:v>112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Time!$A$10</c:f>
              <c:numCache>
                <c:formatCode>0.0</c:formatCode>
                <c:ptCount val="1"/>
                <c:pt idx="0">
                  <c:v>25</c:v>
                </c:pt>
              </c:numCache>
            </c:numRef>
          </c:xVal>
          <c:yVal>
            <c:numRef>
              <c:f>Time!$C$10</c:f>
              <c:numCache>
                <c:formatCode>General</c:formatCode>
                <c:ptCount val="1"/>
                <c:pt idx="0">
                  <c:v>23.855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088"/>
        <c:axId val="211352480"/>
      </c:scatterChart>
      <c:valAx>
        <c:axId val="2113520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480"/>
        <c:crosses val="autoZero"/>
        <c:crossBetween val="midCat"/>
      </c:valAx>
      <c:valAx>
        <c:axId val="211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Time!$A$14:$A$19</c:f>
              <c:numCache>
                <c:formatCode>0.0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Time!$C$14:$C$19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39</c:v>
                </c:pt>
                <c:pt idx="5">
                  <c:v>61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Time!$A$20</c:f>
              <c:numCache>
                <c:formatCode>0.0</c:formatCode>
                <c:ptCount val="1"/>
                <c:pt idx="0">
                  <c:v>25</c:v>
                </c:pt>
              </c:numCache>
            </c:numRef>
          </c:xVal>
          <c:yVal>
            <c:numRef>
              <c:f>Time!$C$20</c:f>
              <c:numCache>
                <c:formatCode>General</c:formatCode>
                <c:ptCount val="1"/>
                <c:pt idx="0">
                  <c:v>17.512499999999999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3656"/>
        <c:axId val="211354048"/>
      </c:scatterChart>
      <c:valAx>
        <c:axId val="211353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4048"/>
        <c:crosses val="autoZero"/>
        <c:crossBetween val="midCat"/>
      </c:valAx>
      <c:valAx>
        <c:axId val="211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Time!$A$24:$A$29</c:f>
              <c:numCache>
                <c:formatCode>0.0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Time!$C$24:$C$29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38</c:v>
                </c:pt>
                <c:pt idx="5">
                  <c:v>59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Time!$A$30</c:f>
              <c:numCache>
                <c:formatCode>0.0</c:formatCode>
                <c:ptCount val="1"/>
                <c:pt idx="0">
                  <c:v>25</c:v>
                </c:pt>
              </c:numCache>
            </c:numRef>
          </c:xVal>
          <c:yVal>
            <c:numRef>
              <c:f>Time!$C$30</c:f>
              <c:numCache>
                <c:formatCode>General</c:formatCode>
                <c:ptCount val="1"/>
                <c:pt idx="0">
                  <c:v>17.462499999999999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4832"/>
        <c:axId val="211355224"/>
      </c:scatterChart>
      <c:valAx>
        <c:axId val="2113548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224"/>
        <c:crosses val="autoZero"/>
        <c:crossBetween val="midCat"/>
      </c:valAx>
      <c:valAx>
        <c:axId val="2113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13</xdr:col>
      <xdr:colOff>304800</xdr:colOff>
      <xdr:row>12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304800</xdr:colOff>
      <xdr:row>21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190499</xdr:rowOff>
    </xdr:from>
    <xdr:to>
      <xdr:col>13</xdr:col>
      <xdr:colOff>304800</xdr:colOff>
      <xdr:row>31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90487</xdr:rowOff>
    </xdr:from>
    <xdr:to>
      <xdr:col>13</xdr:col>
      <xdr:colOff>533400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13</xdr:row>
      <xdr:rowOff>42862</xdr:rowOff>
    </xdr:from>
    <xdr:to>
      <xdr:col>13</xdr:col>
      <xdr:colOff>552450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23</xdr:row>
      <xdr:rowOff>42862</xdr:rowOff>
    </xdr:from>
    <xdr:to>
      <xdr:col>13</xdr:col>
      <xdr:colOff>495300</xdr:colOff>
      <xdr:row>34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cols>
    <col min="1" max="1" width="15.140625" style="4" bestFit="1" customWidth="1"/>
    <col min="2" max="2" width="23.140625" style="7" bestFit="1" customWidth="1"/>
    <col min="3" max="3" width="22" style="7" bestFit="1" customWidth="1"/>
    <col min="4" max="4" width="23.7109375" style="7" bestFit="1" customWidth="1"/>
    <col min="5" max="5" width="20.7109375" style="1" bestFit="1" customWidth="1"/>
  </cols>
  <sheetData>
    <row r="1" spans="1:5" x14ac:dyDescent="0.25">
      <c r="A1" s="3" t="s">
        <v>2</v>
      </c>
      <c r="C1" s="7">
        <v>1</v>
      </c>
    </row>
    <row r="3" spans="1:5" x14ac:dyDescent="0.25">
      <c r="A3" s="5" t="s">
        <v>3</v>
      </c>
      <c r="B3" s="8" t="s">
        <v>1</v>
      </c>
      <c r="C3" s="8" t="s">
        <v>4</v>
      </c>
      <c r="D3" s="8" t="s">
        <v>9</v>
      </c>
      <c r="E3" s="6" t="s">
        <v>0</v>
      </c>
    </row>
    <row r="4" spans="1:5" x14ac:dyDescent="0.25">
      <c r="A4" s="4">
        <v>0</v>
      </c>
      <c r="B4" s="7">
        <f>$C$1*4.883</f>
        <v>4.883</v>
      </c>
    </row>
    <row r="5" spans="1:5" x14ac:dyDescent="0.25">
      <c r="A5" s="4">
        <v>0.1</v>
      </c>
      <c r="B5" s="7">
        <f>$C$1*5.292</f>
        <v>5.2919999999999998</v>
      </c>
      <c r="C5" s="7">
        <f>A5*B5</f>
        <v>0.5292</v>
      </c>
      <c r="D5" s="7">
        <f>B5-$B$4</f>
        <v>0.40899999999999981</v>
      </c>
      <c r="E5" s="1">
        <f>D5*100/C5</f>
        <v>77.286470143612959</v>
      </c>
    </row>
    <row r="6" spans="1:5" x14ac:dyDescent="0.25">
      <c r="A6" s="4">
        <v>0.2</v>
      </c>
      <c r="B6" s="7">
        <f>$C$1*5.791</f>
        <v>5.7910000000000004</v>
      </c>
      <c r="C6" s="7">
        <f>A6*B6</f>
        <v>1.1582000000000001</v>
      </c>
      <c r="D6" s="7">
        <f>B6-$B$4</f>
        <v>0.90800000000000036</v>
      </c>
      <c r="E6" s="1">
        <f>D6*100/C6</f>
        <v>78.397513382835456</v>
      </c>
    </row>
    <row r="7" spans="1:5" x14ac:dyDescent="0.25">
      <c r="A7" s="4">
        <v>0.3</v>
      </c>
      <c r="B7" s="7">
        <f>$C$1*6.419</f>
        <v>6.4189999999999996</v>
      </c>
      <c r="C7" s="7">
        <f>A7*B7</f>
        <v>1.9256999999999997</v>
      </c>
      <c r="D7" s="7">
        <f>B7-$B$4</f>
        <v>1.5359999999999996</v>
      </c>
      <c r="E7" s="1">
        <f>D7*100/C7</f>
        <v>79.76320299112011</v>
      </c>
    </row>
    <row r="8" spans="1:5" x14ac:dyDescent="0.25">
      <c r="A8" s="4">
        <v>0.4</v>
      </c>
      <c r="B8" s="7">
        <f>$C$1*7.168</f>
        <v>7.1680000000000001</v>
      </c>
      <c r="C8" s="7">
        <f>A8*B8</f>
        <v>2.8672000000000004</v>
      </c>
      <c r="D8" s="7">
        <f>B8-$B$4</f>
        <v>2.2850000000000001</v>
      </c>
      <c r="E8" s="1">
        <f>D8*100/C8</f>
        <v>79.694475446428555</v>
      </c>
    </row>
    <row r="9" spans="1:5" x14ac:dyDescent="0.25">
      <c r="A9" s="4">
        <v>0.5</v>
      </c>
      <c r="B9" s="7">
        <f>$C$1*8.11</f>
        <v>8.11</v>
      </c>
      <c r="C9" s="7">
        <f>A9*B9</f>
        <v>4.0549999999999997</v>
      </c>
      <c r="D9" s="7">
        <f>B9-$B$4</f>
        <v>3.2269999999999994</v>
      </c>
      <c r="E9" s="1">
        <f>D9*100/C9</f>
        <v>79.58076448828605</v>
      </c>
    </row>
    <row r="11" spans="1:5" x14ac:dyDescent="0.25">
      <c r="A11" s="3" t="s">
        <v>5</v>
      </c>
    </row>
    <row r="13" spans="1:5" x14ac:dyDescent="0.25">
      <c r="A13" s="5" t="s">
        <v>3</v>
      </c>
      <c r="B13" s="8" t="s">
        <v>1</v>
      </c>
      <c r="C13" s="8" t="s">
        <v>4</v>
      </c>
      <c r="D13" s="8" t="s">
        <v>9</v>
      </c>
      <c r="E13" s="6" t="s">
        <v>0</v>
      </c>
    </row>
    <row r="14" spans="1:5" x14ac:dyDescent="0.25">
      <c r="A14" s="4">
        <v>0</v>
      </c>
      <c r="B14" s="7">
        <f>$C$1*9.125</f>
        <v>9.125</v>
      </c>
    </row>
    <row r="15" spans="1:5" x14ac:dyDescent="0.25">
      <c r="A15" s="4">
        <v>0.1</v>
      </c>
      <c r="B15" s="7">
        <f>$C$1*9.909</f>
        <v>9.9090000000000007</v>
      </c>
      <c r="C15" s="7">
        <f>A15*B15</f>
        <v>0.99090000000000011</v>
      </c>
      <c r="D15" s="7">
        <f>B15-$B$14</f>
        <v>0.7840000000000007</v>
      </c>
      <c r="E15" s="1">
        <f>D15*100/C15</f>
        <v>79.119991926531483</v>
      </c>
    </row>
    <row r="16" spans="1:5" x14ac:dyDescent="0.25">
      <c r="A16" s="4">
        <v>0.2</v>
      </c>
      <c r="B16" s="7">
        <f>$C$1*10.888</f>
        <v>10.888</v>
      </c>
      <c r="C16" s="7">
        <f>A16*B16</f>
        <v>2.1776</v>
      </c>
      <c r="D16" s="7">
        <f>B16-$B$14</f>
        <v>1.7629999999999999</v>
      </c>
      <c r="E16" s="1">
        <f>D16*100/C16</f>
        <v>80.960690668626</v>
      </c>
    </row>
    <row r="17" spans="1:5" x14ac:dyDescent="0.25">
      <c r="A17" s="4">
        <v>0.3</v>
      </c>
      <c r="B17" s="7">
        <f>$C$1*12.03</f>
        <v>12.03</v>
      </c>
      <c r="C17" s="7">
        <f>A17*B17</f>
        <v>3.6089999999999995</v>
      </c>
      <c r="D17" s="7">
        <f>B17-$B$14</f>
        <v>2.9049999999999994</v>
      </c>
      <c r="E17" s="1">
        <f>D17*100/C17</f>
        <v>80.493211415904682</v>
      </c>
    </row>
    <row r="18" spans="1:5" x14ac:dyDescent="0.25">
      <c r="A18" s="4">
        <v>0.4</v>
      </c>
      <c r="B18" s="7">
        <f>$C$1*13.584</f>
        <v>13.584</v>
      </c>
      <c r="C18" s="7">
        <f>A18*B18</f>
        <v>5.4336000000000002</v>
      </c>
      <c r="D18" s="7">
        <f>B18-$B$14</f>
        <v>4.4589999999999996</v>
      </c>
      <c r="E18" s="1">
        <f>D18*100/C18</f>
        <v>82.063457008244981</v>
      </c>
    </row>
    <row r="19" spans="1:5" x14ac:dyDescent="0.25">
      <c r="A19" s="4">
        <v>0.5</v>
      </c>
      <c r="B19" s="7">
        <f>$C$1*15.443</f>
        <v>15.443</v>
      </c>
      <c r="C19" s="7">
        <f>A19*B19</f>
        <v>7.7214999999999998</v>
      </c>
      <c r="D19" s="7">
        <f>B19-$B$14</f>
        <v>6.3179999999999996</v>
      </c>
      <c r="E19" s="1">
        <f>D19*100/C19</f>
        <v>81.823479893803011</v>
      </c>
    </row>
    <row r="21" spans="1:5" x14ac:dyDescent="0.25">
      <c r="A21" s="3" t="s">
        <v>6</v>
      </c>
    </row>
    <row r="23" spans="1:5" x14ac:dyDescent="0.25">
      <c r="A23" s="5" t="s">
        <v>3</v>
      </c>
      <c r="B23" s="8" t="s">
        <v>1</v>
      </c>
      <c r="C23" s="8" t="s">
        <v>4</v>
      </c>
      <c r="D23" s="8" t="s">
        <v>9</v>
      </c>
      <c r="E23" s="6" t="s">
        <v>0</v>
      </c>
    </row>
    <row r="24" spans="1:5" x14ac:dyDescent="0.25">
      <c r="A24" s="4">
        <v>0</v>
      </c>
      <c r="B24" s="7">
        <f>$C$1*30.482</f>
        <v>30.481999999999999</v>
      </c>
    </row>
    <row r="25" spans="1:5" x14ac:dyDescent="0.25">
      <c r="A25" s="4">
        <v>0.1</v>
      </c>
      <c r="B25" s="7">
        <f>$C$1*33.15</f>
        <v>33.15</v>
      </c>
      <c r="C25" s="7">
        <f>A25*B25</f>
        <v>3.3149999999999999</v>
      </c>
      <c r="D25" s="7">
        <f>B25-$B$24</f>
        <v>2.6679999999999993</v>
      </c>
      <c r="E25" s="1">
        <f>D25*100/C25</f>
        <v>80.482654600301643</v>
      </c>
    </row>
    <row r="26" spans="1:5" x14ac:dyDescent="0.25">
      <c r="A26" s="4">
        <v>0.2</v>
      </c>
      <c r="B26" s="7">
        <f>$C$1*36.372</f>
        <v>36.372</v>
      </c>
      <c r="C26" s="7">
        <f>A26*B26</f>
        <v>7.2744</v>
      </c>
      <c r="D26" s="7">
        <f>B26-$B$24</f>
        <v>5.8900000000000006</v>
      </c>
      <c r="E26" s="1">
        <f>D26*100/C26</f>
        <v>80.968877158253605</v>
      </c>
    </row>
    <row r="27" spans="1:5" x14ac:dyDescent="0.25">
      <c r="A27" s="4">
        <v>0.3</v>
      </c>
      <c r="B27" s="7">
        <f>$C$1*40.253</f>
        <v>40.253</v>
      </c>
      <c r="C27" s="7">
        <f>A27*B27</f>
        <v>12.075899999999999</v>
      </c>
      <c r="D27" s="7">
        <f>B27-$B$24</f>
        <v>9.7710000000000008</v>
      </c>
      <c r="E27" s="1">
        <f>D27*100/C27</f>
        <v>80.913223859091261</v>
      </c>
    </row>
    <row r="28" spans="1:5" x14ac:dyDescent="0.25">
      <c r="A28" s="4">
        <v>0.4</v>
      </c>
      <c r="B28" s="7">
        <f>$C$1*45.37</f>
        <v>45.37</v>
      </c>
      <c r="C28" s="7">
        <f>A28*B28</f>
        <v>18.148</v>
      </c>
      <c r="D28" s="7">
        <f>B28-$B$24</f>
        <v>14.887999999999998</v>
      </c>
      <c r="E28" s="1">
        <f>D28*100/C28</f>
        <v>82.036588053780022</v>
      </c>
    </row>
    <row r="29" spans="1:5" x14ac:dyDescent="0.25">
      <c r="A29" s="4">
        <v>0.5</v>
      </c>
      <c r="B29" s="7">
        <f>$C$1*51.558</f>
        <v>51.558</v>
      </c>
      <c r="C29" s="7">
        <f>A29*B29</f>
        <v>25.779</v>
      </c>
      <c r="D29" s="7">
        <f>B29-$B$24</f>
        <v>21.076000000000001</v>
      </c>
      <c r="E29" s="1">
        <f>D29*100/C29</f>
        <v>81.756468443306559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zoomScaleNormal="100" workbookViewId="0">
      <selection activeCell="D28" sqref="D28"/>
    </sheetView>
  </sheetViews>
  <sheetFormatPr defaultRowHeight="15" x14ac:dyDescent="0.25"/>
  <cols>
    <col min="1" max="1" width="15.140625" style="4" bestFit="1" customWidth="1"/>
    <col min="2" max="2" width="11.7109375" bestFit="1" customWidth="1"/>
    <col min="3" max="3" width="21.85546875" bestFit="1" customWidth="1"/>
    <col min="4" max="4" width="9.140625" style="4"/>
    <col min="5" max="5" width="9.140625" style="1"/>
  </cols>
  <sheetData>
    <row r="1" spans="1:34" x14ac:dyDescent="0.25">
      <c r="A1" s="3" t="s">
        <v>2</v>
      </c>
    </row>
    <row r="3" spans="1:34" x14ac:dyDescent="0.25">
      <c r="A3" s="3" t="s">
        <v>3</v>
      </c>
      <c r="B3" s="2" t="s">
        <v>7</v>
      </c>
      <c r="C3" s="2" t="s">
        <v>8</v>
      </c>
      <c r="O3">
        <v>50</v>
      </c>
      <c r="P3">
        <v>51</v>
      </c>
      <c r="Q3">
        <v>52</v>
      </c>
      <c r="R3">
        <v>53</v>
      </c>
      <c r="S3">
        <v>54</v>
      </c>
      <c r="T3">
        <v>55</v>
      </c>
      <c r="U3">
        <v>56</v>
      </c>
      <c r="V3">
        <v>57</v>
      </c>
      <c r="W3">
        <v>58</v>
      </c>
      <c r="X3">
        <v>59</v>
      </c>
      <c r="Y3">
        <v>60</v>
      </c>
      <c r="Z3">
        <v>61</v>
      </c>
      <c r="AA3">
        <v>62</v>
      </c>
      <c r="AB3">
        <v>63</v>
      </c>
      <c r="AC3">
        <v>64</v>
      </c>
      <c r="AD3">
        <v>65</v>
      </c>
      <c r="AE3">
        <v>66</v>
      </c>
      <c r="AF3">
        <v>67</v>
      </c>
      <c r="AG3">
        <v>68</v>
      </c>
      <c r="AH3">
        <v>69</v>
      </c>
    </row>
    <row r="4" spans="1:34" x14ac:dyDescent="0.25">
      <c r="A4" s="4">
        <v>0</v>
      </c>
      <c r="B4">
        <v>50</v>
      </c>
      <c r="C4">
        <v>0</v>
      </c>
      <c r="E4" s="1">
        <f t="shared" ref="E4:E8" si="0">C4*100/50</f>
        <v>0</v>
      </c>
      <c r="F4">
        <f>0.0489*A4^2-0.2683*A4</f>
        <v>0</v>
      </c>
      <c r="O4" s="9"/>
      <c r="P4" s="10">
        <v>1</v>
      </c>
      <c r="Q4" s="10">
        <v>2</v>
      </c>
      <c r="R4" s="10">
        <v>3</v>
      </c>
      <c r="S4" s="10">
        <v>4</v>
      </c>
      <c r="T4" s="10">
        <v>5</v>
      </c>
      <c r="U4" s="10">
        <v>6</v>
      </c>
      <c r="V4" s="9"/>
    </row>
    <row r="5" spans="1:34" x14ac:dyDescent="0.25">
      <c r="A5" s="4">
        <v>10</v>
      </c>
      <c r="B5">
        <f>57-1</f>
        <v>56</v>
      </c>
      <c r="C5">
        <f>B5-50</f>
        <v>6</v>
      </c>
      <c r="E5" s="1">
        <f t="shared" si="0"/>
        <v>12</v>
      </c>
      <c r="F5">
        <f t="shared" ref="F5:F10" si="1">0.0489*A5^2-0.2683*A5</f>
        <v>2.2069999999999999</v>
      </c>
      <c r="O5" s="9"/>
      <c r="P5" s="10">
        <v>1</v>
      </c>
      <c r="Q5" s="10">
        <v>2</v>
      </c>
      <c r="R5" s="10">
        <v>3</v>
      </c>
      <c r="S5" s="10">
        <v>4</v>
      </c>
      <c r="T5" s="10">
        <v>5</v>
      </c>
      <c r="U5" s="10">
        <v>6</v>
      </c>
      <c r="V5" s="10">
        <v>7</v>
      </c>
      <c r="W5" s="10">
        <v>8</v>
      </c>
      <c r="X5" s="10">
        <v>9</v>
      </c>
      <c r="Y5" s="10">
        <v>10</v>
      </c>
      <c r="Z5" s="10">
        <v>11</v>
      </c>
      <c r="AA5" s="10">
        <v>12</v>
      </c>
      <c r="AB5" s="10">
        <v>13</v>
      </c>
      <c r="AC5" s="10">
        <v>14</v>
      </c>
      <c r="AD5" s="10">
        <v>15</v>
      </c>
      <c r="AE5" s="10">
        <v>16</v>
      </c>
      <c r="AF5" s="10">
        <v>17</v>
      </c>
      <c r="AG5" s="10">
        <v>18</v>
      </c>
      <c r="AH5" s="9"/>
    </row>
    <row r="6" spans="1:34" x14ac:dyDescent="0.25">
      <c r="A6" s="4">
        <v>20</v>
      </c>
      <c r="B6">
        <f>69-1</f>
        <v>68</v>
      </c>
      <c r="C6">
        <f t="shared" ref="C6:C8" si="2">B6-50</f>
        <v>18</v>
      </c>
      <c r="E6" s="1">
        <f t="shared" si="0"/>
        <v>36</v>
      </c>
      <c r="F6">
        <f t="shared" si="1"/>
        <v>14.193999999999999</v>
      </c>
    </row>
    <row r="7" spans="1:34" x14ac:dyDescent="0.25">
      <c r="A7" s="4">
        <v>30</v>
      </c>
      <c r="B7">
        <f>85-1</f>
        <v>84</v>
      </c>
      <c r="C7">
        <f t="shared" si="2"/>
        <v>34</v>
      </c>
      <c r="E7" s="1">
        <f t="shared" si="0"/>
        <v>68</v>
      </c>
      <c r="F7">
        <f t="shared" si="1"/>
        <v>35.960999999999999</v>
      </c>
    </row>
    <row r="8" spans="1:34" x14ac:dyDescent="0.25">
      <c r="A8" s="4">
        <v>40</v>
      </c>
      <c r="B8">
        <f>112-1</f>
        <v>111</v>
      </c>
      <c r="C8">
        <f t="shared" si="2"/>
        <v>61</v>
      </c>
      <c r="E8" s="1">
        <f t="shared" si="0"/>
        <v>122</v>
      </c>
      <c r="F8">
        <f t="shared" si="1"/>
        <v>67.507999999999996</v>
      </c>
    </row>
    <row r="9" spans="1:34" x14ac:dyDescent="0.25">
      <c r="A9" s="4">
        <v>50</v>
      </c>
      <c r="B9">
        <f>163-1</f>
        <v>162</v>
      </c>
      <c r="C9">
        <f t="shared" ref="C9" si="3">B9-50</f>
        <v>112</v>
      </c>
      <c r="E9" s="1">
        <f t="shared" ref="E9:E10" si="4">C9*100/50</f>
        <v>224</v>
      </c>
      <c r="F9">
        <f t="shared" si="1"/>
        <v>108.83500000000001</v>
      </c>
    </row>
    <row r="10" spans="1:34" x14ac:dyDescent="0.25">
      <c r="A10" s="4">
        <v>25</v>
      </c>
      <c r="C10">
        <f>F10</f>
        <v>23.855</v>
      </c>
      <c r="E10" s="1">
        <f t="shared" si="4"/>
        <v>47.71</v>
      </c>
      <c r="F10">
        <f t="shared" si="1"/>
        <v>23.855</v>
      </c>
    </row>
    <row r="11" spans="1:34" x14ac:dyDescent="0.25">
      <c r="A11" s="3" t="s">
        <v>5</v>
      </c>
    </row>
    <row r="13" spans="1:34" x14ac:dyDescent="0.25">
      <c r="A13" s="3" t="s">
        <v>3</v>
      </c>
      <c r="B13" s="2" t="s">
        <v>7</v>
      </c>
      <c r="C13" s="2" t="s">
        <v>8</v>
      </c>
    </row>
    <row r="14" spans="1:34" x14ac:dyDescent="0.25">
      <c r="A14" s="4">
        <v>0</v>
      </c>
      <c r="B14">
        <v>50</v>
      </c>
      <c r="C14">
        <v>0</v>
      </c>
      <c r="E14" s="1">
        <f t="shared" ref="E14:E19" si="5">C14*100/50</f>
        <v>0</v>
      </c>
      <c r="F14">
        <f>0.0202*A14^2+0.1955*A14</f>
        <v>0</v>
      </c>
    </row>
    <row r="15" spans="1:34" x14ac:dyDescent="0.25">
      <c r="A15" s="4">
        <v>10</v>
      </c>
      <c r="B15">
        <f>56-1</f>
        <v>55</v>
      </c>
      <c r="C15">
        <f t="shared" ref="C15:C19" si="6">B15-50</f>
        <v>5</v>
      </c>
      <c r="E15" s="1">
        <f t="shared" si="5"/>
        <v>10</v>
      </c>
      <c r="F15">
        <f t="shared" ref="F15:F20" si="7">0.0202*A15^2+0.1955*A15</f>
        <v>3.9750000000000001</v>
      </c>
    </row>
    <row r="16" spans="1:34" x14ac:dyDescent="0.25">
      <c r="A16" s="4">
        <v>20</v>
      </c>
      <c r="B16">
        <f>64-1</f>
        <v>63</v>
      </c>
      <c r="C16">
        <f t="shared" si="6"/>
        <v>13</v>
      </c>
      <c r="E16" s="1">
        <f t="shared" si="5"/>
        <v>26</v>
      </c>
      <c r="F16">
        <f t="shared" si="7"/>
        <v>11.99</v>
      </c>
    </row>
    <row r="17" spans="1:6" x14ac:dyDescent="0.25">
      <c r="A17" s="4">
        <v>30</v>
      </c>
      <c r="B17">
        <f>74-1</f>
        <v>73</v>
      </c>
      <c r="C17">
        <f t="shared" si="6"/>
        <v>23</v>
      </c>
      <c r="E17" s="1">
        <f t="shared" si="5"/>
        <v>46</v>
      </c>
      <c r="F17">
        <f t="shared" si="7"/>
        <v>24.045000000000002</v>
      </c>
    </row>
    <row r="18" spans="1:6" x14ac:dyDescent="0.25">
      <c r="A18" s="4">
        <v>40</v>
      </c>
      <c r="B18">
        <f>90-1</f>
        <v>89</v>
      </c>
      <c r="C18">
        <f t="shared" si="6"/>
        <v>39</v>
      </c>
      <c r="E18" s="1">
        <f t="shared" si="5"/>
        <v>78</v>
      </c>
      <c r="F18">
        <f t="shared" si="7"/>
        <v>40.14</v>
      </c>
    </row>
    <row r="19" spans="1:6" x14ac:dyDescent="0.25">
      <c r="A19" s="4">
        <v>50</v>
      </c>
      <c r="B19">
        <f>112-1</f>
        <v>111</v>
      </c>
      <c r="C19">
        <f t="shared" si="6"/>
        <v>61</v>
      </c>
      <c r="E19" s="1">
        <f t="shared" si="5"/>
        <v>122</v>
      </c>
      <c r="F19">
        <f t="shared" si="7"/>
        <v>60.274999999999999</v>
      </c>
    </row>
    <row r="20" spans="1:6" x14ac:dyDescent="0.25">
      <c r="A20" s="4">
        <v>25</v>
      </c>
      <c r="C20">
        <f>F20</f>
        <v>17.512499999999999</v>
      </c>
      <c r="F20">
        <f t="shared" si="7"/>
        <v>17.512499999999999</v>
      </c>
    </row>
    <row r="21" spans="1:6" x14ac:dyDescent="0.25">
      <c r="A21" s="3" t="s">
        <v>6</v>
      </c>
    </row>
    <row r="23" spans="1:6" x14ac:dyDescent="0.25">
      <c r="A23" s="3" t="s">
        <v>3</v>
      </c>
      <c r="B23" s="2" t="s">
        <v>7</v>
      </c>
      <c r="C23" s="2" t="s">
        <v>8</v>
      </c>
    </row>
    <row r="24" spans="1:6" x14ac:dyDescent="0.25">
      <c r="A24" s="4">
        <v>0</v>
      </c>
      <c r="B24">
        <v>50</v>
      </c>
      <c r="C24">
        <v>0</v>
      </c>
      <c r="E24" s="1">
        <f t="shared" ref="E24:E28" si="8">C24*100/50</f>
        <v>0</v>
      </c>
      <c r="F24">
        <f>0.0187*A24^2+0.231*A24</f>
        <v>0</v>
      </c>
    </row>
    <row r="25" spans="1:6" x14ac:dyDescent="0.25">
      <c r="A25" s="4">
        <v>10</v>
      </c>
      <c r="B25">
        <f>56-1</f>
        <v>55</v>
      </c>
      <c r="C25">
        <f t="shared" ref="C25:C28" si="9">B25-50</f>
        <v>5</v>
      </c>
      <c r="E25" s="1">
        <f t="shared" si="8"/>
        <v>10</v>
      </c>
      <c r="F25">
        <f t="shared" ref="F25:F30" si="10">0.0187*A25^2+0.231*A25</f>
        <v>4.18</v>
      </c>
    </row>
    <row r="26" spans="1:6" x14ac:dyDescent="0.25">
      <c r="A26" s="4">
        <v>20</v>
      </c>
      <c r="B26">
        <f>64-1</f>
        <v>63</v>
      </c>
      <c r="C26">
        <f t="shared" si="9"/>
        <v>13</v>
      </c>
      <c r="E26" s="1">
        <f t="shared" si="8"/>
        <v>26</v>
      </c>
      <c r="F26">
        <f t="shared" si="10"/>
        <v>12.100000000000001</v>
      </c>
    </row>
    <row r="27" spans="1:6" x14ac:dyDescent="0.25">
      <c r="A27" s="4">
        <v>30</v>
      </c>
      <c r="B27">
        <f>74-1</f>
        <v>73</v>
      </c>
      <c r="C27">
        <f t="shared" si="9"/>
        <v>23</v>
      </c>
      <c r="E27" s="1">
        <f t="shared" si="8"/>
        <v>46</v>
      </c>
      <c r="F27">
        <f t="shared" si="10"/>
        <v>23.76</v>
      </c>
    </row>
    <row r="28" spans="1:6" x14ac:dyDescent="0.25">
      <c r="A28" s="4">
        <v>40</v>
      </c>
      <c r="B28">
        <f>89-1</f>
        <v>88</v>
      </c>
      <c r="C28">
        <f t="shared" si="9"/>
        <v>38</v>
      </c>
      <c r="E28" s="1">
        <f t="shared" si="8"/>
        <v>76</v>
      </c>
      <c r="F28">
        <f t="shared" si="10"/>
        <v>39.160000000000004</v>
      </c>
    </row>
    <row r="29" spans="1:6" x14ac:dyDescent="0.25">
      <c r="A29" s="4">
        <v>50</v>
      </c>
      <c r="B29">
        <f>110-1</f>
        <v>109</v>
      </c>
      <c r="C29">
        <f t="shared" ref="C29" si="11">B29-50</f>
        <v>59</v>
      </c>
      <c r="E29" s="1">
        <f t="shared" ref="E29" si="12">C29*100/50</f>
        <v>118</v>
      </c>
      <c r="F29">
        <f t="shared" si="10"/>
        <v>58.3</v>
      </c>
    </row>
    <row r="30" spans="1:6" x14ac:dyDescent="0.25">
      <c r="A30" s="4">
        <v>25</v>
      </c>
      <c r="C30">
        <f>F30</f>
        <v>17.462499999999999</v>
      </c>
      <c r="F30">
        <f t="shared" si="10"/>
        <v>17.462499999999999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</vt:lpstr>
      <vt:lpstr>Time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2019-03-13T10:34:02Z</dcterms:created>
  <dcterms:modified xsi:type="dcterms:W3CDTF">2019-03-29T10:51:33Z</dcterms:modified>
</cp:coreProperties>
</file>