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ostasMy\MySite\GitHub\GravityPipes&amp;PumpStations\"/>
    </mc:Choice>
  </mc:AlternateContent>
  <xr:revisionPtr revIDLastSave="0" documentId="13_ncr:1_{72EEF760-9828-42DD-8A58-F80879C80C1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PumpStation" sheetId="2" r:id="rId1"/>
    <sheet name="LiquidsDensity" sheetId="3" r:id="rId2"/>
  </sheets>
  <definedNames>
    <definedName name="_xlnm.Print_Area" localSheetId="0">PumpStation!$A$1:$F$148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8" i="2" l="1"/>
  <c r="D8" i="2" l="1"/>
  <c r="H90" i="2" l="1"/>
  <c r="D119" i="2"/>
  <c r="D39" i="2" l="1"/>
  <c r="D38" i="2" s="1"/>
  <c r="D62" i="2"/>
  <c r="D136" i="2" l="1"/>
  <c r="D110" i="2"/>
  <c r="D99" i="2"/>
  <c r="D89" i="2"/>
  <c r="E85" i="2"/>
  <c r="D102" i="2" s="1"/>
  <c r="D85" i="2"/>
  <c r="D92" i="2" s="1"/>
  <c r="D109" i="2"/>
  <c r="D135" i="2" s="1"/>
  <c r="D37" i="2"/>
  <c r="D36" i="2"/>
  <c r="D31" i="2"/>
  <c r="D27" i="2"/>
  <c r="D20" i="2"/>
  <c r="D21" i="2" s="1"/>
  <c r="D19" i="2"/>
  <c r="D137" i="2" s="1"/>
  <c r="D56" i="2" l="1"/>
  <c r="D138" i="2"/>
  <c r="D129" i="2"/>
  <c r="D139" i="2" s="1"/>
  <c r="D51" i="2"/>
  <c r="D53" i="2" s="1"/>
  <c r="D61" i="2"/>
  <c r="D63" i="2" s="1"/>
  <c r="G64" i="2" s="1"/>
  <c r="D24" i="2"/>
  <c r="D25" i="2" s="1"/>
  <c r="D28" i="2" s="1"/>
  <c r="D32" i="2" s="1"/>
  <c r="D40" i="2" s="1"/>
  <c r="D41" i="2" s="1"/>
  <c r="D42" i="2" s="1"/>
  <c r="D44" i="2" l="1"/>
  <c r="D46" i="2" s="1"/>
  <c r="G39" i="2" s="1"/>
  <c r="D118" i="2"/>
  <c r="H34" i="2"/>
  <c r="D58" i="2"/>
  <c r="G59" i="2" s="1"/>
  <c r="D98" i="2"/>
  <c r="D88" i="2"/>
  <c r="G54" i="2"/>
  <c r="D101" i="2" l="1"/>
  <c r="D104" i="2"/>
  <c r="D108" i="2"/>
  <c r="D94" i="2"/>
  <c r="D91" i="2"/>
  <c r="D93" i="2" l="1"/>
  <c r="D95" i="2" s="1"/>
  <c r="G92" i="2"/>
  <c r="D103" i="2"/>
  <c r="D105" i="2" s="1"/>
  <c r="G102" i="2"/>
  <c r="D113" i="2"/>
  <c r="D111" i="2"/>
  <c r="G112" i="2" s="1"/>
  <c r="D112" i="2"/>
  <c r="D114" i="2" s="1"/>
  <c r="D115" i="2" s="1"/>
  <c r="D123" i="2" l="1"/>
  <c r="D120" i="2"/>
  <c r="D124" i="2" s="1"/>
  <c r="D47" i="2" l="1"/>
  <c r="D134" i="2" s="1"/>
  <c r="D125" i="2"/>
  <c r="D126" i="2" s="1"/>
  <c r="D130" i="2" s="1"/>
  <c r="D140" i="2" s="1"/>
  <c r="D142" i="2" l="1"/>
  <c r="D144" i="2" s="1"/>
  <c r="D147" i="2" s="1"/>
</calcChain>
</file>

<file path=xl/sharedStrings.xml><?xml version="1.0" encoding="utf-8"?>
<sst xmlns="http://schemas.openxmlformats.org/spreadsheetml/2006/main" count="441" uniqueCount="315">
  <si>
    <t xml:space="preserve">DESIGN INPUT DATA </t>
  </si>
  <si>
    <t>Pump Station capacity</t>
  </si>
  <si>
    <t>l/sec</t>
  </si>
  <si>
    <t>Pump Station ground level</t>
  </si>
  <si>
    <t>m</t>
  </si>
  <si>
    <t>Inlet pipe invert level</t>
  </si>
  <si>
    <t>Inlet pipe diameter</t>
  </si>
  <si>
    <t xml:space="preserve">No.of force maine pipe </t>
  </si>
  <si>
    <t>No.</t>
  </si>
  <si>
    <t>Force maine length (for each)</t>
  </si>
  <si>
    <t xml:space="preserve">Force main material  </t>
  </si>
  <si>
    <t>C : Friction Factor  ….  New / Old</t>
  </si>
  <si>
    <t>----</t>
  </si>
  <si>
    <t xml:space="preserve">PUMP SELECTION </t>
  </si>
  <si>
    <t>Total No. of pumps</t>
  </si>
  <si>
    <t>nos.</t>
  </si>
  <si>
    <t>Duty No. of pumps</t>
  </si>
  <si>
    <t>Stand-by No. of pumps</t>
  </si>
  <si>
    <t>Selected pump capacity</t>
  </si>
  <si>
    <t>SUMP DESIGN</t>
  </si>
  <si>
    <t xml:space="preserve">1- Sump design(wet well for each set of pump) </t>
  </si>
  <si>
    <t>Pump capacity</t>
  </si>
  <si>
    <t>Calculated cycle duration(T)</t>
  </si>
  <si>
    <t>min.</t>
  </si>
  <si>
    <t>Proposed sump Width (W)</t>
  </si>
  <si>
    <t>Calculated sump Area</t>
  </si>
  <si>
    <t>m/sec</t>
  </si>
  <si>
    <t>3- SUMP LEVELING</t>
  </si>
  <si>
    <t>Start level of pump No. 2</t>
  </si>
  <si>
    <t>Start level of pump No. 1</t>
  </si>
  <si>
    <t>Pump suction bell level</t>
  </si>
  <si>
    <t>Selected bottom level</t>
  </si>
  <si>
    <t>Total Sump depth</t>
  </si>
  <si>
    <t xml:space="preserve">1- DELIVERY BRANCH SIZING </t>
  </si>
  <si>
    <t>Delivery pipe diameter</t>
  </si>
  <si>
    <t>Velocity</t>
  </si>
  <si>
    <t xml:space="preserve">2- HEADER BRANCH  SIZING </t>
  </si>
  <si>
    <t>Header branch pipe diameter</t>
  </si>
  <si>
    <t xml:space="preserve">3- FORCE MAIN SIZING </t>
  </si>
  <si>
    <t>Force main diameter</t>
  </si>
  <si>
    <t>PUMP HEAD CLCULATIONS</t>
  </si>
  <si>
    <t>Where,</t>
  </si>
  <si>
    <r>
      <t>H</t>
    </r>
    <r>
      <rPr>
        <i/>
        <vertAlign val="subscript"/>
        <sz val="10"/>
        <rFont val="Cambria"/>
        <family val="1"/>
      </rPr>
      <t>f</t>
    </r>
    <r>
      <rPr>
        <i/>
        <sz val="10"/>
        <rFont val="Cambria"/>
        <family val="1"/>
      </rPr>
      <t xml:space="preserve">  :    Pipe friction loss </t>
    </r>
  </si>
  <si>
    <t>Q   :  Flow rate</t>
  </si>
  <si>
    <t>L  :  Pipe length</t>
  </si>
  <si>
    <t>D :  Pipe diameter</t>
  </si>
  <si>
    <t>' K '' VALUE FOR VALVE AND PIPE FITTINGS ON EACH PIPE SECTOR</t>
  </si>
  <si>
    <t>PIPE SECTOR</t>
  </si>
  <si>
    <t>K</t>
  </si>
  <si>
    <r>
      <t>Elbow 90</t>
    </r>
    <r>
      <rPr>
        <vertAlign val="superscript"/>
        <sz val="10"/>
        <rFont val="Cambria"/>
        <family val="1"/>
      </rPr>
      <t>O</t>
    </r>
    <r>
      <rPr>
        <sz val="10"/>
        <rFont val="Cambria"/>
        <family val="1"/>
      </rPr>
      <t>, standard</t>
    </r>
  </si>
  <si>
    <t>Non Return valve</t>
  </si>
  <si>
    <t>Dismantling joint</t>
  </si>
  <si>
    <t>TEE, branch flow</t>
  </si>
  <si>
    <t>TEE, in line</t>
  </si>
  <si>
    <t xml:space="preserve">1 - DELIVERY BRANCH HEAD LOSSES </t>
  </si>
  <si>
    <t>Diameter</t>
  </si>
  <si>
    <t>Delivery pipe length</t>
  </si>
  <si>
    <t>Total friction coefficient ''K''</t>
  </si>
  <si>
    <t>--</t>
  </si>
  <si>
    <r>
      <t>Total minor losses ( k * V</t>
    </r>
    <r>
      <rPr>
        <vertAlign val="superscript"/>
        <sz val="10"/>
        <rFont val="Cambria"/>
        <family val="1"/>
      </rPr>
      <t>2</t>
    </r>
    <r>
      <rPr>
        <sz val="10"/>
        <rFont val="Cambria"/>
        <family val="1"/>
      </rPr>
      <t xml:space="preserve">/2g )         </t>
    </r>
  </si>
  <si>
    <t>Total friction losses</t>
  </si>
  <si>
    <t>Total head losses through delivery branch</t>
  </si>
  <si>
    <t xml:space="preserve">2 - HEADER  BRANCH HEAD LOSSES </t>
  </si>
  <si>
    <t>Header branch pipe length</t>
  </si>
  <si>
    <t>Total head losses through Header branch</t>
  </si>
  <si>
    <t>3 - FORCE MAIN HEAD LOSSES</t>
  </si>
  <si>
    <t>Pump station capacity</t>
  </si>
  <si>
    <t>Force main length</t>
  </si>
  <si>
    <t>Total friction losses (OLD PIPE)</t>
  </si>
  <si>
    <t>Total friction losses (NEW PIPE)</t>
  </si>
  <si>
    <t>Total  Force Main minor losses= (40% of total friction losses )</t>
  </si>
  <si>
    <t>Total head losses through Force main</t>
  </si>
  <si>
    <t>4 - STATIC HEAD CALCULATION</t>
  </si>
  <si>
    <t>Sump min. water level</t>
  </si>
  <si>
    <t>Max. level along Force Main pipe</t>
  </si>
  <si>
    <t>STATIC HEAD</t>
  </si>
  <si>
    <t xml:space="preserve">5 - TOTAL HEAD LOSSES CALCULATION </t>
  </si>
  <si>
    <t xml:space="preserve"> </t>
  </si>
  <si>
    <t>Total head losses</t>
  </si>
  <si>
    <t>Calculated Pump Head</t>
  </si>
  <si>
    <t>Selected Pump Head</t>
  </si>
  <si>
    <t>6 - PUMP DATA</t>
  </si>
  <si>
    <t>Pump Capacity</t>
  </si>
  <si>
    <t>Pump Head</t>
  </si>
  <si>
    <t xml:space="preserve">PUMP STATION SUMMARY </t>
  </si>
  <si>
    <t>FORCE MAIN DIAMETER INSIDE PUMP STATION (INNER)</t>
  </si>
  <si>
    <t>DUTY NO. OF PUMPS</t>
  </si>
  <si>
    <t>STAND-BY NO. OF PUMPS</t>
  </si>
  <si>
    <t>TOTAL NO OF PUMPS</t>
  </si>
  <si>
    <t>PUMP CAPACIT- for each</t>
  </si>
  <si>
    <t>PUMP HEAD</t>
  </si>
  <si>
    <t>%</t>
  </si>
  <si>
    <t xml:space="preserve">Max. level of force main </t>
  </si>
  <si>
    <t>DELIVERY 
 BRACH K1</t>
  </si>
  <si>
    <t>MAIN  HEADER K1</t>
  </si>
  <si>
    <t>Total (K) value</t>
  </si>
  <si>
    <r>
      <t>m</t>
    </r>
    <r>
      <rPr>
        <b/>
        <vertAlign val="superscript"/>
        <sz val="10"/>
        <rFont val="Cambria"/>
        <family val="1"/>
      </rPr>
      <t>3</t>
    </r>
  </si>
  <si>
    <r>
      <t>m</t>
    </r>
    <r>
      <rPr>
        <b/>
        <vertAlign val="superscript"/>
        <sz val="10"/>
        <rFont val="Cambria"/>
        <family val="1"/>
      </rPr>
      <t>2</t>
    </r>
  </si>
  <si>
    <t>D.C.I.</t>
  </si>
  <si>
    <t>Calculated pump capacity</t>
  </si>
  <si>
    <t>Min. Required Sump volume(V) =Q*T/4</t>
  </si>
  <si>
    <t>Proposed sump Length (L)</t>
  </si>
  <si>
    <r>
      <t>Piping head losses '' H</t>
    </r>
    <r>
      <rPr>
        <i/>
        <vertAlign val="subscript"/>
        <sz val="10"/>
        <rFont val="Cambria"/>
        <family val="1"/>
      </rPr>
      <t>f</t>
    </r>
    <r>
      <rPr>
        <i/>
        <sz val="10"/>
        <rFont val="Cambria"/>
        <family val="1"/>
      </rPr>
      <t xml:space="preserve"> '' can be calculated according to HAZEN WILLIAMS equation</t>
    </r>
  </si>
  <si>
    <t>C  :  HAZEN WILLIAMS Coefficient</t>
  </si>
  <si>
    <t>Gate valve</t>
  </si>
  <si>
    <t>Static Head as mention in hydraulic calculation</t>
  </si>
  <si>
    <t>mm</t>
  </si>
  <si>
    <t>STORM PUMP STATION  (C3)</t>
  </si>
  <si>
    <t>CHECK</t>
  </si>
  <si>
    <t>v min-max (m/s):</t>
  </si>
  <si>
    <t>High Water Alarm level</t>
  </si>
  <si>
    <t>0.3D - 0.5D</t>
  </si>
  <si>
    <t>CHECK: Discharge pipe velocity</t>
  </si>
  <si>
    <t>Para. 8.1.3 FHA, HEC24</t>
  </si>
  <si>
    <t>Qout</t>
  </si>
  <si>
    <t>AECOM can accept 3.50m/s</t>
  </si>
  <si>
    <t>Proposed No. of starts per hour</t>
  </si>
  <si>
    <t>Max. Water level = Start level of pump No. 3</t>
  </si>
  <si>
    <t>all pumps stop level</t>
  </si>
  <si>
    <t>submergence height (As per manufacture recommendations)</t>
  </si>
  <si>
    <t>Space below the pump eye  (As per manufacture recommendations)</t>
  </si>
  <si>
    <t>Calculated storage depth (h)</t>
  </si>
  <si>
    <t>Water level at the last manhole</t>
  </si>
  <si>
    <t>PIPING SIZING</t>
  </si>
  <si>
    <t>-</t>
  </si>
  <si>
    <t>INSTRUCTIONS: Insert the values in red highlights</t>
  </si>
  <si>
    <t>Insert the values in red highlights</t>
  </si>
  <si>
    <t>DATA:</t>
  </si>
  <si>
    <t>RSULTS:</t>
  </si>
  <si>
    <t>The yellow highlighted are results</t>
  </si>
  <si>
    <t>Usually 30% can be taken</t>
  </si>
  <si>
    <t>PUMP HYDRAULIC POWER (PH)</t>
  </si>
  <si>
    <t>Pump Efficiency (nP)</t>
  </si>
  <si>
    <t>MOTOR/PUMP SHAFT Power (ps)</t>
  </si>
  <si>
    <t>MOTOR EFFICIENCY (nM)</t>
  </si>
  <si>
    <t>SAFETY MARGIN</t>
  </si>
  <si>
    <t>kW</t>
  </si>
  <si>
    <t>Liquid</t>
  </si>
  <si>
    <t>Tem(°C)</t>
  </si>
  <si>
    <t>Density(Kg/m3)</t>
  </si>
  <si>
    <t>Acetic Acid</t>
  </si>
  <si>
    <t>Acetone</t>
  </si>
  <si>
    <t>Acetonitrile</t>
  </si>
  <si>
    <t>Alcohol, ethyl (ethanol)</t>
  </si>
  <si>
    <t>Alcohol, methyl (methanol)</t>
  </si>
  <si>
    <t>Alcohol, propyl</t>
  </si>
  <si>
    <t>Ammonia (aqua)</t>
  </si>
  <si>
    <t>Aniline</t>
  </si>
  <si>
    <t>Automobile oils</t>
  </si>
  <si>
    <t>880 - 940</t>
  </si>
  <si>
    <t>Beer (varies)</t>
  </si>
  <si>
    <t>Benzene</t>
  </si>
  <si>
    <t>Benzil</t>
  </si>
  <si>
    <t>Brine</t>
  </si>
  <si>
    <t>Bromine</t>
  </si>
  <si>
    <t>Butyric Acid</t>
  </si>
  <si>
    <t>Butane</t>
  </si>
  <si>
    <t>n-Butyl Acetate</t>
  </si>
  <si>
    <t>n-Butyl Alcohol</t>
  </si>
  <si>
    <t>n-Butylhloride</t>
  </si>
  <si>
    <t>Caproic acid</t>
  </si>
  <si>
    <t>Carbolic acid</t>
  </si>
  <si>
    <t>Carbon disulfide</t>
  </si>
  <si>
    <t>Carbon tetrachloride</t>
  </si>
  <si>
    <t>Carene</t>
  </si>
  <si>
    <t>Castor oil</t>
  </si>
  <si>
    <t>Chloride</t>
  </si>
  <si>
    <t>Chlorobenzene</t>
  </si>
  <si>
    <t>Chloroform</t>
  </si>
  <si>
    <t>Citric acid</t>
  </si>
  <si>
    <t>Coconut oil</t>
  </si>
  <si>
    <t>Cotton seed oil</t>
  </si>
  <si>
    <t>Cresol</t>
  </si>
  <si>
    <t>Creosote</t>
  </si>
  <si>
    <r>
      <t>Crude oil, 48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 xml:space="preserve"> API</t>
    </r>
  </si>
  <si>
    <r>
      <t>60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>F</t>
    </r>
  </si>
  <si>
    <r>
      <t>Crude oil, 40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 xml:space="preserve"> API</t>
    </r>
  </si>
  <si>
    <r>
      <t>Crude oil, 35.6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 xml:space="preserve"> API</t>
    </r>
  </si>
  <si>
    <r>
      <t>Crude oil, 32.6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 xml:space="preserve"> API</t>
    </r>
  </si>
  <si>
    <t>Crude oil,alifornia</t>
  </si>
  <si>
    <t>Crude oil, Mexican</t>
  </si>
  <si>
    <t>Crude oil, Texas</t>
  </si>
  <si>
    <t>Cumene</t>
  </si>
  <si>
    <t>Cyclohexane</t>
  </si>
  <si>
    <t>Cyclopentane</t>
  </si>
  <si>
    <t>Decane</t>
  </si>
  <si>
    <t>Diesel fuel oil 20 to 60</t>
  </si>
  <si>
    <t>820 - 950</t>
  </si>
  <si>
    <t>Diethyl ether</t>
  </si>
  <si>
    <t>o-Dichlorobenzene</t>
  </si>
  <si>
    <t>Dichloromethane</t>
  </si>
  <si>
    <t>Diethylene glycol</t>
  </si>
  <si>
    <t>Dimethyl Acetamide</t>
  </si>
  <si>
    <t>N,N-Dimethylformamide</t>
  </si>
  <si>
    <t>Dimethyl Sulfoxide</t>
  </si>
  <si>
    <t>Dodecane</t>
  </si>
  <si>
    <t>Ethane</t>
  </si>
  <si>
    <t>Ether</t>
  </si>
  <si>
    <t>Ethylamine</t>
  </si>
  <si>
    <t>Ethyl Acetate</t>
  </si>
  <si>
    <t>Ethyl Alcohol</t>
  </si>
  <si>
    <t>Ethyl Ether</t>
  </si>
  <si>
    <t>Ethylene Dichloride</t>
  </si>
  <si>
    <t>Ethylene glycol</t>
  </si>
  <si>
    <t>Freon (Fluorine) refrigerant R-11</t>
  </si>
  <si>
    <t>Fluorine refrigerant R-12</t>
  </si>
  <si>
    <t>Fluorine refrigerant R-22</t>
  </si>
  <si>
    <t>Formaldehyde</t>
  </si>
  <si>
    <t>Formic acid 10%oncentration</t>
  </si>
  <si>
    <t>Formic acid 80%oncentration</t>
  </si>
  <si>
    <t>Freon - 11</t>
  </si>
  <si>
    <t>Freon - 21</t>
  </si>
  <si>
    <t>Fuel oil</t>
  </si>
  <si>
    <t>Furan</t>
  </si>
  <si>
    <t>Furforol</t>
  </si>
  <si>
    <t>Gasoline, natural</t>
  </si>
  <si>
    <t>Gasoline, Vehicle</t>
  </si>
  <si>
    <t>Gas oils</t>
  </si>
  <si>
    <t>Glucose</t>
  </si>
  <si>
    <t>1350 - 1440</t>
  </si>
  <si>
    <t>Glycerine</t>
  </si>
  <si>
    <t>Glycerol</t>
  </si>
  <si>
    <t>Heating oil</t>
  </si>
  <si>
    <t>Heptane</t>
  </si>
  <si>
    <t>Hexane</t>
  </si>
  <si>
    <t>Hexanol</t>
  </si>
  <si>
    <t>Hexene</t>
  </si>
  <si>
    <t>Hydrazine</t>
  </si>
  <si>
    <t>Iodine</t>
  </si>
  <si>
    <t>Ionene</t>
  </si>
  <si>
    <t>Isobutyl Alcohol</t>
  </si>
  <si>
    <t>Iso-Octane</t>
  </si>
  <si>
    <t>Isopropyl Alcohol</t>
  </si>
  <si>
    <t>Isopropyl Myristate</t>
  </si>
  <si>
    <t>Kerosene</t>
  </si>
  <si>
    <t>Linolenic Acid</t>
  </si>
  <si>
    <t>Linseed oil</t>
  </si>
  <si>
    <t>Machine oil</t>
  </si>
  <si>
    <t>Mercury</t>
  </si>
  <si>
    <t>Methane</t>
  </si>
  <si>
    <t>Methanol</t>
  </si>
  <si>
    <t>Methyl Isoamyl Ketone</t>
  </si>
  <si>
    <t>Methyl Isobutyl Ketone</t>
  </si>
  <si>
    <t>Methyl n-Propyl Ketone</t>
  </si>
  <si>
    <t>Methyl t-Butyl Ether</t>
  </si>
  <si>
    <t>N-Methylpyrrolidone</t>
  </si>
  <si>
    <t>Methyl Ethyl Ketone</t>
  </si>
  <si>
    <t>Milk</t>
  </si>
  <si>
    <t>1020 - 1050</t>
  </si>
  <si>
    <t>Naphtha</t>
  </si>
  <si>
    <t>Naphtha, wood</t>
  </si>
  <si>
    <t>Napthalene</t>
  </si>
  <si>
    <t>Nitric acid</t>
  </si>
  <si>
    <t>Ocimene</t>
  </si>
  <si>
    <t>Octane</t>
  </si>
  <si>
    <t>Oil of resin</t>
  </si>
  <si>
    <t>Oil of turpentine</t>
  </si>
  <si>
    <t>Oil, lubricating</t>
  </si>
  <si>
    <t>Olive oil</t>
  </si>
  <si>
    <t>800 - 920</t>
  </si>
  <si>
    <t>Oxygen (liquid)</t>
  </si>
  <si>
    <t>Paraffin</t>
  </si>
  <si>
    <t>Palmitic Acid</t>
  </si>
  <si>
    <t>Pentane</t>
  </si>
  <si>
    <t>Perchlor ethylene</t>
  </si>
  <si>
    <t>Petroleum Ether</t>
  </si>
  <si>
    <t>Petrol, natural</t>
  </si>
  <si>
    <t>Petrol, Vehicle</t>
  </si>
  <si>
    <t>Phenol</t>
  </si>
  <si>
    <t>Phosgene</t>
  </si>
  <si>
    <t>Phytadiene</t>
  </si>
  <si>
    <t>Pinene</t>
  </si>
  <si>
    <t>Propane</t>
  </si>
  <si>
    <t>Propane, R-290</t>
  </si>
  <si>
    <t>Propanol</t>
  </si>
  <si>
    <t>Propylenearbonate</t>
  </si>
  <si>
    <t>Propylene</t>
  </si>
  <si>
    <t>Propylene glycol</t>
  </si>
  <si>
    <t>Pyridine</t>
  </si>
  <si>
    <t>Pyrrole</t>
  </si>
  <si>
    <t>Rape seed oil</t>
  </si>
  <si>
    <t>Resorcinol</t>
  </si>
  <si>
    <t>Rosin oil</t>
  </si>
  <si>
    <t>Sea water</t>
  </si>
  <si>
    <t>Silane</t>
  </si>
  <si>
    <t>Silicone oil</t>
  </si>
  <si>
    <t>Sodium Hydroxide (caustic soda)</t>
  </si>
  <si>
    <t>Sorbaldehyde</t>
  </si>
  <si>
    <t>Soya bean oil</t>
  </si>
  <si>
    <t>924 - 928</t>
  </si>
  <si>
    <t>Stearic Acid</t>
  </si>
  <si>
    <t>Sulfuric Acid 95%onc.</t>
  </si>
  <si>
    <t>Sulfurus acid</t>
  </si>
  <si>
    <t>Sugar solution 68 brix</t>
  </si>
  <si>
    <t>Sunflower oil</t>
  </si>
  <si>
    <t>Styrene</t>
  </si>
  <si>
    <t>Terpinene</t>
  </si>
  <si>
    <t>Tetrahydrofuran</t>
  </si>
  <si>
    <t>Toluene</t>
  </si>
  <si>
    <t>Trichlor ethylene</t>
  </si>
  <si>
    <t>Triethylamine</t>
  </si>
  <si>
    <t>Trifluoroacetic Acid</t>
  </si>
  <si>
    <t>Turpentine</t>
  </si>
  <si>
    <t>Water, heavy</t>
  </si>
  <si>
    <t>Water - pure</t>
  </si>
  <si>
    <t>Water - sea</t>
  </si>
  <si>
    <r>
      <t>77</t>
    </r>
    <r>
      <rPr>
        <vertAlign val="superscript"/>
        <sz val="9"/>
        <color theme="1"/>
        <rFont val="Arial"/>
        <family val="2"/>
      </rPr>
      <t>o</t>
    </r>
    <r>
      <rPr>
        <sz val="9"/>
        <color theme="1"/>
        <rFont val="Arial"/>
        <family val="2"/>
      </rPr>
      <t>F</t>
    </r>
  </si>
  <si>
    <t>Whale oil</t>
  </si>
  <si>
    <t>o-Xylene</t>
  </si>
  <si>
    <t>DENSITY OF LIQUID</t>
  </si>
  <si>
    <t>kg/l</t>
  </si>
  <si>
    <t>REQUIRED MOTOR SIZE (kW)</t>
  </si>
  <si>
    <t>REQUIRED MOTOR SIZE (HP)</t>
  </si>
  <si>
    <t>HP</t>
  </si>
  <si>
    <t>Project: Storm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</si>
</sst>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_)"/>
    <numFmt numFmtId="166" formatCode="#,##0.000"/>
    <numFmt numFmtId="167" formatCode="#,##0.0"/>
    <numFmt numFmtId="168" formatCode="0.0"/>
  </numFmts>
  <fonts count="33" x14ac:knownFonts="1">
    <font>
      <sz val="11"/>
      <color theme="1"/>
      <name val="Calibri"/>
      <family val="2"/>
      <charset val="178"/>
      <scheme val="minor"/>
    </font>
    <font>
      <b/>
      <sz val="10"/>
      <name val="Cambria"/>
      <family val="1"/>
    </font>
    <font>
      <vertAlign val="superscript"/>
      <sz val="10"/>
      <name val="Cambria"/>
      <family val="1"/>
    </font>
    <font>
      <sz val="10"/>
      <name val="Cambria"/>
      <family val="1"/>
    </font>
    <font>
      <b/>
      <sz val="10"/>
      <color rgb="FF002060"/>
      <name val="Calibri Light"/>
      <family val="1"/>
      <scheme val="major"/>
    </font>
    <font>
      <i/>
      <vertAlign val="subscript"/>
      <sz val="10"/>
      <name val="Cambria"/>
      <family val="1"/>
    </font>
    <font>
      <i/>
      <sz val="10"/>
      <name val="Cambria"/>
      <family val="1"/>
    </font>
    <font>
      <b/>
      <sz val="11"/>
      <color rgb="FF002060"/>
      <name val="Calibri Light"/>
      <family val="1"/>
      <scheme val="major"/>
    </font>
    <font>
      <b/>
      <vertAlign val="superscript"/>
      <sz val="10"/>
      <name val="Cambria"/>
      <family val="1"/>
    </font>
    <font>
      <b/>
      <u/>
      <sz val="10"/>
      <name val="Cambria"/>
      <family val="1"/>
    </font>
    <font>
      <sz val="11"/>
      <color theme="1"/>
      <name val="Cambria"/>
      <family val="1"/>
    </font>
    <font>
      <b/>
      <i/>
      <u/>
      <sz val="10"/>
      <name val="Cambria"/>
      <family val="1"/>
    </font>
    <font>
      <b/>
      <sz val="10"/>
      <color rgb="FF002060"/>
      <name val="Cambria"/>
      <family val="1"/>
    </font>
    <font>
      <b/>
      <sz val="11"/>
      <color rgb="FF002060"/>
      <name val="Cambria"/>
      <family val="1"/>
    </font>
    <font>
      <i/>
      <u/>
      <sz val="10"/>
      <name val="Cambria"/>
      <family val="1"/>
    </font>
    <font>
      <i/>
      <sz val="21"/>
      <name val="Cambria"/>
      <family val="1"/>
    </font>
    <font>
      <sz val="11"/>
      <color rgb="FF002060"/>
      <name val="Cambria"/>
      <family val="1"/>
    </font>
    <font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name val="Cambria"/>
      <family val="1"/>
    </font>
    <font>
      <sz val="11"/>
      <color rgb="FFFF0000"/>
      <name val="Cambria"/>
      <family val="1"/>
    </font>
    <font>
      <sz val="10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Calibri Light"/>
      <family val="1"/>
      <scheme val="major"/>
    </font>
    <font>
      <b/>
      <sz val="10"/>
      <color rgb="FFFF0000"/>
      <name val="Cambria"/>
      <family val="1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mbria"/>
      <family val="1"/>
    </font>
    <font>
      <sz val="10"/>
      <color rgb="FF0070C0"/>
      <name val="Calibri"/>
      <family val="2"/>
      <scheme val="minor"/>
    </font>
    <font>
      <b/>
      <sz val="10"/>
      <color rgb="FF0070C0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167" fontId="4" fillId="0" borderId="8" xfId="0" applyNumberFormat="1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0" xfId="0" applyFont="1"/>
    <xf numFmtId="0" fontId="1" fillId="0" borderId="4" xfId="0" applyFont="1" applyBorder="1" applyAlignment="1">
      <alignment vertical="center"/>
    </xf>
    <xf numFmtId="165" fontId="3" fillId="3" borderId="6" xfId="0" applyNumberFormat="1" applyFont="1" applyFill="1" applyBorder="1" applyAlignment="1">
      <alignment vertical="center"/>
    </xf>
    <xf numFmtId="0" fontId="1" fillId="0" borderId="5" xfId="0" applyFont="1" applyBorder="1" applyAlignment="1" applyProtection="1">
      <alignment horizontal="center" vertical="center"/>
      <protection locked="0" hidden="1"/>
    </xf>
    <xf numFmtId="165" fontId="1" fillId="3" borderId="6" xfId="0" applyNumberFormat="1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 hidden="1"/>
    </xf>
    <xf numFmtId="3" fontId="1" fillId="0" borderId="5" xfId="0" applyNumberFormat="1" applyFont="1" applyBorder="1" applyAlignment="1">
      <alignment horizontal="center" vertical="center"/>
    </xf>
    <xf numFmtId="3" fontId="1" fillId="0" borderId="8" xfId="0" quotePrefix="1" applyNumberFormat="1" applyFont="1" applyBorder="1" applyAlignment="1">
      <alignment horizontal="center" vertical="center"/>
    </xf>
    <xf numFmtId="3" fontId="1" fillId="0" borderId="5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164" fontId="11" fillId="2" borderId="4" xfId="0" applyNumberFormat="1" applyFont="1" applyFill="1" applyBorder="1" applyAlignment="1">
      <alignment vertical="center"/>
    </xf>
    <xf numFmtId="164" fontId="11" fillId="2" borderId="0" xfId="0" applyNumberFormat="1" applyFont="1" applyFill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65" fontId="1" fillId="3" borderId="7" xfId="0" applyNumberFormat="1" applyFont="1" applyFill="1" applyBorder="1" applyAlignment="1">
      <alignment vertical="center"/>
    </xf>
    <xf numFmtId="164" fontId="11" fillId="4" borderId="6" xfId="0" applyNumberFormat="1" applyFont="1" applyFill="1" applyBorder="1" applyAlignment="1">
      <alignment vertical="center"/>
    </xf>
    <xf numFmtId="164" fontId="11" fillId="4" borderId="9" xfId="0" applyNumberFormat="1" applyFont="1" applyFill="1" applyBorder="1" applyAlignment="1">
      <alignment vertical="center"/>
    </xf>
    <xf numFmtId="164" fontId="11" fillId="4" borderId="7" xfId="0" applyNumberFormat="1" applyFont="1" applyFill="1" applyBorder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165" fontId="1" fillId="3" borderId="13" xfId="0" applyNumberFormat="1" applyFont="1" applyFill="1" applyBorder="1" applyAlignment="1">
      <alignment vertical="center"/>
    </xf>
    <xf numFmtId="165" fontId="1" fillId="3" borderId="14" xfId="0" applyNumberFormat="1" applyFont="1" applyFill="1" applyBorder="1" applyAlignment="1">
      <alignment vertical="center"/>
    </xf>
    <xf numFmtId="4" fontId="1" fillId="0" borderId="8" xfId="0" applyNumberFormat="1" applyFont="1" applyBorder="1" applyAlignment="1">
      <alignment horizontal="center" vertical="center"/>
    </xf>
    <xf numFmtId="165" fontId="12" fillId="3" borderId="6" xfId="0" applyNumberFormat="1" applyFont="1" applyFill="1" applyBorder="1" applyAlignment="1">
      <alignment vertical="center"/>
    </xf>
    <xf numFmtId="0" fontId="12" fillId="0" borderId="7" xfId="0" applyFont="1" applyBorder="1" applyAlignment="1" applyProtection="1">
      <alignment horizontal="center" vertical="center"/>
      <protection locked="0" hidden="1"/>
    </xf>
    <xf numFmtId="164" fontId="11" fillId="0" borderId="5" xfId="0" applyNumberFormat="1" applyFont="1" applyBorder="1" applyAlignment="1">
      <alignment vertical="center"/>
    </xf>
    <xf numFmtId="164" fontId="11" fillId="4" borderId="6" xfId="0" quotePrefix="1" applyNumberFormat="1" applyFont="1" applyFill="1" applyBorder="1" applyAlignment="1">
      <alignment vertical="center"/>
    </xf>
    <xf numFmtId="164" fontId="11" fillId="4" borderId="9" xfId="0" quotePrefix="1" applyNumberFormat="1" applyFont="1" applyFill="1" applyBorder="1" applyAlignment="1">
      <alignment vertical="center"/>
    </xf>
    <xf numFmtId="164" fontId="11" fillId="4" borderId="7" xfId="0" quotePrefix="1" applyNumberFormat="1" applyFont="1" applyFill="1" applyBorder="1" applyAlignment="1">
      <alignment vertical="center"/>
    </xf>
    <xf numFmtId="0" fontId="12" fillId="0" borderId="8" xfId="0" applyFont="1" applyBorder="1" applyAlignment="1" applyProtection="1">
      <alignment horizontal="center" vertical="center"/>
      <protection locked="0" hidden="1"/>
    </xf>
    <xf numFmtId="0" fontId="12" fillId="0" borderId="5" xfId="0" applyFont="1" applyBorder="1" applyAlignment="1" applyProtection="1">
      <alignment horizontal="center" vertical="center"/>
      <protection locked="0" hidden="1"/>
    </xf>
    <xf numFmtId="0" fontId="13" fillId="0" borderId="7" xfId="0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 vertical="center"/>
      <protection locked="0" hidden="1"/>
    </xf>
    <xf numFmtId="165" fontId="13" fillId="3" borderId="6" xfId="0" applyNumberFormat="1" applyFont="1" applyFill="1" applyBorder="1" applyAlignment="1">
      <alignment vertical="center"/>
    </xf>
    <xf numFmtId="0" fontId="13" fillId="0" borderId="8" xfId="0" applyFont="1" applyBorder="1" applyAlignment="1" applyProtection="1">
      <alignment horizontal="center" vertical="center"/>
      <protection locked="0" hidden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9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5" fontId="3" fillId="3" borderId="13" xfId="0" applyNumberFormat="1" applyFont="1" applyFill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164" fontId="14" fillId="0" borderId="5" xfId="0" applyNumberFormat="1" applyFont="1" applyBorder="1" applyAlignment="1">
      <alignment vertical="center"/>
    </xf>
    <xf numFmtId="164" fontId="15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3" borderId="13" xfId="0" applyNumberFormat="1" applyFont="1" applyFill="1" applyBorder="1" applyAlignment="1">
      <alignment horizontal="left" vertical="center"/>
    </xf>
    <xf numFmtId="0" fontId="3" fillId="0" borderId="15" xfId="0" applyFont="1" applyBorder="1" applyAlignment="1" applyProtection="1">
      <alignment horizontal="center" vertical="center"/>
      <protection locked="0" hidden="1"/>
    </xf>
    <xf numFmtId="0" fontId="3" fillId="0" borderId="16" xfId="0" applyFont="1" applyBorder="1" applyAlignment="1" applyProtection="1">
      <alignment horizontal="center" vertical="center"/>
      <protection locked="0" hidden="1"/>
    </xf>
    <xf numFmtId="0" fontId="3" fillId="0" borderId="5" xfId="0" applyFont="1" applyBorder="1" applyAlignment="1" applyProtection="1">
      <alignment horizontal="center" vertical="center"/>
      <protection locked="0" hidden="1"/>
    </xf>
    <xf numFmtId="165" fontId="3" fillId="3" borderId="6" xfId="0" applyNumberFormat="1" applyFont="1" applyFill="1" applyBorder="1" applyAlignment="1">
      <alignment horizontal="left" vertical="center"/>
    </xf>
    <xf numFmtId="165" fontId="3" fillId="3" borderId="7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3" borderId="7" xfId="0" quotePrefix="1" applyNumberFormat="1" applyFont="1" applyFill="1" applyBorder="1" applyAlignment="1">
      <alignment horizontal="center" vertical="center"/>
    </xf>
    <xf numFmtId="165" fontId="3" fillId="3" borderId="8" xfId="0" quotePrefix="1" applyNumberFormat="1" applyFont="1" applyFill="1" applyBorder="1" applyAlignment="1">
      <alignment horizontal="center" vertical="center"/>
    </xf>
    <xf numFmtId="165" fontId="3" fillId="3" borderId="5" xfId="0" quotePrefix="1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 applyProtection="1">
      <alignment horizontal="center" vertical="center"/>
      <protection locked="0" hidden="1"/>
    </xf>
    <xf numFmtId="0" fontId="3" fillId="0" borderId="7" xfId="0" applyFont="1" applyBorder="1" applyAlignment="1">
      <alignment horizontal="center" vertical="center"/>
    </xf>
    <xf numFmtId="165" fontId="3" fillId="3" borderId="17" xfId="0" applyNumberFormat="1" applyFont="1" applyFill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165" fontId="3" fillId="3" borderId="7" xfId="0" applyNumberFormat="1" applyFont="1" applyFill="1" applyBorder="1" applyAlignment="1">
      <alignment vertical="center"/>
    </xf>
    <xf numFmtId="165" fontId="3" fillId="3" borderId="9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165" fontId="3" fillId="3" borderId="16" xfId="0" applyNumberFormat="1" applyFont="1" applyFill="1" applyBorder="1" applyAlignment="1">
      <alignment horizontal="center" vertical="center"/>
    </xf>
    <xf numFmtId="0" fontId="16" fillId="0" borderId="7" xfId="0" applyFont="1" applyBorder="1" applyAlignment="1" applyProtection="1">
      <alignment horizontal="center" vertical="center"/>
      <protection locked="0" hidden="1"/>
    </xf>
    <xf numFmtId="164" fontId="14" fillId="2" borderId="4" xfId="0" applyNumberFormat="1" applyFont="1" applyFill="1" applyBorder="1" applyAlignment="1">
      <alignment vertical="center"/>
    </xf>
    <xf numFmtId="165" fontId="3" fillId="3" borderId="9" xfId="0" applyNumberFormat="1" applyFont="1" applyFill="1" applyBorder="1" applyAlignment="1">
      <alignment vertical="center"/>
    </xf>
    <xf numFmtId="164" fontId="14" fillId="2" borderId="5" xfId="0" applyNumberFormat="1" applyFont="1" applyFill="1" applyBorder="1" applyAlignment="1">
      <alignment vertical="center"/>
    </xf>
    <xf numFmtId="2" fontId="17" fillId="2" borderId="16" xfId="0" applyNumberFormat="1" applyFont="1" applyFill="1" applyBorder="1" applyAlignment="1" applyProtection="1">
      <alignment horizontal="center" vertical="center"/>
      <protection hidden="1"/>
    </xf>
    <xf numFmtId="2" fontId="17" fillId="2" borderId="8" xfId="0" applyNumberFormat="1" applyFont="1" applyFill="1" applyBorder="1" applyAlignment="1">
      <alignment horizontal="center" vertical="center"/>
    </xf>
    <xf numFmtId="4" fontId="18" fillId="0" borderId="8" xfId="0" applyNumberFormat="1" applyFont="1" applyBorder="1" applyAlignment="1">
      <alignment horizontal="center" vertical="center"/>
    </xf>
    <xf numFmtId="1" fontId="17" fillId="2" borderId="8" xfId="0" applyNumberFormat="1" applyFont="1" applyFill="1" applyBorder="1" applyAlignment="1">
      <alignment horizontal="center" vertical="center"/>
    </xf>
    <xf numFmtId="164" fontId="17" fillId="2" borderId="8" xfId="0" applyNumberFormat="1" applyFont="1" applyFill="1" applyBorder="1" applyAlignment="1">
      <alignment horizontal="center" vertical="center"/>
    </xf>
    <xf numFmtId="3" fontId="17" fillId="2" borderId="8" xfId="0" applyNumberFormat="1" applyFont="1" applyFill="1" applyBorder="1" applyAlignment="1">
      <alignment horizontal="center" vertical="center"/>
    </xf>
    <xf numFmtId="4" fontId="17" fillId="0" borderId="8" xfId="0" applyNumberFormat="1" applyFont="1" applyBorder="1" applyAlignment="1">
      <alignment horizontal="center" vertical="center"/>
    </xf>
    <xf numFmtId="168" fontId="17" fillId="2" borderId="8" xfId="0" applyNumberFormat="1" applyFont="1" applyFill="1" applyBorder="1" applyAlignment="1">
      <alignment horizontal="center" vertical="center"/>
    </xf>
    <xf numFmtId="164" fontId="17" fillId="2" borderId="19" xfId="0" applyNumberFormat="1" applyFont="1" applyFill="1" applyBorder="1" applyAlignment="1">
      <alignment horizontal="center" vertical="center"/>
    </xf>
    <xf numFmtId="1" fontId="17" fillId="2" borderId="16" xfId="0" applyNumberFormat="1" applyFont="1" applyFill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4" fontId="17" fillId="0" borderId="13" xfId="0" applyNumberFormat="1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165" fontId="1" fillId="5" borderId="6" xfId="0" applyNumberFormat="1" applyFont="1" applyFill="1" applyBorder="1" applyAlignment="1">
      <alignment vertical="center"/>
    </xf>
    <xf numFmtId="164" fontId="11" fillId="4" borderId="20" xfId="0" applyNumberFormat="1" applyFont="1" applyFill="1" applyBorder="1" applyAlignment="1">
      <alignment vertical="center"/>
    </xf>
    <xf numFmtId="164" fontId="11" fillId="4" borderId="21" xfId="0" applyNumberFormat="1" applyFont="1" applyFill="1" applyBorder="1" applyAlignment="1">
      <alignment vertical="center"/>
    </xf>
    <xf numFmtId="0" fontId="11" fillId="4" borderId="21" xfId="0" applyFont="1" applyFill="1" applyBorder="1" applyAlignment="1">
      <alignment horizontal="center" vertical="center"/>
    </xf>
    <xf numFmtId="164" fontId="11" fillId="4" borderId="22" xfId="0" applyNumberFormat="1" applyFont="1" applyFill="1" applyBorder="1" applyAlignment="1">
      <alignment vertical="center"/>
    </xf>
    <xf numFmtId="165" fontId="1" fillId="5" borderId="23" xfId="0" applyNumberFormat="1" applyFont="1" applyFill="1" applyBorder="1" applyAlignment="1">
      <alignment vertical="center"/>
    </xf>
    <xf numFmtId="0" fontId="10" fillId="0" borderId="5" xfId="0" applyFont="1" applyBorder="1"/>
    <xf numFmtId="0" fontId="1" fillId="0" borderId="3" xfId="0" applyFont="1" applyBorder="1" applyAlignment="1" applyProtection="1">
      <alignment horizontal="center" vertical="center"/>
      <protection locked="0" hidden="1"/>
    </xf>
    <xf numFmtId="164" fontId="11" fillId="2" borderId="1" xfId="0" applyNumberFormat="1" applyFont="1" applyFill="1" applyBorder="1" applyAlignment="1">
      <alignment vertical="center"/>
    </xf>
    <xf numFmtId="164" fontId="11" fillId="2" borderId="2" xfId="0" applyNumberFormat="1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2" fontId="10" fillId="0" borderId="0" xfId="0" applyNumberFormat="1" applyFont="1"/>
    <xf numFmtId="0" fontId="20" fillId="0" borderId="0" xfId="0" applyFont="1"/>
    <xf numFmtId="165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" fontId="10" fillId="0" borderId="0" xfId="0" applyNumberFormat="1" applyFont="1"/>
    <xf numFmtId="165" fontId="1" fillId="6" borderId="8" xfId="0" applyNumberFormat="1" applyFont="1" applyFill="1" applyBorder="1" applyAlignment="1">
      <alignment vertical="center"/>
    </xf>
    <xf numFmtId="167" fontId="17" fillId="6" borderId="8" xfId="0" applyNumberFormat="1" applyFont="1" applyFill="1" applyBorder="1" applyAlignment="1">
      <alignment horizontal="center" vertical="center"/>
    </xf>
    <xf numFmtId="4" fontId="17" fillId="6" borderId="8" xfId="0" applyNumberFormat="1" applyFont="1" applyFill="1" applyBorder="1" applyAlignment="1">
      <alignment horizontal="center" vertical="center"/>
    </xf>
    <xf numFmtId="4" fontId="17" fillId="6" borderId="6" xfId="0" applyNumberFormat="1" applyFont="1" applyFill="1" applyBorder="1" applyAlignment="1">
      <alignment horizontal="center" vertical="center"/>
    </xf>
    <xf numFmtId="166" fontId="18" fillId="6" borderId="8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2" fontId="3" fillId="2" borderId="0" xfId="0" applyNumberFormat="1" applyFont="1" applyFill="1" applyAlignment="1">
      <alignment horizontal="center" vertical="center"/>
    </xf>
    <xf numFmtId="164" fontId="11" fillId="0" borderId="4" xfId="0" applyNumberFormat="1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0" fontId="1" fillId="2" borderId="10" xfId="0" applyFont="1" applyFill="1" applyBorder="1" applyAlignment="1">
      <alignment vertical="center"/>
    </xf>
    <xf numFmtId="165" fontId="3" fillId="3" borderId="24" xfId="0" applyNumberFormat="1" applyFont="1" applyFill="1" applyBorder="1" applyAlignment="1">
      <alignment vertical="center"/>
    </xf>
    <xf numFmtId="165" fontId="1" fillId="3" borderId="25" xfId="0" applyNumberFormat="1" applyFont="1" applyFill="1" applyBorder="1" applyAlignment="1">
      <alignment vertical="center"/>
    </xf>
    <xf numFmtId="4" fontId="17" fillId="0" borderId="24" xfId="0" applyNumberFormat="1" applyFont="1" applyBorder="1" applyAlignment="1">
      <alignment horizontal="center" vertical="center"/>
    </xf>
    <xf numFmtId="0" fontId="1" fillId="0" borderId="26" xfId="0" applyFont="1" applyBorder="1" applyAlignment="1" applyProtection="1">
      <alignment horizontal="center" vertical="center"/>
      <protection locked="0" hidden="1"/>
    </xf>
    <xf numFmtId="3" fontId="23" fillId="6" borderId="8" xfId="0" applyNumberFormat="1" applyFont="1" applyFill="1" applyBorder="1" applyAlignment="1">
      <alignment horizontal="center" vertical="center"/>
    </xf>
    <xf numFmtId="4" fontId="23" fillId="6" borderId="8" xfId="0" applyNumberFormat="1" applyFont="1" applyFill="1" applyBorder="1" applyAlignment="1">
      <alignment horizontal="center" vertical="center"/>
    </xf>
    <xf numFmtId="166" fontId="23" fillId="6" borderId="8" xfId="0" applyNumberFormat="1" applyFont="1" applyFill="1" applyBorder="1" applyAlignment="1">
      <alignment horizontal="center" vertical="center"/>
    </xf>
    <xf numFmtId="3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1" fontId="25" fillId="0" borderId="8" xfId="0" applyNumberFormat="1" applyFont="1" applyBorder="1" applyAlignment="1">
      <alignment horizontal="center" vertical="center"/>
    </xf>
    <xf numFmtId="1" fontId="25" fillId="6" borderId="8" xfId="0" applyNumberFormat="1" applyFont="1" applyFill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4" fontId="25" fillId="6" borderId="8" xfId="0" applyNumberFormat="1" applyFont="1" applyFill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3" fontId="25" fillId="2" borderId="8" xfId="0" applyNumberFormat="1" applyFont="1" applyFill="1" applyBorder="1" applyAlignment="1">
      <alignment horizontal="center" vertical="center"/>
    </xf>
    <xf numFmtId="166" fontId="26" fillId="7" borderId="8" xfId="0" applyNumberFormat="1" applyFont="1" applyFill="1" applyBorder="1" applyAlignment="1">
      <alignment horizontal="center" vertical="center"/>
    </xf>
    <xf numFmtId="4" fontId="26" fillId="7" borderId="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4" fontId="28" fillId="0" borderId="13" xfId="0" applyNumberFormat="1" applyFont="1" applyBorder="1" applyAlignment="1">
      <alignment horizontal="center" vertical="center"/>
    </xf>
    <xf numFmtId="4" fontId="29" fillId="6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8" xfId="0" applyFont="1" applyBorder="1"/>
    <xf numFmtId="0" fontId="10" fillId="0" borderId="7" xfId="0" applyFont="1" applyBorder="1"/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0" fillId="0" borderId="30" xfId="0" applyFont="1" applyBorder="1"/>
    <xf numFmtId="2" fontId="1" fillId="0" borderId="8" xfId="0" applyNumberFormat="1" applyFont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3" fontId="1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3" fontId="16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30" fillId="8" borderId="8" xfId="0" applyFont="1" applyFill="1" applyBorder="1" applyAlignment="1">
      <alignment horizontal="center" wrapText="1"/>
    </xf>
    <xf numFmtId="0" fontId="30" fillId="8" borderId="8" xfId="0" applyFont="1" applyFill="1" applyBorder="1"/>
    <xf numFmtId="0" fontId="31" fillId="9" borderId="8" xfId="0" applyFont="1" applyFill="1" applyBorder="1" applyAlignment="1">
      <alignment horizontal="left" wrapText="1"/>
    </xf>
    <xf numFmtId="0" fontId="31" fillId="9" borderId="8" xfId="0" applyFont="1" applyFill="1" applyBorder="1" applyAlignment="1">
      <alignment horizontal="center" wrapText="1"/>
    </xf>
    <xf numFmtId="0" fontId="31" fillId="10" borderId="8" xfId="0" applyFont="1" applyFill="1" applyBorder="1" applyAlignment="1">
      <alignment horizontal="left" wrapText="1"/>
    </xf>
    <xf numFmtId="0" fontId="31" fillId="10" borderId="8" xfId="0" applyFont="1" applyFill="1" applyBorder="1" applyAlignment="1">
      <alignment horizontal="center" wrapText="1"/>
    </xf>
    <xf numFmtId="0" fontId="31" fillId="10" borderId="8" xfId="0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 hidden="1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65" fontId="1" fillId="6" borderId="6" xfId="0" applyNumberFormat="1" applyFont="1" applyFill="1" applyBorder="1" applyAlignment="1">
      <alignment horizontal="left" vertical="center"/>
    </xf>
    <xf numFmtId="165" fontId="1" fillId="6" borderId="7" xfId="0" applyNumberFormat="1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66</xdr:row>
          <xdr:rowOff>30480</xdr:rowOff>
        </xdr:from>
        <xdr:to>
          <xdr:col>2</xdr:col>
          <xdr:colOff>209550</xdr:colOff>
          <xdr:row>69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ngineeringtoolbox.com/water-thermal-properties-d_162.html" TargetMode="External"/><Relationship Id="rId1" Type="http://schemas.openxmlformats.org/officeDocument/2006/relationships/hyperlink" Target="http://www.engineeringtoolbox.com/propylene-glycol-d_3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N148"/>
  <sheetViews>
    <sheetView tabSelected="1" view="pageBreakPreview" zoomScaleSheetLayoutView="100" zoomScalePageLayoutView="85" workbookViewId="0">
      <selection activeCell="A3" sqref="A3"/>
    </sheetView>
  </sheetViews>
  <sheetFormatPr defaultColWidth="8.83984375" defaultRowHeight="13.8" x14ac:dyDescent="0.45"/>
  <cols>
    <col min="1" max="1" width="8.83984375" style="4"/>
    <col min="2" max="2" width="39.41796875" style="4" customWidth="1"/>
    <col min="3" max="3" width="14.26171875" style="4" customWidth="1"/>
    <col min="4" max="4" width="12.26171875" style="46" customWidth="1"/>
    <col min="5" max="5" width="10.41796875" style="4" customWidth="1"/>
    <col min="6" max="6" width="1.26171875" style="111" customWidth="1"/>
    <col min="7" max="7" width="14.1015625" style="4" customWidth="1"/>
    <col min="8" max="8" width="6.83984375" style="4" bestFit="1" customWidth="1"/>
    <col min="9" max="9" width="11.1015625" style="4" customWidth="1"/>
    <col min="10" max="16384" width="8.83984375" style="4"/>
  </cols>
  <sheetData>
    <row r="2" spans="1:690" ht="14.7" thickBot="1" x14ac:dyDescent="0.5">
      <c r="A2" s="155" t="s">
        <v>314</v>
      </c>
    </row>
    <row r="3" spans="1:690" x14ac:dyDescent="0.45">
      <c r="A3" s="3"/>
      <c r="B3" s="188" t="s">
        <v>107</v>
      </c>
      <c r="C3" s="188"/>
      <c r="D3" s="188"/>
      <c r="E3" s="188"/>
      <c r="F3" s="189"/>
      <c r="G3" s="4" t="s">
        <v>125</v>
      </c>
    </row>
    <row r="4" spans="1:690" x14ac:dyDescent="0.45">
      <c r="A4" s="17" t="s">
        <v>0</v>
      </c>
      <c r="B4" s="17"/>
      <c r="C4" s="42"/>
      <c r="D4" s="183"/>
      <c r="E4" s="183"/>
      <c r="F4" s="184"/>
      <c r="H4" s="4" t="s">
        <v>127</v>
      </c>
      <c r="I4" s="4" t="s">
        <v>126</v>
      </c>
    </row>
    <row r="5" spans="1:690" s="105" customFormat="1" x14ac:dyDescent="0.45">
      <c r="A5" s="5"/>
      <c r="B5" s="194" t="s">
        <v>1</v>
      </c>
      <c r="C5" s="195"/>
      <c r="D5" s="139">
        <v>4630</v>
      </c>
      <c r="E5" s="125" t="s">
        <v>2</v>
      </c>
      <c r="F5" s="1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</row>
    <row r="6" spans="1:690" x14ac:dyDescent="0.45">
      <c r="A6" s="5"/>
      <c r="B6" s="6" t="s">
        <v>3</v>
      </c>
      <c r="C6" s="9"/>
      <c r="D6" s="140">
        <v>38.299999999999997</v>
      </c>
      <c r="E6" s="11" t="s">
        <v>4</v>
      </c>
      <c r="F6" s="7"/>
      <c r="G6" s="4" t="s">
        <v>128</v>
      </c>
      <c r="H6" s="4" t="s">
        <v>129</v>
      </c>
    </row>
    <row r="7" spans="1:690" x14ac:dyDescent="0.45">
      <c r="A7" s="5"/>
      <c r="B7" s="6" t="s">
        <v>92</v>
      </c>
      <c r="C7" s="9"/>
      <c r="D7" s="140">
        <v>41.6</v>
      </c>
      <c r="E7" s="11" t="s">
        <v>4</v>
      </c>
      <c r="F7" s="7"/>
    </row>
    <row r="8" spans="1:690" x14ac:dyDescent="0.45">
      <c r="A8" s="5"/>
      <c r="B8" s="6" t="s">
        <v>5</v>
      </c>
      <c r="C8" s="9"/>
      <c r="D8" s="157">
        <f>33.58-0.35</f>
        <v>33.229999999999997</v>
      </c>
      <c r="E8" s="11" t="s">
        <v>4</v>
      </c>
      <c r="F8" s="7"/>
    </row>
    <row r="9" spans="1:690" x14ac:dyDescent="0.45">
      <c r="A9" s="5"/>
      <c r="B9" s="6" t="s">
        <v>122</v>
      </c>
      <c r="C9" s="9"/>
      <c r="D9" s="140">
        <v>34.700000000000003</v>
      </c>
      <c r="E9" s="11" t="s">
        <v>4</v>
      </c>
      <c r="F9" s="7"/>
    </row>
    <row r="10" spans="1:690" x14ac:dyDescent="0.45">
      <c r="A10" s="5"/>
      <c r="B10" s="6" t="s">
        <v>6</v>
      </c>
      <c r="C10" s="9"/>
      <c r="D10" s="141" t="s">
        <v>124</v>
      </c>
      <c r="E10" s="11" t="s">
        <v>4</v>
      </c>
      <c r="F10" s="7"/>
      <c r="G10" s="4">
        <v>1.2</v>
      </c>
    </row>
    <row r="11" spans="1:690" x14ac:dyDescent="0.45">
      <c r="A11" s="5"/>
      <c r="B11" s="6" t="s">
        <v>7</v>
      </c>
      <c r="C11" s="9"/>
      <c r="D11" s="139">
        <v>1</v>
      </c>
      <c r="E11" s="11" t="s">
        <v>8</v>
      </c>
      <c r="F11" s="7"/>
    </row>
    <row r="12" spans="1:690" x14ac:dyDescent="0.45">
      <c r="A12" s="5"/>
      <c r="B12" s="6" t="s">
        <v>9</v>
      </c>
      <c r="C12" s="9"/>
      <c r="D12" s="139">
        <v>370</v>
      </c>
      <c r="E12" s="11" t="s">
        <v>4</v>
      </c>
      <c r="F12" s="7"/>
    </row>
    <row r="13" spans="1:690" x14ac:dyDescent="0.45">
      <c r="A13" s="5"/>
      <c r="B13" s="6" t="s">
        <v>10</v>
      </c>
      <c r="C13" s="190" t="s">
        <v>98</v>
      </c>
      <c r="D13" s="190"/>
      <c r="E13" s="10"/>
      <c r="F13" s="12"/>
    </row>
    <row r="14" spans="1:690" x14ac:dyDescent="0.45">
      <c r="A14" s="5"/>
      <c r="B14" s="6" t="s">
        <v>11</v>
      </c>
      <c r="C14" s="142">
        <v>140</v>
      </c>
      <c r="D14" s="143">
        <v>120</v>
      </c>
      <c r="E14" s="13" t="s">
        <v>12</v>
      </c>
      <c r="F14" s="14"/>
    </row>
    <row r="15" spans="1:690" x14ac:dyDescent="0.45">
      <c r="A15" s="5"/>
      <c r="B15" s="15"/>
      <c r="C15" s="15"/>
      <c r="D15" s="42"/>
      <c r="E15" s="15"/>
      <c r="F15" s="16"/>
    </row>
    <row r="16" spans="1:690" x14ac:dyDescent="0.45">
      <c r="A16" s="17" t="s">
        <v>13</v>
      </c>
      <c r="B16" s="18"/>
      <c r="C16" s="18"/>
      <c r="D16" s="43"/>
      <c r="E16" s="18"/>
      <c r="F16" s="19"/>
    </row>
    <row r="17" spans="1:6" x14ac:dyDescent="0.45">
      <c r="A17" s="20"/>
      <c r="B17" s="6" t="s">
        <v>14</v>
      </c>
      <c r="C17" s="21"/>
      <c r="D17" s="144">
        <v>4</v>
      </c>
      <c r="E17" s="11" t="s">
        <v>15</v>
      </c>
      <c r="F17" s="120"/>
    </row>
    <row r="18" spans="1:6" x14ac:dyDescent="0.45">
      <c r="A18" s="20"/>
      <c r="B18" s="6" t="s">
        <v>16</v>
      </c>
      <c r="C18" s="21"/>
      <c r="D18" s="145">
        <v>3</v>
      </c>
      <c r="E18" s="11" t="s">
        <v>15</v>
      </c>
      <c r="F18" s="120"/>
    </row>
    <row r="19" spans="1:6" x14ac:dyDescent="0.45">
      <c r="A19" s="20"/>
      <c r="B19" s="6" t="s">
        <v>17</v>
      </c>
      <c r="C19" s="21"/>
      <c r="D19" s="104">
        <f>D17-D18</f>
        <v>1</v>
      </c>
      <c r="E19" s="11" t="s">
        <v>15</v>
      </c>
      <c r="F19" s="120"/>
    </row>
    <row r="20" spans="1:6" x14ac:dyDescent="0.45">
      <c r="A20" s="20"/>
      <c r="B20" s="6" t="s">
        <v>99</v>
      </c>
      <c r="C20" s="21"/>
      <c r="D20" s="100">
        <f>D5/D18</f>
        <v>1543.3333333333333</v>
      </c>
      <c r="E20" s="11" t="s">
        <v>2</v>
      </c>
      <c r="F20" s="7"/>
    </row>
    <row r="21" spans="1:6" x14ac:dyDescent="0.45">
      <c r="A21" s="20"/>
      <c r="B21" s="6" t="s">
        <v>18</v>
      </c>
      <c r="C21" s="21"/>
      <c r="D21" s="100">
        <f>D20</f>
        <v>1543.3333333333333</v>
      </c>
      <c r="E21" s="11" t="s">
        <v>2</v>
      </c>
      <c r="F21" s="7"/>
    </row>
    <row r="22" spans="1:6" x14ac:dyDescent="0.45">
      <c r="A22" s="17" t="s">
        <v>19</v>
      </c>
      <c r="B22" s="18"/>
      <c r="C22" s="18"/>
      <c r="D22" s="43"/>
      <c r="E22" s="18"/>
      <c r="F22" s="7"/>
    </row>
    <row r="23" spans="1:6" x14ac:dyDescent="0.45">
      <c r="A23" s="17"/>
      <c r="B23" s="22" t="s">
        <v>20</v>
      </c>
      <c r="C23" s="23"/>
      <c r="D23" s="44"/>
      <c r="E23" s="24"/>
      <c r="F23" s="7"/>
    </row>
    <row r="24" spans="1:6" x14ac:dyDescent="0.45">
      <c r="A24" s="20"/>
      <c r="B24" s="6" t="s">
        <v>21</v>
      </c>
      <c r="C24" s="21"/>
      <c r="D24" s="100">
        <f>D21</f>
        <v>1543.3333333333333</v>
      </c>
      <c r="E24" s="11" t="s">
        <v>2</v>
      </c>
      <c r="F24" s="7"/>
    </row>
    <row r="25" spans="1:6" x14ac:dyDescent="0.45">
      <c r="A25" s="20"/>
      <c r="B25" s="6" t="s">
        <v>114</v>
      </c>
      <c r="C25" s="21"/>
      <c r="D25" s="100">
        <f>D18*D24</f>
        <v>4630</v>
      </c>
      <c r="E25" s="11" t="s">
        <v>2</v>
      </c>
      <c r="F25" s="7"/>
    </row>
    <row r="26" spans="1:6" x14ac:dyDescent="0.45">
      <c r="A26" s="20"/>
      <c r="B26" s="6" t="s">
        <v>116</v>
      </c>
      <c r="C26" s="21"/>
      <c r="D26" s="146">
        <v>6</v>
      </c>
      <c r="E26" s="11" t="s">
        <v>15</v>
      </c>
      <c r="F26" s="7"/>
    </row>
    <row r="27" spans="1:6" x14ac:dyDescent="0.45">
      <c r="A27" s="20"/>
      <c r="B27" s="6" t="s">
        <v>22</v>
      </c>
      <c r="C27" s="21"/>
      <c r="D27" s="103">
        <f>60/D26</f>
        <v>10</v>
      </c>
      <c r="E27" s="11" t="s">
        <v>23</v>
      </c>
      <c r="F27" s="7"/>
    </row>
    <row r="28" spans="1:6" ht="18" customHeight="1" x14ac:dyDescent="0.45">
      <c r="A28" s="20"/>
      <c r="B28" s="6" t="s">
        <v>100</v>
      </c>
      <c r="C28" s="21"/>
      <c r="D28" s="126">
        <f>D27*60*D25/(1000*4)</f>
        <v>694.5</v>
      </c>
      <c r="E28" s="11" t="s">
        <v>96</v>
      </c>
      <c r="F28" s="7"/>
    </row>
    <row r="29" spans="1:6" x14ac:dyDescent="0.45">
      <c r="A29" s="20"/>
      <c r="B29" s="6" t="s">
        <v>101</v>
      </c>
      <c r="C29" s="21"/>
      <c r="D29" s="147">
        <v>17</v>
      </c>
      <c r="E29" s="11" t="s">
        <v>4</v>
      </c>
      <c r="F29" s="7"/>
    </row>
    <row r="30" spans="1:6" x14ac:dyDescent="0.45">
      <c r="A30" s="20"/>
      <c r="B30" s="6" t="s">
        <v>24</v>
      </c>
      <c r="C30" s="21"/>
      <c r="D30" s="147">
        <v>12.6</v>
      </c>
      <c r="E30" s="11" t="s">
        <v>4</v>
      </c>
      <c r="F30" s="7"/>
    </row>
    <row r="31" spans="1:6" ht="14.1" x14ac:dyDescent="0.45">
      <c r="A31" s="20"/>
      <c r="B31" s="6" t="s">
        <v>25</v>
      </c>
      <c r="C31" s="21"/>
      <c r="D31" s="126">
        <f>D30*D29</f>
        <v>214.2</v>
      </c>
      <c r="E31" s="11" t="s">
        <v>97</v>
      </c>
      <c r="F31" s="7"/>
    </row>
    <row r="32" spans="1:6" x14ac:dyDescent="0.45">
      <c r="A32" s="20"/>
      <c r="B32" s="6" t="s">
        <v>121</v>
      </c>
      <c r="C32" s="21"/>
      <c r="D32" s="127">
        <f>D28/D31</f>
        <v>3.242296918767507</v>
      </c>
      <c r="E32" s="11" t="s">
        <v>4</v>
      </c>
      <c r="F32" s="7"/>
    </row>
    <row r="33" spans="1:8" x14ac:dyDescent="0.45">
      <c r="A33" s="20"/>
      <c r="B33" s="15"/>
      <c r="C33" s="42"/>
      <c r="D33" s="183"/>
      <c r="E33" s="183"/>
      <c r="F33" s="184"/>
    </row>
    <row r="34" spans="1:8" x14ac:dyDescent="0.45">
      <c r="A34" s="185"/>
      <c r="B34" s="186"/>
      <c r="C34" s="186"/>
      <c r="D34" s="186"/>
      <c r="E34" s="186"/>
      <c r="F34" s="187"/>
      <c r="G34" s="117" t="s">
        <v>109</v>
      </c>
      <c r="H34" s="116" t="e">
        <f>IF(#REF!&gt;1.26,"1.2-2.1",IF(#REF!&lt;=1.26,"0.9-2.4",IF(#REF!&lt;0.315,"0.6-2.7")))</f>
        <v>#REF!</v>
      </c>
    </row>
    <row r="35" spans="1:8" x14ac:dyDescent="0.45">
      <c r="A35" s="20"/>
      <c r="B35" s="22" t="s">
        <v>27</v>
      </c>
      <c r="C35" s="23"/>
      <c r="D35" s="44"/>
      <c r="E35" s="24"/>
      <c r="F35" s="121"/>
    </row>
    <row r="36" spans="1:8" x14ac:dyDescent="0.45">
      <c r="A36" s="20"/>
      <c r="B36" s="47" t="s">
        <v>3</v>
      </c>
      <c r="C36" s="27"/>
      <c r="D36" s="101">
        <f>D6</f>
        <v>38.299999999999997</v>
      </c>
      <c r="E36" s="11" t="s">
        <v>4</v>
      </c>
      <c r="F36" s="121"/>
    </row>
    <row r="37" spans="1:8" x14ac:dyDescent="0.45">
      <c r="A37" s="20"/>
      <c r="B37" s="6" t="s">
        <v>5</v>
      </c>
      <c r="C37" s="21"/>
      <c r="D37" s="156">
        <f>D8</f>
        <v>33.229999999999997</v>
      </c>
      <c r="E37" s="11" t="s">
        <v>4</v>
      </c>
      <c r="F37" s="121"/>
    </row>
    <row r="38" spans="1:8" x14ac:dyDescent="0.45">
      <c r="A38" s="20"/>
      <c r="B38" s="6" t="s">
        <v>110</v>
      </c>
      <c r="C38" s="21"/>
      <c r="D38" s="101">
        <f>D39+0.2</f>
        <v>34.900000000000006</v>
      </c>
      <c r="E38" s="11" t="s">
        <v>4</v>
      </c>
      <c r="F38" s="121"/>
    </row>
    <row r="39" spans="1:8" x14ac:dyDescent="0.45">
      <c r="A39" s="20"/>
      <c r="B39" s="6" t="s">
        <v>117</v>
      </c>
      <c r="C39" s="21"/>
      <c r="D39" s="101">
        <f>D9</f>
        <v>34.700000000000003</v>
      </c>
      <c r="E39" s="11" t="s">
        <v>4</v>
      </c>
      <c r="F39" s="121"/>
      <c r="G39" s="124">
        <f>D42-D46</f>
        <v>2.1000000000000014</v>
      </c>
    </row>
    <row r="40" spans="1:8" x14ac:dyDescent="0.45">
      <c r="A40" s="20"/>
      <c r="B40" s="47" t="s">
        <v>28</v>
      </c>
      <c r="C40" s="28"/>
      <c r="D40" s="101">
        <f>D39-(D32/3)</f>
        <v>33.619234360410836</v>
      </c>
      <c r="E40" s="11" t="s">
        <v>4</v>
      </c>
      <c r="F40" s="121"/>
    </row>
    <row r="41" spans="1:8" x14ac:dyDescent="0.45">
      <c r="A41" s="20"/>
      <c r="B41" s="47" t="s">
        <v>29</v>
      </c>
      <c r="C41" s="28"/>
      <c r="D41" s="101">
        <f>D40-(D32/3)</f>
        <v>32.538468720821669</v>
      </c>
      <c r="E41" s="11" t="s">
        <v>4</v>
      </c>
      <c r="F41" s="121"/>
    </row>
    <row r="42" spans="1:8" x14ac:dyDescent="0.45">
      <c r="A42" s="20"/>
      <c r="B42" s="48" t="s">
        <v>118</v>
      </c>
      <c r="C42" s="122"/>
      <c r="D42" s="102">
        <f>D41-(D32/3)</f>
        <v>31.457703081232498</v>
      </c>
      <c r="E42" s="11" t="s">
        <v>4</v>
      </c>
      <c r="F42" s="121"/>
    </row>
    <row r="43" spans="1:8" x14ac:dyDescent="0.45">
      <c r="A43" s="20"/>
      <c r="B43" s="48" t="s">
        <v>119</v>
      </c>
      <c r="C43" s="122"/>
      <c r="D43" s="148">
        <v>1.5</v>
      </c>
      <c r="E43" s="11" t="s">
        <v>4</v>
      </c>
      <c r="F43" s="121"/>
    </row>
    <row r="44" spans="1:8" x14ac:dyDescent="0.45">
      <c r="A44" s="20"/>
      <c r="B44" s="6" t="s">
        <v>30</v>
      </c>
      <c r="C44" s="21"/>
      <c r="D44" s="102">
        <f>D42-D43</f>
        <v>29.957703081232498</v>
      </c>
      <c r="E44" s="11" t="s">
        <v>4</v>
      </c>
      <c r="F44" s="121"/>
      <c r="G44" s="4" t="s">
        <v>111</v>
      </c>
    </row>
    <row r="45" spans="1:8" x14ac:dyDescent="0.45">
      <c r="A45" s="20"/>
      <c r="B45" s="6" t="s">
        <v>120</v>
      </c>
      <c r="C45" s="21"/>
      <c r="D45" s="148">
        <v>0.6</v>
      </c>
      <c r="E45" s="11" t="s">
        <v>4</v>
      </c>
      <c r="F45" s="121"/>
    </row>
    <row r="46" spans="1:8" x14ac:dyDescent="0.45">
      <c r="A46" s="20"/>
      <c r="B46" s="6" t="s">
        <v>31</v>
      </c>
      <c r="C46" s="21"/>
      <c r="D46" s="128">
        <f>D44-D45</f>
        <v>29.357703081232497</v>
      </c>
      <c r="E46" s="11" t="s">
        <v>4</v>
      </c>
      <c r="F46" s="121"/>
      <c r="H46" s="118"/>
    </row>
    <row r="47" spans="1:8" ht="14.1" thickBot="1" x14ac:dyDescent="0.5">
      <c r="A47" s="134"/>
      <c r="B47" s="135" t="s">
        <v>32</v>
      </c>
      <c r="C47" s="136"/>
      <c r="D47" s="137">
        <f>D36-D46</f>
        <v>8.9422969187675001</v>
      </c>
      <c r="E47" s="138" t="s">
        <v>4</v>
      </c>
      <c r="F47" s="123"/>
    </row>
    <row r="48" spans="1:8" ht="3" customHeight="1" thickBot="1" x14ac:dyDescent="0.5">
      <c r="A48" s="191"/>
      <c r="B48" s="192"/>
      <c r="C48" s="192"/>
      <c r="D48" s="192"/>
      <c r="E48" s="192"/>
      <c r="F48" s="193"/>
    </row>
    <row r="49" spans="1:8" x14ac:dyDescent="0.45">
      <c r="A49" s="113" t="s">
        <v>123</v>
      </c>
      <c r="B49" s="114"/>
      <c r="C49" s="114"/>
      <c r="D49" s="115"/>
      <c r="E49" s="114"/>
      <c r="F49" s="112"/>
    </row>
    <row r="50" spans="1:8" x14ac:dyDescent="0.45">
      <c r="A50" s="5"/>
      <c r="B50" s="22" t="s">
        <v>33</v>
      </c>
      <c r="C50" s="23"/>
      <c r="D50" s="44"/>
      <c r="E50" s="24"/>
      <c r="F50" s="7"/>
      <c r="G50" s="4" t="s">
        <v>112</v>
      </c>
    </row>
    <row r="51" spans="1:8" x14ac:dyDescent="0.45">
      <c r="A51" s="20"/>
      <c r="B51" s="26" t="s">
        <v>21</v>
      </c>
      <c r="C51" s="27"/>
      <c r="D51" s="100">
        <f>D21</f>
        <v>1543.3333333333333</v>
      </c>
      <c r="E51" s="11" t="s">
        <v>2</v>
      </c>
      <c r="F51" s="7"/>
      <c r="G51" s="4" t="s">
        <v>113</v>
      </c>
    </row>
    <row r="52" spans="1:8" x14ac:dyDescent="0.45">
      <c r="A52" s="20"/>
      <c r="B52" s="29" t="s">
        <v>34</v>
      </c>
      <c r="C52" s="30"/>
      <c r="D52" s="154">
        <v>0.9</v>
      </c>
      <c r="E52" s="11" t="s">
        <v>4</v>
      </c>
      <c r="F52" s="7"/>
      <c r="G52" s="117" t="s">
        <v>109</v>
      </c>
    </row>
    <row r="53" spans="1:8" x14ac:dyDescent="0.45">
      <c r="A53" s="20"/>
      <c r="B53" s="8" t="s">
        <v>35</v>
      </c>
      <c r="C53" s="21"/>
      <c r="D53" s="96">
        <f>D51*4/3.14/1000/D52/D52</f>
        <v>2.4271971901129721</v>
      </c>
      <c r="E53" s="11" t="s">
        <v>26</v>
      </c>
      <c r="F53" s="7"/>
      <c r="G53" s="116" t="s">
        <v>108</v>
      </c>
    </row>
    <row r="54" spans="1:8" x14ac:dyDescent="0.45">
      <c r="A54" s="185"/>
      <c r="B54" s="186"/>
      <c r="C54" s="186"/>
      <c r="D54" s="186"/>
      <c r="E54" s="186"/>
      <c r="F54" s="187"/>
      <c r="G54" s="119" t="str">
        <f>IF(AND(D53&gt;=1,D53&lt;=3.5),"OK","Change Dia")</f>
        <v>OK</v>
      </c>
    </row>
    <row r="55" spans="1:8" x14ac:dyDescent="0.45">
      <c r="A55" s="5"/>
      <c r="B55" s="22" t="s">
        <v>36</v>
      </c>
      <c r="C55" s="23"/>
      <c r="D55" s="44"/>
      <c r="E55" s="24"/>
      <c r="F55" s="7"/>
    </row>
    <row r="56" spans="1:8" x14ac:dyDescent="0.45">
      <c r="A56" s="20"/>
      <c r="B56" s="47" t="s">
        <v>21</v>
      </c>
      <c r="C56" s="27"/>
      <c r="D56" s="100">
        <f>D21*D18</f>
        <v>4630</v>
      </c>
      <c r="E56" s="11" t="s">
        <v>2</v>
      </c>
      <c r="F56" s="7"/>
    </row>
    <row r="57" spans="1:8" x14ac:dyDescent="0.45">
      <c r="A57" s="20"/>
      <c r="B57" s="29" t="s">
        <v>37</v>
      </c>
      <c r="C57" s="30"/>
      <c r="D57" s="153">
        <v>1.4</v>
      </c>
      <c r="E57" s="11" t="s">
        <v>4</v>
      </c>
      <c r="F57" s="7"/>
    </row>
    <row r="58" spans="1:8" x14ac:dyDescent="0.45">
      <c r="A58" s="20"/>
      <c r="B58" s="6" t="s">
        <v>35</v>
      </c>
      <c r="C58" s="21"/>
      <c r="D58" s="96">
        <f>D56*4/3.14/1000/D57/D57</f>
        <v>3.0092291693747564</v>
      </c>
      <c r="E58" s="11" t="s">
        <v>26</v>
      </c>
      <c r="F58" s="7"/>
      <c r="G58" s="116" t="s">
        <v>108</v>
      </c>
    </row>
    <row r="59" spans="1:8" x14ac:dyDescent="0.45">
      <c r="A59" s="185"/>
      <c r="B59" s="186"/>
      <c r="C59" s="186"/>
      <c r="D59" s="186"/>
      <c r="E59" s="186"/>
      <c r="F59" s="187"/>
      <c r="G59" s="119" t="str">
        <f>IF(AND(D58&gt;=1,D58&lt;=3.5),"OK","Change Dia")</f>
        <v>OK</v>
      </c>
    </row>
    <row r="60" spans="1:8" x14ac:dyDescent="0.45">
      <c r="A60" s="5"/>
      <c r="B60" s="22" t="s">
        <v>38</v>
      </c>
      <c r="C60" s="23"/>
      <c r="D60" s="44"/>
      <c r="E60" s="24"/>
      <c r="F60" s="7"/>
    </row>
    <row r="61" spans="1:8" x14ac:dyDescent="0.45">
      <c r="A61" s="20"/>
      <c r="B61" s="6" t="s">
        <v>21</v>
      </c>
      <c r="C61" s="21"/>
      <c r="D61" s="100">
        <f>D21*D18</f>
        <v>4630</v>
      </c>
      <c r="E61" s="11" t="s">
        <v>2</v>
      </c>
      <c r="F61" s="7"/>
    </row>
    <row r="62" spans="1:8" x14ac:dyDescent="0.45">
      <c r="A62" s="20"/>
      <c r="B62" s="29" t="s">
        <v>39</v>
      </c>
      <c r="C62" s="30"/>
      <c r="D62" s="129">
        <f>D57</f>
        <v>1.4</v>
      </c>
      <c r="E62" s="11" t="s">
        <v>4</v>
      </c>
      <c r="F62" s="7"/>
      <c r="G62" s="117"/>
      <c r="H62" s="116"/>
    </row>
    <row r="63" spans="1:8" x14ac:dyDescent="0.45">
      <c r="A63" s="20"/>
      <c r="B63" s="6" t="s">
        <v>35</v>
      </c>
      <c r="C63" s="21"/>
      <c r="D63" s="96">
        <f>D61*4/3.14/1000/D62/D62</f>
        <v>3.0092291693747564</v>
      </c>
      <c r="E63" s="11" t="s">
        <v>26</v>
      </c>
      <c r="F63" s="7"/>
      <c r="G63" s="116" t="s">
        <v>108</v>
      </c>
    </row>
    <row r="64" spans="1:8" x14ac:dyDescent="0.45">
      <c r="A64" s="185"/>
      <c r="B64" s="186"/>
      <c r="C64" s="186"/>
      <c r="D64" s="186"/>
      <c r="E64" s="186"/>
      <c r="F64" s="187"/>
      <c r="G64" s="119" t="str">
        <f>IF(AND(D63&gt;=1,D63&lt;=3.5),"OK","Change Dia")</f>
        <v>OK</v>
      </c>
    </row>
    <row r="65" spans="1:6" x14ac:dyDescent="0.45">
      <c r="A65" s="132" t="s">
        <v>40</v>
      </c>
      <c r="B65" s="15"/>
      <c r="C65" s="25"/>
      <c r="D65" s="41"/>
      <c r="E65" s="133"/>
      <c r="F65" s="31"/>
    </row>
    <row r="66" spans="1:6" ht="14.7" x14ac:dyDescent="0.45">
      <c r="A66" s="49"/>
      <c r="B66" s="50" t="s">
        <v>102</v>
      </c>
      <c r="C66" s="51"/>
      <c r="D66" s="51"/>
      <c r="E66" s="52"/>
      <c r="F66" s="53"/>
    </row>
    <row r="67" spans="1:6" x14ac:dyDescent="0.45">
      <c r="A67" s="49"/>
      <c r="B67" s="50"/>
      <c r="C67" s="51"/>
      <c r="D67" s="51"/>
      <c r="E67" s="52"/>
      <c r="F67" s="53"/>
    </row>
    <row r="68" spans="1:6" ht="26.1" x14ac:dyDescent="0.45">
      <c r="A68" s="49"/>
      <c r="B68" s="54"/>
      <c r="C68" s="51"/>
      <c r="D68" s="51"/>
      <c r="E68" s="52"/>
      <c r="F68" s="53"/>
    </row>
    <row r="69" spans="1:6" x14ac:dyDescent="0.45">
      <c r="A69" s="49"/>
      <c r="B69" s="50"/>
      <c r="C69" s="51"/>
      <c r="D69" s="51"/>
      <c r="E69" s="52"/>
      <c r="F69" s="53"/>
    </row>
    <row r="70" spans="1:6" x14ac:dyDescent="0.45">
      <c r="A70" s="49"/>
      <c r="B70" s="50" t="s">
        <v>41</v>
      </c>
      <c r="C70" s="51"/>
      <c r="D70" s="51"/>
      <c r="E70" s="52"/>
      <c r="F70" s="53"/>
    </row>
    <row r="71" spans="1:6" ht="14.7" x14ac:dyDescent="0.45">
      <c r="A71" s="49"/>
      <c r="B71" s="50" t="s">
        <v>42</v>
      </c>
      <c r="C71" s="51"/>
      <c r="D71" s="51"/>
      <c r="E71" s="52"/>
      <c r="F71" s="53"/>
    </row>
    <row r="72" spans="1:6" x14ac:dyDescent="0.45">
      <c r="A72" s="49"/>
      <c r="B72" s="50" t="s">
        <v>43</v>
      </c>
      <c r="C72" s="51"/>
      <c r="D72" s="51"/>
      <c r="E72" s="52"/>
      <c r="F72" s="53"/>
    </row>
    <row r="73" spans="1:6" x14ac:dyDescent="0.45">
      <c r="A73" s="49"/>
      <c r="B73" s="50" t="s">
        <v>103</v>
      </c>
      <c r="C73" s="51"/>
      <c r="D73" s="51"/>
      <c r="E73" s="52"/>
      <c r="F73" s="53"/>
    </row>
    <row r="74" spans="1:6" x14ac:dyDescent="0.45">
      <c r="A74" s="49"/>
      <c r="B74" s="55" t="s">
        <v>44</v>
      </c>
      <c r="C74" s="51"/>
      <c r="D74" s="51"/>
      <c r="E74" s="52"/>
      <c r="F74" s="53"/>
    </row>
    <row r="75" spans="1:6" x14ac:dyDescent="0.45">
      <c r="A75" s="49"/>
      <c r="B75" s="55" t="s">
        <v>45</v>
      </c>
      <c r="C75" s="51"/>
      <c r="D75" s="51"/>
      <c r="E75" s="52"/>
      <c r="F75" s="53"/>
    </row>
    <row r="76" spans="1:6" ht="4.9000000000000004" customHeight="1" x14ac:dyDescent="0.45">
      <c r="A76" s="49"/>
      <c r="B76" s="55"/>
      <c r="C76" s="51"/>
      <c r="D76" s="51"/>
      <c r="E76" s="52"/>
      <c r="F76" s="53"/>
    </row>
    <row r="77" spans="1:6" x14ac:dyDescent="0.45">
      <c r="A77" s="20"/>
      <c r="B77" s="32" t="s">
        <v>46</v>
      </c>
      <c r="C77" s="33"/>
      <c r="D77" s="45"/>
      <c r="E77" s="34"/>
      <c r="F77" s="31"/>
    </row>
    <row r="78" spans="1:6" ht="24.9" x14ac:dyDescent="0.45">
      <c r="A78" s="49"/>
      <c r="B78" s="56" t="s">
        <v>47</v>
      </c>
      <c r="C78" s="57" t="s">
        <v>48</v>
      </c>
      <c r="D78" s="58" t="s">
        <v>93</v>
      </c>
      <c r="E78" s="58" t="s">
        <v>94</v>
      </c>
      <c r="F78" s="59"/>
    </row>
    <row r="79" spans="1:6" ht="14.1" x14ac:dyDescent="0.45">
      <c r="A79" s="49"/>
      <c r="B79" s="56" t="s">
        <v>49</v>
      </c>
      <c r="C79" s="57">
        <v>0.75</v>
      </c>
      <c r="D79" s="149">
        <v>1</v>
      </c>
      <c r="E79" s="149">
        <v>0</v>
      </c>
      <c r="F79" s="60"/>
    </row>
    <row r="80" spans="1:6" x14ac:dyDescent="0.45">
      <c r="A80" s="49"/>
      <c r="B80" s="56" t="s">
        <v>50</v>
      </c>
      <c r="C80" s="61">
        <v>2</v>
      </c>
      <c r="D80" s="150">
        <v>1</v>
      </c>
      <c r="E80" s="150">
        <v>0</v>
      </c>
      <c r="F80" s="62"/>
    </row>
    <row r="81" spans="1:9" x14ac:dyDescent="0.45">
      <c r="A81" s="49"/>
      <c r="B81" s="56" t="s">
        <v>51</v>
      </c>
      <c r="C81" s="61">
        <v>0.1</v>
      </c>
      <c r="D81" s="150">
        <v>1</v>
      </c>
      <c r="E81" s="150">
        <v>2</v>
      </c>
      <c r="F81" s="62"/>
    </row>
    <row r="82" spans="1:9" x14ac:dyDescent="0.45">
      <c r="A82" s="49"/>
      <c r="B82" s="56" t="s">
        <v>104</v>
      </c>
      <c r="C82" s="61">
        <v>0.2</v>
      </c>
      <c r="D82" s="150">
        <v>1</v>
      </c>
      <c r="E82" s="150">
        <v>1</v>
      </c>
      <c r="F82" s="62"/>
    </row>
    <row r="83" spans="1:9" x14ac:dyDescent="0.45">
      <c r="A83" s="49"/>
      <c r="B83" s="56" t="s">
        <v>52</v>
      </c>
      <c r="C83" s="61">
        <v>1</v>
      </c>
      <c r="D83" s="150">
        <v>1</v>
      </c>
      <c r="E83" s="150">
        <v>1</v>
      </c>
      <c r="F83" s="62"/>
    </row>
    <row r="84" spans="1:9" x14ac:dyDescent="0.45">
      <c r="A84" s="49"/>
      <c r="B84" s="56" t="s">
        <v>53</v>
      </c>
      <c r="C84" s="61">
        <v>0.4</v>
      </c>
      <c r="D84" s="150">
        <v>0</v>
      </c>
      <c r="E84" s="150">
        <v>4</v>
      </c>
      <c r="F84" s="62"/>
    </row>
    <row r="85" spans="1:9" x14ac:dyDescent="0.45">
      <c r="A85" s="49"/>
      <c r="B85" s="56" t="s">
        <v>95</v>
      </c>
      <c r="C85" s="63"/>
      <c r="D85" s="61">
        <f>((C79*D79)+(C80*D80)+(C81*D81)+(C82*D82)+(C83*D83)+(C84*D84))</f>
        <v>4.0500000000000007</v>
      </c>
      <c r="E85" s="63">
        <f>((C79*E79)+(C80*E80)+(C81*E81)+(C82*E82)+(C83*E83)+(C84*E84))</f>
        <v>3</v>
      </c>
      <c r="F85" s="64"/>
    </row>
    <row r="86" spans="1:9" x14ac:dyDescent="0.45">
      <c r="A86" s="49"/>
      <c r="B86" s="130"/>
      <c r="C86" s="131"/>
      <c r="D86" s="51"/>
      <c r="E86" s="131"/>
      <c r="F86" s="64"/>
    </row>
    <row r="87" spans="1:9" x14ac:dyDescent="0.45">
      <c r="A87" s="5"/>
      <c r="B87" s="22" t="s">
        <v>54</v>
      </c>
      <c r="C87" s="23"/>
      <c r="D87" s="44"/>
      <c r="E87" s="24"/>
      <c r="F87" s="7"/>
    </row>
    <row r="88" spans="1:9" x14ac:dyDescent="0.45">
      <c r="A88" s="65"/>
      <c r="B88" s="66" t="s">
        <v>21</v>
      </c>
      <c r="C88" s="67"/>
      <c r="D88" s="99">
        <f>D51</f>
        <v>1543.3333333333333</v>
      </c>
      <c r="E88" s="68" t="s">
        <v>2</v>
      </c>
      <c r="F88" s="69"/>
      <c r="G88" s="4" t="s">
        <v>112</v>
      </c>
    </row>
    <row r="89" spans="1:9" x14ac:dyDescent="0.45">
      <c r="A89" s="65"/>
      <c r="B89" s="70" t="s">
        <v>55</v>
      </c>
      <c r="C89" s="71"/>
      <c r="D89" s="91">
        <f>D52</f>
        <v>0.9</v>
      </c>
      <c r="E89" s="72" t="s">
        <v>4</v>
      </c>
      <c r="F89" s="73"/>
      <c r="G89" s="4" t="s">
        <v>113</v>
      </c>
    </row>
    <row r="90" spans="1:9" x14ac:dyDescent="0.45">
      <c r="A90" s="65"/>
      <c r="B90" s="70" t="s">
        <v>56</v>
      </c>
      <c r="C90" s="71"/>
      <c r="D90" s="151">
        <v>10</v>
      </c>
      <c r="E90" s="72" t="s">
        <v>4</v>
      </c>
      <c r="F90" s="73"/>
      <c r="G90" s="117" t="s">
        <v>109</v>
      </c>
      <c r="H90" s="116" t="str">
        <f>"1-3"</f>
        <v>1-3</v>
      </c>
      <c r="I90" s="4" t="s">
        <v>115</v>
      </c>
    </row>
    <row r="91" spans="1:9" x14ac:dyDescent="0.45">
      <c r="A91" s="49"/>
      <c r="B91" s="6" t="s">
        <v>35</v>
      </c>
      <c r="C91" s="71"/>
      <c r="D91" s="96">
        <f>D88*4/3.14/1000/D89/D89</f>
        <v>2.4271971901129721</v>
      </c>
      <c r="E91" s="72" t="s">
        <v>26</v>
      </c>
      <c r="F91" s="73"/>
      <c r="G91" s="116" t="s">
        <v>108</v>
      </c>
    </row>
    <row r="92" spans="1:9" x14ac:dyDescent="0.45">
      <c r="A92" s="49"/>
      <c r="B92" s="70" t="s">
        <v>57</v>
      </c>
      <c r="C92" s="74"/>
      <c r="D92" s="91">
        <f>D85</f>
        <v>4.0500000000000007</v>
      </c>
      <c r="E92" s="75" t="s">
        <v>58</v>
      </c>
      <c r="F92" s="76"/>
      <c r="G92" s="119" t="str">
        <f>IF(AND(D91&gt;=1,D91&lt;=3.5),"OK","Change Dia")</f>
        <v>OK</v>
      </c>
    </row>
    <row r="93" spans="1:9" ht="14.1" x14ac:dyDescent="0.45">
      <c r="A93" s="49"/>
      <c r="B93" s="70" t="s">
        <v>59</v>
      </c>
      <c r="C93" s="71"/>
      <c r="D93" s="94">
        <f>D92*D91^2/2/9.81</f>
        <v>1.2160911880098799</v>
      </c>
      <c r="E93" s="72" t="s">
        <v>4</v>
      </c>
      <c r="F93" s="73"/>
    </row>
    <row r="94" spans="1:9" x14ac:dyDescent="0.45">
      <c r="A94" s="49"/>
      <c r="B94" s="70" t="s">
        <v>60</v>
      </c>
      <c r="C94" s="71"/>
      <c r="D94" s="91">
        <f>10.67*(D88/(1000*D14))^1.85*(D89)^(-4.87)*D90</f>
        <v>5.6645916184589779E-2</v>
      </c>
      <c r="E94" s="72" t="s">
        <v>4</v>
      </c>
      <c r="F94" s="73"/>
    </row>
    <row r="95" spans="1:9" x14ac:dyDescent="0.45">
      <c r="A95" s="49"/>
      <c r="B95" s="70" t="s">
        <v>61</v>
      </c>
      <c r="C95" s="71"/>
      <c r="D95" s="91">
        <f>D93+D94</f>
        <v>1.2727371041944697</v>
      </c>
      <c r="E95" s="72" t="s">
        <v>4</v>
      </c>
      <c r="F95" s="73"/>
    </row>
    <row r="96" spans="1:9" ht="14.1" thickBot="1" x14ac:dyDescent="0.5">
      <c r="A96" s="196"/>
      <c r="B96" s="197"/>
      <c r="C96" s="197"/>
      <c r="D96" s="197"/>
      <c r="E96" s="197"/>
      <c r="F96" s="198"/>
    </row>
    <row r="97" spans="1:7" x14ac:dyDescent="0.45">
      <c r="A97" s="113"/>
      <c r="B97" s="106" t="s">
        <v>62</v>
      </c>
      <c r="C97" s="107"/>
      <c r="D97" s="108"/>
      <c r="E97" s="109"/>
      <c r="F97" s="112"/>
    </row>
    <row r="98" spans="1:7" x14ac:dyDescent="0.45">
      <c r="A98" s="65"/>
      <c r="B98" s="66" t="s">
        <v>21</v>
      </c>
      <c r="C98" s="77"/>
      <c r="D98" s="93">
        <f>D56</f>
        <v>4630</v>
      </c>
      <c r="E98" s="78" t="s">
        <v>2</v>
      </c>
      <c r="F98" s="69"/>
      <c r="G98" s="4" t="s">
        <v>112</v>
      </c>
    </row>
    <row r="99" spans="1:7" x14ac:dyDescent="0.45">
      <c r="A99" s="65"/>
      <c r="B99" s="66" t="s">
        <v>55</v>
      </c>
      <c r="C99" s="79"/>
      <c r="D99" s="91">
        <f>D57</f>
        <v>1.4</v>
      </c>
      <c r="E99" s="72" t="s">
        <v>4</v>
      </c>
      <c r="F99" s="73"/>
      <c r="G99" s="4" t="s">
        <v>113</v>
      </c>
    </row>
    <row r="100" spans="1:7" x14ac:dyDescent="0.45">
      <c r="A100" s="65"/>
      <c r="B100" s="70" t="s">
        <v>63</v>
      </c>
      <c r="C100" s="79"/>
      <c r="D100" s="152">
        <v>20</v>
      </c>
      <c r="E100" s="72" t="s">
        <v>4</v>
      </c>
      <c r="F100" s="73"/>
      <c r="G100" s="117" t="s">
        <v>109</v>
      </c>
    </row>
    <row r="101" spans="1:7" x14ac:dyDescent="0.45">
      <c r="A101" s="49"/>
      <c r="B101" s="6" t="s">
        <v>35</v>
      </c>
      <c r="C101" s="79"/>
      <c r="D101" s="96">
        <f>D98*4/3.14/1000/D99/D99</f>
        <v>3.0092291693747564</v>
      </c>
      <c r="E101" s="72" t="s">
        <v>26</v>
      </c>
      <c r="F101" s="73"/>
      <c r="G101" s="116" t="s">
        <v>108</v>
      </c>
    </row>
    <row r="102" spans="1:7" x14ac:dyDescent="0.45">
      <c r="A102" s="49"/>
      <c r="B102" s="70" t="s">
        <v>57</v>
      </c>
      <c r="C102" s="79"/>
      <c r="D102" s="91">
        <f>E85</f>
        <v>3</v>
      </c>
      <c r="E102" s="75" t="s">
        <v>58</v>
      </c>
      <c r="F102" s="76"/>
      <c r="G102" s="119" t="str">
        <f>IF(AND(D101&gt;=1,D101&lt;=3.5),"OK","Change Dia")</f>
        <v>OK</v>
      </c>
    </row>
    <row r="103" spans="1:7" ht="14.1" x14ac:dyDescent="0.45">
      <c r="A103" s="49"/>
      <c r="B103" s="70" t="s">
        <v>59</v>
      </c>
      <c r="C103" s="79"/>
      <c r="D103" s="91">
        <f>D102*D101^2/2/9.81</f>
        <v>1.3846269409504413</v>
      </c>
      <c r="E103" s="72" t="s">
        <v>4</v>
      </c>
      <c r="F103" s="73"/>
    </row>
    <row r="104" spans="1:7" x14ac:dyDescent="0.45">
      <c r="A104" s="49"/>
      <c r="B104" s="80" t="s">
        <v>60</v>
      </c>
      <c r="C104" s="81"/>
      <c r="D104" s="98">
        <f>10.67*(D98/(1000*D14))^1.85*(D99)^(-4.87)*D100</f>
        <v>0.10055192968569274</v>
      </c>
      <c r="E104" s="72" t="s">
        <v>4</v>
      </c>
      <c r="F104" s="73"/>
    </row>
    <row r="105" spans="1:7" x14ac:dyDescent="0.45">
      <c r="A105" s="49"/>
      <c r="B105" s="6" t="s">
        <v>64</v>
      </c>
      <c r="C105" s="82"/>
      <c r="D105" s="91">
        <f>D103+D104</f>
        <v>1.485178870636134</v>
      </c>
      <c r="E105" s="72" t="s">
        <v>4</v>
      </c>
      <c r="F105" s="73"/>
    </row>
    <row r="106" spans="1:7" x14ac:dyDescent="0.45">
      <c r="A106" s="185"/>
      <c r="B106" s="186"/>
      <c r="C106" s="186"/>
      <c r="D106" s="186"/>
      <c r="E106" s="186"/>
      <c r="F106" s="187"/>
    </row>
    <row r="107" spans="1:7" x14ac:dyDescent="0.45">
      <c r="A107" s="17"/>
      <c r="B107" s="22" t="s">
        <v>65</v>
      </c>
      <c r="C107" s="23"/>
      <c r="D107" s="44"/>
      <c r="E107" s="24"/>
      <c r="F107" s="120"/>
    </row>
    <row r="108" spans="1:7" x14ac:dyDescent="0.45">
      <c r="A108" s="65"/>
      <c r="B108" s="70" t="s">
        <v>66</v>
      </c>
      <c r="C108" s="67"/>
      <c r="D108" s="93">
        <f>D98</f>
        <v>4630</v>
      </c>
      <c r="E108" s="72" t="s">
        <v>2</v>
      </c>
      <c r="F108" s="73"/>
      <c r="G108" s="4" t="s">
        <v>112</v>
      </c>
    </row>
    <row r="109" spans="1:7" x14ac:dyDescent="0.45">
      <c r="A109" s="65"/>
      <c r="B109" s="66" t="s">
        <v>55</v>
      </c>
      <c r="C109" s="71"/>
      <c r="D109" s="94">
        <f>D62</f>
        <v>1.4</v>
      </c>
      <c r="E109" s="72" t="s">
        <v>4</v>
      </c>
      <c r="F109" s="73"/>
      <c r="G109" s="4" t="s">
        <v>113</v>
      </c>
    </row>
    <row r="110" spans="1:7" x14ac:dyDescent="0.45">
      <c r="A110" s="65"/>
      <c r="B110" s="70" t="s">
        <v>67</v>
      </c>
      <c r="C110" s="71"/>
      <c r="D110" s="95">
        <f>D12</f>
        <v>370</v>
      </c>
      <c r="E110" s="72" t="s">
        <v>4</v>
      </c>
      <c r="F110" s="73"/>
      <c r="G110" s="117" t="s">
        <v>109</v>
      </c>
    </row>
    <row r="111" spans="1:7" x14ac:dyDescent="0.45">
      <c r="A111" s="49"/>
      <c r="B111" s="6" t="s">
        <v>35</v>
      </c>
      <c r="C111" s="71"/>
      <c r="D111" s="96">
        <f>D108*4/3.14/1000/D109/D109</f>
        <v>3.0092291693747564</v>
      </c>
      <c r="E111" s="72" t="s">
        <v>26</v>
      </c>
      <c r="F111" s="73"/>
      <c r="G111" s="116" t="s">
        <v>108</v>
      </c>
    </row>
    <row r="112" spans="1:7" x14ac:dyDescent="0.45">
      <c r="A112" s="49"/>
      <c r="B112" s="70" t="s">
        <v>68</v>
      </c>
      <c r="C112" s="71"/>
      <c r="D112" s="91">
        <f>10.67*(D108/(1000*D14))^1.85*(D109)^(-4.87)*D110</f>
        <v>1.8602106991853158</v>
      </c>
      <c r="E112" s="72" t="s">
        <v>4</v>
      </c>
      <c r="F112" s="73"/>
      <c r="G112" s="119" t="str">
        <f>IF(AND(D111&gt;=1,D111&lt;=3.5),"OK","Change Dia")</f>
        <v>OK</v>
      </c>
    </row>
    <row r="113" spans="1:7" x14ac:dyDescent="0.45">
      <c r="A113" s="49"/>
      <c r="B113" s="70" t="s">
        <v>69</v>
      </c>
      <c r="C113" s="71"/>
      <c r="D113" s="91">
        <f>10.67*(D108/(1000*C14))^1.85*(D109)^(-4.87)*D110</f>
        <v>1.3986549191678561</v>
      </c>
      <c r="E113" s="72" t="s">
        <v>4</v>
      </c>
      <c r="F113" s="73"/>
    </row>
    <row r="114" spans="1:7" x14ac:dyDescent="0.45">
      <c r="A114" s="49"/>
      <c r="B114" s="70" t="s">
        <v>70</v>
      </c>
      <c r="C114" s="71"/>
      <c r="D114" s="91">
        <f>0.4*D112</f>
        <v>0.74408427967412638</v>
      </c>
      <c r="E114" s="72" t="s">
        <v>4</v>
      </c>
      <c r="F114" s="73"/>
    </row>
    <row r="115" spans="1:7" x14ac:dyDescent="0.45">
      <c r="A115" s="49"/>
      <c r="B115" s="70" t="s">
        <v>71</v>
      </c>
      <c r="C115" s="71"/>
      <c r="D115" s="97">
        <f>D114+D112</f>
        <v>2.6042949788594423</v>
      </c>
      <c r="E115" s="72" t="s">
        <v>4</v>
      </c>
      <c r="F115" s="73"/>
    </row>
    <row r="116" spans="1:7" x14ac:dyDescent="0.45">
      <c r="A116" s="185"/>
      <c r="B116" s="186"/>
      <c r="C116" s="186"/>
      <c r="D116" s="186"/>
      <c r="E116" s="186"/>
      <c r="F116" s="187"/>
    </row>
    <row r="117" spans="1:7" x14ac:dyDescent="0.45">
      <c r="A117" s="17"/>
      <c r="B117" s="22" t="s">
        <v>72</v>
      </c>
      <c r="C117" s="23"/>
      <c r="D117" s="44"/>
      <c r="E117" s="24"/>
      <c r="F117" s="120"/>
    </row>
    <row r="118" spans="1:7" x14ac:dyDescent="0.45">
      <c r="A118" s="49"/>
      <c r="B118" s="70" t="s">
        <v>73</v>
      </c>
      <c r="C118" s="83"/>
      <c r="D118" s="91">
        <f>D42</f>
        <v>31.457703081232498</v>
      </c>
      <c r="E118" s="72" t="s">
        <v>4</v>
      </c>
      <c r="F118" s="73"/>
    </row>
    <row r="119" spans="1:7" x14ac:dyDescent="0.45">
      <c r="A119" s="49"/>
      <c r="B119" s="6" t="s">
        <v>74</v>
      </c>
      <c r="C119" s="83"/>
      <c r="D119" s="91">
        <f>D7</f>
        <v>41.6</v>
      </c>
      <c r="E119" s="72" t="s">
        <v>4</v>
      </c>
      <c r="F119" s="73"/>
    </row>
    <row r="120" spans="1:7" x14ac:dyDescent="0.45">
      <c r="A120" s="20"/>
      <c r="B120" s="29" t="s">
        <v>75</v>
      </c>
      <c r="C120" s="30"/>
      <c r="D120" s="92">
        <f>D119-D118</f>
        <v>10.142296918767503</v>
      </c>
      <c r="E120" s="35" t="s">
        <v>4</v>
      </c>
      <c r="F120" s="36"/>
    </row>
    <row r="121" spans="1:7" x14ac:dyDescent="0.45">
      <c r="A121" s="20"/>
      <c r="B121" s="199"/>
      <c r="C121" s="199"/>
      <c r="D121" s="199"/>
      <c r="E121" s="199"/>
      <c r="F121" s="200"/>
    </row>
    <row r="122" spans="1:7" x14ac:dyDescent="0.45">
      <c r="A122" s="17"/>
      <c r="B122" s="22" t="s">
        <v>76</v>
      </c>
      <c r="C122" s="23"/>
      <c r="D122" s="44"/>
      <c r="E122" s="24" t="s">
        <v>77</v>
      </c>
      <c r="F122" s="120"/>
    </row>
    <row r="123" spans="1:7" x14ac:dyDescent="0.45">
      <c r="A123" s="65"/>
      <c r="B123" s="47" t="s">
        <v>78</v>
      </c>
      <c r="C123" s="84"/>
      <c r="D123" s="90">
        <f>D115+D105+D95</f>
        <v>5.3622109536900453</v>
      </c>
      <c r="E123" s="85" t="s">
        <v>4</v>
      </c>
      <c r="F123" s="73"/>
      <c r="G123" s="4" t="s">
        <v>130</v>
      </c>
    </row>
    <row r="124" spans="1:7" x14ac:dyDescent="0.45">
      <c r="A124" s="65"/>
      <c r="B124" s="70" t="s">
        <v>105</v>
      </c>
      <c r="C124" s="86"/>
      <c r="D124" s="91">
        <f>D120</f>
        <v>10.142296918767503</v>
      </c>
      <c r="E124" s="72" t="s">
        <v>4</v>
      </c>
      <c r="F124" s="73"/>
    </row>
    <row r="125" spans="1:7" x14ac:dyDescent="0.45">
      <c r="A125" s="65"/>
      <c r="B125" s="80" t="s">
        <v>79</v>
      </c>
      <c r="C125" s="86"/>
      <c r="D125" s="91">
        <f>D123+D124</f>
        <v>15.504507872457548</v>
      </c>
      <c r="E125" s="72" t="s">
        <v>4</v>
      </c>
      <c r="F125" s="73"/>
    </row>
    <row r="126" spans="1:7" x14ac:dyDescent="0.45">
      <c r="A126" s="5"/>
      <c r="B126" s="29" t="s">
        <v>80</v>
      </c>
      <c r="C126" s="30"/>
      <c r="D126" s="1">
        <f>CEILING(D125,1)</f>
        <v>16</v>
      </c>
      <c r="E126" s="35" t="s">
        <v>4</v>
      </c>
      <c r="F126" s="36"/>
    </row>
    <row r="127" spans="1:7" x14ac:dyDescent="0.45">
      <c r="A127" s="182"/>
      <c r="B127" s="183"/>
      <c r="C127" s="183"/>
      <c r="D127" s="183"/>
      <c r="E127" s="183"/>
      <c r="F127" s="184"/>
    </row>
    <row r="128" spans="1:7" x14ac:dyDescent="0.45">
      <c r="A128" s="5"/>
      <c r="B128" s="22" t="s">
        <v>81</v>
      </c>
      <c r="C128" s="23"/>
      <c r="D128" s="44"/>
      <c r="E128" s="24"/>
      <c r="F128" s="38"/>
    </row>
    <row r="129" spans="1:6" ht="14.4" x14ac:dyDescent="0.45">
      <c r="A129" s="5"/>
      <c r="B129" s="39" t="s">
        <v>82</v>
      </c>
      <c r="C129" s="37"/>
      <c r="D129" s="2">
        <f>D21</f>
        <v>1543.3333333333333</v>
      </c>
      <c r="E129" s="40" t="s">
        <v>2</v>
      </c>
      <c r="F129" s="38"/>
    </row>
    <row r="130" spans="1:6" ht="14.4" x14ac:dyDescent="0.45">
      <c r="A130" s="5"/>
      <c r="B130" s="39" t="s">
        <v>83</v>
      </c>
      <c r="C130" s="37"/>
      <c r="D130" s="2">
        <f>D126</f>
        <v>16</v>
      </c>
      <c r="E130" s="40" t="s">
        <v>4</v>
      </c>
      <c r="F130" s="38"/>
    </row>
    <row r="131" spans="1:6" x14ac:dyDescent="0.45">
      <c r="A131" s="182"/>
      <c r="B131" s="183"/>
      <c r="C131" s="183"/>
      <c r="D131" s="183"/>
      <c r="E131" s="183"/>
      <c r="F131" s="184"/>
    </row>
    <row r="132" spans="1:6" x14ac:dyDescent="0.45">
      <c r="A132" s="17" t="s">
        <v>84</v>
      </c>
      <c r="B132" s="18"/>
      <c r="C132" s="18"/>
      <c r="D132" s="43"/>
      <c r="E132" s="18"/>
      <c r="F132" s="19"/>
    </row>
    <row r="133" spans="1:6" x14ac:dyDescent="0.45">
      <c r="A133" s="17"/>
      <c r="B133" s="18"/>
      <c r="C133" s="18"/>
      <c r="D133" s="43"/>
      <c r="E133" s="18"/>
      <c r="F133" s="19"/>
    </row>
    <row r="134" spans="1:6" x14ac:dyDescent="0.45">
      <c r="A134" s="87"/>
      <c r="B134" s="6" t="s">
        <v>32</v>
      </c>
      <c r="C134" s="88"/>
      <c r="D134" s="165">
        <f>D47</f>
        <v>8.9422969187675001</v>
      </c>
      <c r="E134" s="78" t="s">
        <v>4</v>
      </c>
      <c r="F134" s="89"/>
    </row>
    <row r="135" spans="1:6" x14ac:dyDescent="0.45">
      <c r="A135" s="65"/>
      <c r="B135" s="6" t="s">
        <v>85</v>
      </c>
      <c r="C135" s="88"/>
      <c r="D135" s="166">
        <f>D109*1000</f>
        <v>1400</v>
      </c>
      <c r="E135" s="78" t="s">
        <v>106</v>
      </c>
      <c r="F135" s="69"/>
    </row>
    <row r="136" spans="1:6" x14ac:dyDescent="0.45">
      <c r="A136" s="65"/>
      <c r="B136" s="6" t="s">
        <v>86</v>
      </c>
      <c r="C136" s="88"/>
      <c r="D136" s="167">
        <f>D18</f>
        <v>3</v>
      </c>
      <c r="E136" s="78" t="s">
        <v>15</v>
      </c>
      <c r="F136" s="69"/>
    </row>
    <row r="137" spans="1:6" x14ac:dyDescent="0.45">
      <c r="A137" s="65"/>
      <c r="B137" s="6" t="s">
        <v>87</v>
      </c>
      <c r="C137" s="88"/>
      <c r="D137" s="168">
        <f>D19</f>
        <v>1</v>
      </c>
      <c r="E137" s="78" t="s">
        <v>15</v>
      </c>
      <c r="F137" s="69"/>
    </row>
    <row r="138" spans="1:6" x14ac:dyDescent="0.45">
      <c r="A138" s="65"/>
      <c r="B138" s="6" t="s">
        <v>88</v>
      </c>
      <c r="C138" s="88"/>
      <c r="D138" s="167">
        <f>D136+D137</f>
        <v>4</v>
      </c>
      <c r="E138" s="78" t="s">
        <v>15</v>
      </c>
      <c r="F138" s="69"/>
    </row>
    <row r="139" spans="1:6" x14ac:dyDescent="0.45">
      <c r="A139" s="65"/>
      <c r="B139" s="6" t="s">
        <v>89</v>
      </c>
      <c r="C139" s="88"/>
      <c r="D139" s="169">
        <f>D129</f>
        <v>1543.3333333333333</v>
      </c>
      <c r="E139" s="78" t="s">
        <v>2</v>
      </c>
      <c r="F139" s="69"/>
    </row>
    <row r="140" spans="1:6" x14ac:dyDescent="0.45">
      <c r="A140" s="65"/>
      <c r="B140" s="6" t="s">
        <v>90</v>
      </c>
      <c r="C140" s="88"/>
      <c r="D140" s="170">
        <f>D130</f>
        <v>16</v>
      </c>
      <c r="E140" s="78" t="s">
        <v>4</v>
      </c>
      <c r="F140" s="69"/>
    </row>
    <row r="141" spans="1:6" x14ac:dyDescent="0.45">
      <c r="A141" s="65"/>
      <c r="B141" s="6" t="s">
        <v>309</v>
      </c>
      <c r="C141" s="88"/>
      <c r="D141" s="170">
        <v>1</v>
      </c>
      <c r="E141" s="78" t="s">
        <v>310</v>
      </c>
      <c r="F141" s="69"/>
    </row>
    <row r="142" spans="1:6" x14ac:dyDescent="0.45">
      <c r="A142" s="65"/>
      <c r="B142" s="6" t="s">
        <v>131</v>
      </c>
      <c r="C142" s="88"/>
      <c r="D142" s="171">
        <f>(9.81*D21*D140)*D141/(1000)</f>
        <v>242.24160000000001</v>
      </c>
      <c r="E142" s="78" t="s">
        <v>136</v>
      </c>
      <c r="F142" s="69"/>
    </row>
    <row r="143" spans="1:6" x14ac:dyDescent="0.45">
      <c r="A143" s="65"/>
      <c r="B143" s="6" t="s">
        <v>132</v>
      </c>
      <c r="C143" s="88"/>
      <c r="D143" s="172">
        <v>80</v>
      </c>
      <c r="E143" s="78" t="s">
        <v>91</v>
      </c>
      <c r="F143" s="69"/>
    </row>
    <row r="144" spans="1:6" x14ac:dyDescent="0.45">
      <c r="A144" s="65"/>
      <c r="B144" s="6" t="s">
        <v>133</v>
      </c>
      <c r="C144" s="82"/>
      <c r="D144" s="165">
        <f>D142/(D143/100)</f>
        <v>302.80199999999996</v>
      </c>
      <c r="E144" s="78" t="s">
        <v>136</v>
      </c>
      <c r="F144" s="69"/>
    </row>
    <row r="145" spans="1:6" ht="14.1" thickBot="1" x14ac:dyDescent="0.5">
      <c r="A145" s="162"/>
      <c r="B145" s="6" t="s">
        <v>134</v>
      </c>
      <c r="C145" s="9"/>
      <c r="D145" s="173">
        <v>90</v>
      </c>
      <c r="E145" s="158" t="s">
        <v>91</v>
      </c>
      <c r="F145" s="123"/>
    </row>
    <row r="146" spans="1:6" x14ac:dyDescent="0.45">
      <c r="A146" s="163"/>
      <c r="B146" s="6" t="s">
        <v>135</v>
      </c>
      <c r="C146" s="160"/>
      <c r="D146" s="174">
        <v>1.1499999999999999</v>
      </c>
      <c r="E146" s="159"/>
    </row>
    <row r="147" spans="1:6" x14ac:dyDescent="0.45">
      <c r="B147" s="161" t="s">
        <v>311</v>
      </c>
      <c r="C147" s="9"/>
      <c r="D147" s="164">
        <f>D144*1.15/(D145/100)</f>
        <v>386.91366666666653</v>
      </c>
      <c r="E147" s="78" t="s">
        <v>136</v>
      </c>
    </row>
    <row r="148" spans="1:6" x14ac:dyDescent="0.45">
      <c r="B148" s="161" t="s">
        <v>312</v>
      </c>
      <c r="C148" s="9"/>
      <c r="D148" s="164">
        <f>ROUND((D147/0.746),0)</f>
        <v>519</v>
      </c>
      <c r="E148" s="78" t="s">
        <v>313</v>
      </c>
    </row>
  </sheetData>
  <mergeCells count="16">
    <mergeCell ref="A131:F131"/>
    <mergeCell ref="A64:F64"/>
    <mergeCell ref="B3:F3"/>
    <mergeCell ref="D4:F4"/>
    <mergeCell ref="C13:D13"/>
    <mergeCell ref="D33:F33"/>
    <mergeCell ref="A34:F34"/>
    <mergeCell ref="A48:F48"/>
    <mergeCell ref="A54:F54"/>
    <mergeCell ref="A59:F59"/>
    <mergeCell ref="B5:C5"/>
    <mergeCell ref="A96:F96"/>
    <mergeCell ref="A106:F106"/>
    <mergeCell ref="A116:F116"/>
    <mergeCell ref="B121:F121"/>
    <mergeCell ref="A127:F127"/>
  </mergeCells>
  <printOptions horizontalCentered="1" verticalCentered="1"/>
  <pageMargins left="0.7" right="0.7" top="0.75" bottom="0.75" header="0.3" footer="0.3"/>
  <pageSetup paperSize="9" orientation="portrait" r:id="rId1"/>
  <headerFooter>
    <oddHeader xml:space="preserve">&amp;L&amp;G&amp;C&amp;"-,Bold"&amp;10                       &amp;RMECHANICAL CALCULATION SHEET-STORM PUMP STATION </oddHeader>
  </headerFooter>
  <rowBreaks count="2" manualBreakCount="2">
    <brk id="47" max="5" man="1"/>
    <brk id="96" max="5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Equation.3" shapeId="2049" r:id="rId5">
          <objectPr defaultSize="0" autoPict="0" r:id="rId6">
            <anchor moveWithCells="1">
              <from>
                <xdr:col>1</xdr:col>
                <xdr:colOff>285750</xdr:colOff>
                <xdr:row>66</xdr:row>
                <xdr:rowOff>30480</xdr:rowOff>
              </from>
              <to>
                <xdr:col>2</xdr:col>
                <xdr:colOff>209550</xdr:colOff>
                <xdr:row>69</xdr:row>
                <xdr:rowOff>95250</xdr:rowOff>
              </to>
            </anchor>
          </objectPr>
        </oleObject>
      </mc:Choice>
      <mc:Fallback>
        <oleObject progId="Equation.3" shapeId="2049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E114-44CF-4CD0-B77F-CAAE849C316F}">
  <dimension ref="A1:C165"/>
  <sheetViews>
    <sheetView workbookViewId="0">
      <selection activeCell="C35" sqref="C35"/>
    </sheetView>
  </sheetViews>
  <sheetFormatPr defaultRowHeight="14.4" x14ac:dyDescent="0.55000000000000004"/>
  <cols>
    <col min="1" max="1" width="25.20703125" customWidth="1"/>
    <col min="3" max="3" width="12.3125" customWidth="1"/>
  </cols>
  <sheetData>
    <row r="1" spans="1:3" x14ac:dyDescent="0.55000000000000004">
      <c r="A1" s="175" t="s">
        <v>137</v>
      </c>
      <c r="B1" s="176" t="s">
        <v>138</v>
      </c>
      <c r="C1" s="176" t="s">
        <v>139</v>
      </c>
    </row>
    <row r="2" spans="1:3" x14ac:dyDescent="0.55000000000000004">
      <c r="A2" s="177" t="s">
        <v>140</v>
      </c>
      <c r="B2" s="178">
        <v>25</v>
      </c>
      <c r="C2" s="178">
        <v>1049</v>
      </c>
    </row>
    <row r="3" spans="1:3" x14ac:dyDescent="0.55000000000000004">
      <c r="A3" s="177" t="s">
        <v>141</v>
      </c>
      <c r="B3" s="178">
        <v>25</v>
      </c>
      <c r="C3" s="178">
        <v>784.6</v>
      </c>
    </row>
    <row r="4" spans="1:3" x14ac:dyDescent="0.55000000000000004">
      <c r="A4" s="177" t="s">
        <v>142</v>
      </c>
      <c r="B4" s="178">
        <v>20</v>
      </c>
      <c r="C4" s="178">
        <v>782</v>
      </c>
    </row>
    <row r="5" spans="1:3" x14ac:dyDescent="0.55000000000000004">
      <c r="A5" s="177" t="s">
        <v>143</v>
      </c>
      <c r="B5" s="178">
        <v>25</v>
      </c>
      <c r="C5" s="178">
        <v>785.1</v>
      </c>
    </row>
    <row r="6" spans="1:3" x14ac:dyDescent="0.55000000000000004">
      <c r="A6" s="177" t="s">
        <v>144</v>
      </c>
      <c r="B6" s="178">
        <v>25</v>
      </c>
      <c r="C6" s="178">
        <v>786.5</v>
      </c>
    </row>
    <row r="7" spans="1:3" x14ac:dyDescent="0.55000000000000004">
      <c r="A7" s="177" t="s">
        <v>145</v>
      </c>
      <c r="B7" s="178">
        <v>25</v>
      </c>
      <c r="C7" s="178">
        <v>800</v>
      </c>
    </row>
    <row r="8" spans="1:3" x14ac:dyDescent="0.55000000000000004">
      <c r="A8" s="177" t="s">
        <v>146</v>
      </c>
      <c r="B8" s="178">
        <v>25</v>
      </c>
      <c r="C8" s="178">
        <v>823.5</v>
      </c>
    </row>
    <row r="9" spans="1:3" x14ac:dyDescent="0.55000000000000004">
      <c r="A9" s="177" t="s">
        <v>147</v>
      </c>
      <c r="B9" s="178">
        <v>25</v>
      </c>
      <c r="C9" s="178">
        <v>1019</v>
      </c>
    </row>
    <row r="10" spans="1:3" x14ac:dyDescent="0.55000000000000004">
      <c r="A10" s="177" t="s">
        <v>148</v>
      </c>
      <c r="B10" s="178">
        <v>15</v>
      </c>
      <c r="C10" s="178" t="s">
        <v>149</v>
      </c>
    </row>
    <row r="11" spans="1:3" x14ac:dyDescent="0.55000000000000004">
      <c r="A11" s="177" t="s">
        <v>150</v>
      </c>
      <c r="B11" s="178">
        <v>10</v>
      </c>
      <c r="C11" s="178">
        <v>1010</v>
      </c>
    </row>
    <row r="12" spans="1:3" x14ac:dyDescent="0.55000000000000004">
      <c r="A12" s="177" t="s">
        <v>151</v>
      </c>
      <c r="B12" s="178">
        <v>25</v>
      </c>
      <c r="C12" s="178">
        <v>873.8</v>
      </c>
    </row>
    <row r="13" spans="1:3" x14ac:dyDescent="0.55000000000000004">
      <c r="A13" s="177" t="s">
        <v>152</v>
      </c>
      <c r="B13" s="178">
        <v>15</v>
      </c>
      <c r="C13" s="178">
        <v>1230</v>
      </c>
    </row>
    <row r="14" spans="1:3" x14ac:dyDescent="0.55000000000000004">
      <c r="A14" s="177" t="s">
        <v>153</v>
      </c>
      <c r="B14" s="178">
        <v>15</v>
      </c>
      <c r="C14" s="178">
        <v>1230</v>
      </c>
    </row>
    <row r="15" spans="1:3" x14ac:dyDescent="0.55000000000000004">
      <c r="A15" s="177" t="s">
        <v>154</v>
      </c>
      <c r="B15" s="178">
        <v>25</v>
      </c>
      <c r="C15" s="178">
        <v>3120</v>
      </c>
    </row>
    <row r="16" spans="1:3" x14ac:dyDescent="0.55000000000000004">
      <c r="A16" s="177" t="s">
        <v>155</v>
      </c>
      <c r="B16" s="178">
        <v>20</v>
      </c>
      <c r="C16" s="178">
        <v>959</v>
      </c>
    </row>
    <row r="17" spans="1:3" x14ac:dyDescent="0.55000000000000004">
      <c r="A17" s="177" t="s">
        <v>156</v>
      </c>
      <c r="B17" s="178">
        <v>25</v>
      </c>
      <c r="C17" s="178">
        <v>599</v>
      </c>
    </row>
    <row r="18" spans="1:3" x14ac:dyDescent="0.55000000000000004">
      <c r="A18" s="177" t="s">
        <v>157</v>
      </c>
      <c r="B18" s="178">
        <v>20</v>
      </c>
      <c r="C18" s="178">
        <v>880</v>
      </c>
    </row>
    <row r="19" spans="1:3" x14ac:dyDescent="0.55000000000000004">
      <c r="A19" s="177" t="s">
        <v>158</v>
      </c>
      <c r="B19" s="178">
        <v>20</v>
      </c>
      <c r="C19" s="178">
        <v>810</v>
      </c>
    </row>
    <row r="20" spans="1:3" x14ac:dyDescent="0.55000000000000004">
      <c r="A20" s="177" t="s">
        <v>159</v>
      </c>
      <c r="B20" s="178">
        <v>20</v>
      </c>
      <c r="C20" s="178">
        <v>886</v>
      </c>
    </row>
    <row r="21" spans="1:3" x14ac:dyDescent="0.55000000000000004">
      <c r="A21" s="177" t="s">
        <v>160</v>
      </c>
      <c r="B21" s="178">
        <v>25</v>
      </c>
      <c r="C21" s="178">
        <v>921</v>
      </c>
    </row>
    <row r="22" spans="1:3" x14ac:dyDescent="0.55000000000000004">
      <c r="A22" s="177" t="s">
        <v>161</v>
      </c>
      <c r="B22" s="178">
        <v>15</v>
      </c>
      <c r="C22" s="178">
        <v>956</v>
      </c>
    </row>
    <row r="23" spans="1:3" x14ac:dyDescent="0.55000000000000004">
      <c r="A23" s="177" t="s">
        <v>162</v>
      </c>
      <c r="B23" s="178">
        <v>25</v>
      </c>
      <c r="C23" s="178">
        <v>1261</v>
      </c>
    </row>
    <row r="24" spans="1:3" x14ac:dyDescent="0.55000000000000004">
      <c r="A24" s="177" t="s">
        <v>163</v>
      </c>
      <c r="B24" s="178">
        <v>25</v>
      </c>
      <c r="C24" s="178">
        <v>1584</v>
      </c>
    </row>
    <row r="25" spans="1:3" x14ac:dyDescent="0.55000000000000004">
      <c r="A25" s="177" t="s">
        <v>164</v>
      </c>
      <c r="B25" s="178">
        <v>25</v>
      </c>
      <c r="C25" s="178">
        <v>857</v>
      </c>
    </row>
    <row r="26" spans="1:3" x14ac:dyDescent="0.55000000000000004">
      <c r="A26" s="177" t="s">
        <v>165</v>
      </c>
      <c r="B26" s="178">
        <v>25</v>
      </c>
      <c r="C26" s="178">
        <v>956.1</v>
      </c>
    </row>
    <row r="27" spans="1:3" x14ac:dyDescent="0.55000000000000004">
      <c r="A27" s="177" t="s">
        <v>166</v>
      </c>
      <c r="B27" s="178">
        <v>25</v>
      </c>
      <c r="C27" s="178">
        <v>1560</v>
      </c>
    </row>
    <row r="28" spans="1:3" x14ac:dyDescent="0.55000000000000004">
      <c r="A28" s="177" t="s">
        <v>167</v>
      </c>
      <c r="B28" s="178">
        <v>20</v>
      </c>
      <c r="C28" s="178">
        <v>1106</v>
      </c>
    </row>
    <row r="29" spans="1:3" x14ac:dyDescent="0.55000000000000004">
      <c r="A29" s="177" t="s">
        <v>168</v>
      </c>
      <c r="B29" s="178">
        <v>20</v>
      </c>
      <c r="C29" s="178">
        <v>1489</v>
      </c>
    </row>
    <row r="30" spans="1:3" x14ac:dyDescent="0.55000000000000004">
      <c r="A30" s="177" t="s">
        <v>168</v>
      </c>
      <c r="B30" s="178">
        <v>25</v>
      </c>
      <c r="C30" s="178">
        <v>1465</v>
      </c>
    </row>
    <row r="31" spans="1:3" x14ac:dyDescent="0.55000000000000004">
      <c r="A31" s="177" t="s">
        <v>169</v>
      </c>
      <c r="B31" s="178">
        <v>25</v>
      </c>
      <c r="C31" s="178">
        <v>1660</v>
      </c>
    </row>
    <row r="32" spans="1:3" x14ac:dyDescent="0.55000000000000004">
      <c r="A32" s="177" t="s">
        <v>170</v>
      </c>
      <c r="B32" s="178">
        <v>15</v>
      </c>
      <c r="C32" s="178">
        <v>924</v>
      </c>
    </row>
    <row r="33" spans="1:3" x14ac:dyDescent="0.55000000000000004">
      <c r="A33" s="177" t="s">
        <v>171</v>
      </c>
      <c r="B33" s="178">
        <v>15</v>
      </c>
      <c r="C33" s="178">
        <v>926</v>
      </c>
    </row>
    <row r="34" spans="1:3" x14ac:dyDescent="0.55000000000000004">
      <c r="A34" s="177" t="s">
        <v>172</v>
      </c>
      <c r="B34" s="178">
        <v>25</v>
      </c>
      <c r="C34" s="178">
        <v>1024</v>
      </c>
    </row>
    <row r="35" spans="1:3" x14ac:dyDescent="0.55000000000000004">
      <c r="A35" s="177" t="s">
        <v>173</v>
      </c>
      <c r="B35" s="178">
        <v>15</v>
      </c>
      <c r="C35" s="178">
        <v>1067</v>
      </c>
    </row>
    <row r="36" spans="1:3" x14ac:dyDescent="0.55000000000000004">
      <c r="A36" s="177" t="s">
        <v>174</v>
      </c>
      <c r="B36" s="178" t="s">
        <v>175</v>
      </c>
      <c r="C36" s="178">
        <v>790</v>
      </c>
    </row>
    <row r="37" spans="1:3" x14ac:dyDescent="0.55000000000000004">
      <c r="A37" s="177" t="s">
        <v>176</v>
      </c>
      <c r="B37" s="178" t="s">
        <v>175</v>
      </c>
      <c r="C37" s="178">
        <v>825</v>
      </c>
    </row>
    <row r="38" spans="1:3" x14ac:dyDescent="0.55000000000000004">
      <c r="A38" s="177" t="s">
        <v>177</v>
      </c>
      <c r="B38" s="178" t="s">
        <v>175</v>
      </c>
      <c r="C38" s="178">
        <v>847</v>
      </c>
    </row>
    <row r="39" spans="1:3" x14ac:dyDescent="0.55000000000000004">
      <c r="A39" s="177" t="s">
        <v>178</v>
      </c>
      <c r="B39" s="178" t="s">
        <v>175</v>
      </c>
      <c r="C39" s="178">
        <v>862</v>
      </c>
    </row>
    <row r="40" spans="1:3" x14ac:dyDescent="0.55000000000000004">
      <c r="A40" s="177" t="s">
        <v>179</v>
      </c>
      <c r="B40" s="178" t="s">
        <v>175</v>
      </c>
      <c r="C40" s="178">
        <v>915</v>
      </c>
    </row>
    <row r="41" spans="1:3" x14ac:dyDescent="0.55000000000000004">
      <c r="A41" s="177" t="s">
        <v>180</v>
      </c>
      <c r="B41" s="178" t="s">
        <v>175</v>
      </c>
      <c r="C41" s="178">
        <v>973</v>
      </c>
    </row>
    <row r="42" spans="1:3" x14ac:dyDescent="0.55000000000000004">
      <c r="A42" s="177" t="s">
        <v>181</v>
      </c>
      <c r="B42" s="178" t="s">
        <v>175</v>
      </c>
      <c r="C42" s="178">
        <v>873</v>
      </c>
    </row>
    <row r="43" spans="1:3" x14ac:dyDescent="0.55000000000000004">
      <c r="A43" s="177" t="s">
        <v>182</v>
      </c>
      <c r="B43" s="178">
        <v>25</v>
      </c>
      <c r="C43" s="178">
        <v>860</v>
      </c>
    </row>
    <row r="44" spans="1:3" x14ac:dyDescent="0.55000000000000004">
      <c r="A44" s="177" t="s">
        <v>183</v>
      </c>
      <c r="B44" s="178">
        <v>20</v>
      </c>
      <c r="C44" s="178">
        <v>779</v>
      </c>
    </row>
    <row r="45" spans="1:3" x14ac:dyDescent="0.55000000000000004">
      <c r="A45" s="177" t="s">
        <v>184</v>
      </c>
      <c r="B45" s="178">
        <v>20</v>
      </c>
      <c r="C45" s="178">
        <v>745</v>
      </c>
    </row>
    <row r="46" spans="1:3" x14ac:dyDescent="0.55000000000000004">
      <c r="A46" s="177" t="s">
        <v>185</v>
      </c>
      <c r="B46" s="178">
        <v>25</v>
      </c>
      <c r="C46" s="178">
        <v>726.3</v>
      </c>
    </row>
    <row r="47" spans="1:3" x14ac:dyDescent="0.55000000000000004">
      <c r="A47" s="177" t="s">
        <v>186</v>
      </c>
      <c r="B47" s="178">
        <v>15</v>
      </c>
      <c r="C47" s="178" t="s">
        <v>187</v>
      </c>
    </row>
    <row r="48" spans="1:3" x14ac:dyDescent="0.55000000000000004">
      <c r="A48" s="177" t="s">
        <v>188</v>
      </c>
      <c r="B48" s="178">
        <v>20</v>
      </c>
      <c r="C48" s="178">
        <v>714</v>
      </c>
    </row>
    <row r="49" spans="1:3" x14ac:dyDescent="0.55000000000000004">
      <c r="A49" s="177" t="s">
        <v>189</v>
      </c>
      <c r="B49" s="178">
        <v>20</v>
      </c>
      <c r="C49" s="178">
        <v>1306</v>
      </c>
    </row>
    <row r="50" spans="1:3" x14ac:dyDescent="0.55000000000000004">
      <c r="A50" s="177" t="s">
        <v>190</v>
      </c>
      <c r="B50" s="178">
        <v>20</v>
      </c>
      <c r="C50" s="178">
        <v>1326</v>
      </c>
    </row>
    <row r="51" spans="1:3" x14ac:dyDescent="0.55000000000000004">
      <c r="A51" s="177" t="s">
        <v>191</v>
      </c>
      <c r="B51" s="178">
        <v>15</v>
      </c>
      <c r="C51" s="178">
        <v>1120</v>
      </c>
    </row>
    <row r="52" spans="1:3" x14ac:dyDescent="0.55000000000000004">
      <c r="A52" s="177" t="s">
        <v>190</v>
      </c>
      <c r="B52" s="178">
        <v>20</v>
      </c>
      <c r="C52" s="178">
        <v>1326</v>
      </c>
    </row>
    <row r="53" spans="1:3" x14ac:dyDescent="0.55000000000000004">
      <c r="A53" s="177" t="s">
        <v>192</v>
      </c>
      <c r="B53" s="178">
        <v>20</v>
      </c>
      <c r="C53" s="178">
        <v>942</v>
      </c>
    </row>
    <row r="54" spans="1:3" x14ac:dyDescent="0.55000000000000004">
      <c r="A54" s="177" t="s">
        <v>193</v>
      </c>
      <c r="B54" s="178">
        <v>20</v>
      </c>
      <c r="C54" s="178">
        <v>949</v>
      </c>
    </row>
    <row r="55" spans="1:3" x14ac:dyDescent="0.55000000000000004">
      <c r="A55" s="177" t="s">
        <v>194</v>
      </c>
      <c r="B55" s="178">
        <v>20</v>
      </c>
      <c r="C55" s="178">
        <v>1100</v>
      </c>
    </row>
    <row r="56" spans="1:3" x14ac:dyDescent="0.55000000000000004">
      <c r="A56" s="179" t="s">
        <v>195</v>
      </c>
      <c r="B56" s="180">
        <v>25</v>
      </c>
      <c r="C56" s="180">
        <v>754.6</v>
      </c>
    </row>
    <row r="57" spans="1:3" x14ac:dyDescent="0.55000000000000004">
      <c r="A57" s="179" t="s">
        <v>196</v>
      </c>
      <c r="B57" s="180">
        <v>-89</v>
      </c>
      <c r="C57" s="180">
        <v>570</v>
      </c>
    </row>
    <row r="58" spans="1:3" x14ac:dyDescent="0.55000000000000004">
      <c r="A58" s="179" t="s">
        <v>197</v>
      </c>
      <c r="B58" s="180">
        <v>25</v>
      </c>
      <c r="C58" s="180">
        <v>713.5</v>
      </c>
    </row>
    <row r="59" spans="1:3" x14ac:dyDescent="0.55000000000000004">
      <c r="A59" s="179" t="s">
        <v>198</v>
      </c>
      <c r="B59" s="180">
        <v>16</v>
      </c>
      <c r="C59" s="180">
        <v>681</v>
      </c>
    </row>
    <row r="60" spans="1:3" x14ac:dyDescent="0.55000000000000004">
      <c r="A60" s="179" t="s">
        <v>199</v>
      </c>
      <c r="B60" s="180">
        <v>20</v>
      </c>
      <c r="C60" s="180">
        <v>901</v>
      </c>
    </row>
    <row r="61" spans="1:3" x14ac:dyDescent="0.55000000000000004">
      <c r="A61" s="179" t="s">
        <v>200</v>
      </c>
      <c r="B61" s="180">
        <v>20</v>
      </c>
      <c r="C61" s="180">
        <v>789</v>
      </c>
    </row>
    <row r="62" spans="1:3" x14ac:dyDescent="0.55000000000000004">
      <c r="A62" s="179" t="s">
        <v>201</v>
      </c>
      <c r="B62" s="180">
        <v>20</v>
      </c>
      <c r="C62" s="180">
        <v>713</v>
      </c>
    </row>
    <row r="63" spans="1:3" x14ac:dyDescent="0.55000000000000004">
      <c r="A63" s="179" t="s">
        <v>202</v>
      </c>
      <c r="B63" s="180">
        <v>20</v>
      </c>
      <c r="C63" s="180">
        <v>1253</v>
      </c>
    </row>
    <row r="64" spans="1:3" x14ac:dyDescent="0.55000000000000004">
      <c r="A64" s="179" t="s">
        <v>203</v>
      </c>
      <c r="B64" s="180">
        <v>25</v>
      </c>
      <c r="C64" s="180">
        <v>1097</v>
      </c>
    </row>
    <row r="65" spans="1:3" x14ac:dyDescent="0.55000000000000004">
      <c r="A65" s="179" t="s">
        <v>204</v>
      </c>
      <c r="B65" s="180">
        <v>25</v>
      </c>
      <c r="C65" s="180">
        <v>1476</v>
      </c>
    </row>
    <row r="66" spans="1:3" x14ac:dyDescent="0.55000000000000004">
      <c r="A66" s="179" t="s">
        <v>205</v>
      </c>
      <c r="B66" s="180">
        <v>25</v>
      </c>
      <c r="C66" s="180">
        <v>1311</v>
      </c>
    </row>
    <row r="67" spans="1:3" x14ac:dyDescent="0.55000000000000004">
      <c r="A67" s="179" t="s">
        <v>206</v>
      </c>
      <c r="B67" s="180">
        <v>25</v>
      </c>
      <c r="C67" s="180">
        <v>1194</v>
      </c>
    </row>
    <row r="68" spans="1:3" x14ac:dyDescent="0.55000000000000004">
      <c r="A68" s="179" t="s">
        <v>207</v>
      </c>
      <c r="B68" s="180">
        <v>45</v>
      </c>
      <c r="C68" s="180">
        <v>812</v>
      </c>
    </row>
    <row r="69" spans="1:3" x14ac:dyDescent="0.55000000000000004">
      <c r="A69" s="179" t="s">
        <v>208</v>
      </c>
      <c r="B69" s="180">
        <v>20</v>
      </c>
      <c r="C69" s="180">
        <v>1025</v>
      </c>
    </row>
    <row r="70" spans="1:3" x14ac:dyDescent="0.55000000000000004">
      <c r="A70" s="179" t="s">
        <v>209</v>
      </c>
      <c r="B70" s="180">
        <v>20</v>
      </c>
      <c r="C70" s="180">
        <v>1221</v>
      </c>
    </row>
    <row r="71" spans="1:3" x14ac:dyDescent="0.55000000000000004">
      <c r="A71" s="179" t="s">
        <v>210</v>
      </c>
      <c r="B71" s="180">
        <v>21</v>
      </c>
      <c r="C71" s="180">
        <v>1490</v>
      </c>
    </row>
    <row r="72" spans="1:3" x14ac:dyDescent="0.55000000000000004">
      <c r="A72" s="179" t="s">
        <v>211</v>
      </c>
      <c r="B72" s="180">
        <v>21</v>
      </c>
      <c r="C72" s="180">
        <v>1370</v>
      </c>
    </row>
    <row r="73" spans="1:3" x14ac:dyDescent="0.55000000000000004">
      <c r="A73" s="179" t="s">
        <v>212</v>
      </c>
      <c r="B73" s="180" t="s">
        <v>175</v>
      </c>
      <c r="C73" s="180">
        <v>890</v>
      </c>
    </row>
    <row r="74" spans="1:3" x14ac:dyDescent="0.55000000000000004">
      <c r="A74" s="179" t="s">
        <v>213</v>
      </c>
      <c r="B74" s="180">
        <v>25</v>
      </c>
      <c r="C74" s="180">
        <v>1416</v>
      </c>
    </row>
    <row r="75" spans="1:3" x14ac:dyDescent="0.55000000000000004">
      <c r="A75" s="179" t="s">
        <v>214</v>
      </c>
      <c r="B75" s="180">
        <v>25</v>
      </c>
      <c r="C75" s="180">
        <v>1155</v>
      </c>
    </row>
    <row r="76" spans="1:3" x14ac:dyDescent="0.55000000000000004">
      <c r="A76" s="179" t="s">
        <v>215</v>
      </c>
      <c r="B76" s="180" t="s">
        <v>175</v>
      </c>
      <c r="C76" s="180">
        <v>711</v>
      </c>
    </row>
    <row r="77" spans="1:3" x14ac:dyDescent="0.55000000000000004">
      <c r="A77" s="179" t="s">
        <v>216</v>
      </c>
      <c r="B77" s="180" t="s">
        <v>175</v>
      </c>
      <c r="C77" s="180">
        <v>737</v>
      </c>
    </row>
    <row r="78" spans="1:3" x14ac:dyDescent="0.55000000000000004">
      <c r="A78" s="179" t="s">
        <v>217</v>
      </c>
      <c r="B78" s="180" t="s">
        <v>175</v>
      </c>
      <c r="C78" s="180">
        <v>890</v>
      </c>
    </row>
    <row r="79" spans="1:3" x14ac:dyDescent="0.55000000000000004">
      <c r="A79" s="179" t="s">
        <v>218</v>
      </c>
      <c r="B79" s="180" t="s">
        <v>175</v>
      </c>
      <c r="C79" s="180" t="s">
        <v>219</v>
      </c>
    </row>
    <row r="80" spans="1:3" x14ac:dyDescent="0.55000000000000004">
      <c r="A80" s="179" t="s">
        <v>220</v>
      </c>
      <c r="B80" s="180">
        <v>25</v>
      </c>
      <c r="C80" s="180">
        <v>1259</v>
      </c>
    </row>
    <row r="81" spans="1:3" x14ac:dyDescent="0.55000000000000004">
      <c r="A81" s="179" t="s">
        <v>221</v>
      </c>
      <c r="B81" s="180">
        <v>25</v>
      </c>
      <c r="C81" s="180">
        <v>1126</v>
      </c>
    </row>
    <row r="82" spans="1:3" x14ac:dyDescent="0.55000000000000004">
      <c r="A82" s="179" t="s">
        <v>222</v>
      </c>
      <c r="B82" s="180">
        <v>20</v>
      </c>
      <c r="C82" s="180">
        <v>920</v>
      </c>
    </row>
    <row r="83" spans="1:3" x14ac:dyDescent="0.55000000000000004">
      <c r="A83" s="179" t="s">
        <v>223</v>
      </c>
      <c r="B83" s="180">
        <v>25</v>
      </c>
      <c r="C83" s="180">
        <v>679.5</v>
      </c>
    </row>
    <row r="84" spans="1:3" x14ac:dyDescent="0.55000000000000004">
      <c r="A84" s="179" t="s">
        <v>224</v>
      </c>
      <c r="B84" s="180">
        <v>25</v>
      </c>
      <c r="C84" s="180">
        <v>654.79999999999995</v>
      </c>
    </row>
    <row r="85" spans="1:3" x14ac:dyDescent="0.55000000000000004">
      <c r="A85" s="179" t="s">
        <v>225</v>
      </c>
      <c r="B85" s="180">
        <v>25</v>
      </c>
      <c r="C85" s="180">
        <v>811</v>
      </c>
    </row>
    <row r="86" spans="1:3" x14ac:dyDescent="0.55000000000000004">
      <c r="A86" s="179" t="s">
        <v>226</v>
      </c>
      <c r="B86" s="180">
        <v>25</v>
      </c>
      <c r="C86" s="180">
        <v>671</v>
      </c>
    </row>
    <row r="87" spans="1:3" x14ac:dyDescent="0.55000000000000004">
      <c r="A87" s="179" t="s">
        <v>227</v>
      </c>
      <c r="B87" s="180">
        <v>25</v>
      </c>
      <c r="C87" s="180">
        <v>795</v>
      </c>
    </row>
    <row r="88" spans="1:3" x14ac:dyDescent="0.55000000000000004">
      <c r="A88" s="179" t="s">
        <v>228</v>
      </c>
      <c r="B88" s="180">
        <v>25</v>
      </c>
      <c r="C88" s="180">
        <v>4927</v>
      </c>
    </row>
    <row r="89" spans="1:3" x14ac:dyDescent="0.55000000000000004">
      <c r="A89" s="179" t="s">
        <v>229</v>
      </c>
      <c r="B89" s="180">
        <v>25</v>
      </c>
      <c r="C89" s="180">
        <v>932</v>
      </c>
    </row>
    <row r="90" spans="1:3" x14ac:dyDescent="0.55000000000000004">
      <c r="A90" s="179" t="s">
        <v>230</v>
      </c>
      <c r="B90" s="180">
        <v>20</v>
      </c>
      <c r="C90" s="180">
        <v>802</v>
      </c>
    </row>
    <row r="91" spans="1:3" x14ac:dyDescent="0.55000000000000004">
      <c r="A91" s="179" t="s">
        <v>231</v>
      </c>
      <c r="B91" s="180">
        <v>20</v>
      </c>
      <c r="C91" s="180">
        <v>692</v>
      </c>
    </row>
    <row r="92" spans="1:3" x14ac:dyDescent="0.55000000000000004">
      <c r="A92" s="179" t="s">
        <v>232</v>
      </c>
      <c r="B92" s="180">
        <v>20</v>
      </c>
      <c r="C92" s="180">
        <v>785</v>
      </c>
    </row>
    <row r="93" spans="1:3" x14ac:dyDescent="0.55000000000000004">
      <c r="A93" s="179" t="s">
        <v>233</v>
      </c>
      <c r="B93" s="180">
        <v>20</v>
      </c>
      <c r="C93" s="180">
        <v>853</v>
      </c>
    </row>
    <row r="94" spans="1:3" x14ac:dyDescent="0.55000000000000004">
      <c r="A94" s="179" t="s">
        <v>234</v>
      </c>
      <c r="B94" s="180" t="s">
        <v>175</v>
      </c>
      <c r="C94" s="180">
        <v>820.1</v>
      </c>
    </row>
    <row r="95" spans="1:3" x14ac:dyDescent="0.55000000000000004">
      <c r="A95" s="179" t="s">
        <v>235</v>
      </c>
      <c r="B95" s="180">
        <v>25</v>
      </c>
      <c r="C95" s="180">
        <v>897</v>
      </c>
    </row>
    <row r="96" spans="1:3" x14ac:dyDescent="0.55000000000000004">
      <c r="A96" s="179" t="s">
        <v>236</v>
      </c>
      <c r="B96" s="180">
        <v>25</v>
      </c>
      <c r="C96" s="180">
        <v>929.1</v>
      </c>
    </row>
    <row r="97" spans="1:3" x14ac:dyDescent="0.55000000000000004">
      <c r="A97" s="179" t="s">
        <v>237</v>
      </c>
      <c r="B97" s="180">
        <v>20</v>
      </c>
      <c r="C97" s="180">
        <v>910</v>
      </c>
    </row>
    <row r="98" spans="1:3" x14ac:dyDescent="0.55000000000000004">
      <c r="A98" s="179" t="s">
        <v>238</v>
      </c>
      <c r="B98" s="180"/>
      <c r="C98" s="180">
        <v>13590</v>
      </c>
    </row>
    <row r="99" spans="1:3" x14ac:dyDescent="0.55000000000000004">
      <c r="A99" s="179" t="s">
        <v>239</v>
      </c>
      <c r="B99" s="180">
        <v>-164</v>
      </c>
      <c r="C99" s="180">
        <v>465</v>
      </c>
    </row>
    <row r="100" spans="1:3" x14ac:dyDescent="0.55000000000000004">
      <c r="A100" s="179" t="s">
        <v>240</v>
      </c>
      <c r="B100" s="180">
        <v>20</v>
      </c>
      <c r="C100" s="180">
        <v>791</v>
      </c>
    </row>
    <row r="101" spans="1:3" x14ac:dyDescent="0.55000000000000004">
      <c r="A101" s="179" t="s">
        <v>241</v>
      </c>
      <c r="B101" s="180">
        <v>20</v>
      </c>
      <c r="C101" s="180">
        <v>888</v>
      </c>
    </row>
    <row r="102" spans="1:3" x14ac:dyDescent="0.55000000000000004">
      <c r="A102" s="179" t="s">
        <v>242</v>
      </c>
      <c r="B102" s="180">
        <v>20</v>
      </c>
      <c r="C102" s="180">
        <v>801</v>
      </c>
    </row>
    <row r="103" spans="1:3" x14ac:dyDescent="0.55000000000000004">
      <c r="A103" s="179" t="s">
        <v>243</v>
      </c>
      <c r="B103" s="180">
        <v>20</v>
      </c>
      <c r="C103" s="180">
        <v>808</v>
      </c>
    </row>
    <row r="104" spans="1:3" x14ac:dyDescent="0.55000000000000004">
      <c r="A104" s="179" t="s">
        <v>244</v>
      </c>
      <c r="B104" s="180">
        <v>20</v>
      </c>
      <c r="C104" s="180">
        <v>741</v>
      </c>
    </row>
    <row r="105" spans="1:3" x14ac:dyDescent="0.55000000000000004">
      <c r="A105" s="179" t="s">
        <v>245</v>
      </c>
      <c r="B105" s="180">
        <v>20</v>
      </c>
      <c r="C105" s="180">
        <v>1030</v>
      </c>
    </row>
    <row r="106" spans="1:3" x14ac:dyDescent="0.55000000000000004">
      <c r="A106" s="179" t="s">
        <v>246</v>
      </c>
      <c r="B106" s="180">
        <v>20</v>
      </c>
      <c r="C106" s="180">
        <v>805</v>
      </c>
    </row>
    <row r="107" spans="1:3" x14ac:dyDescent="0.55000000000000004">
      <c r="A107" s="179" t="s">
        <v>247</v>
      </c>
      <c r="B107" s="180">
        <v>15</v>
      </c>
      <c r="C107" s="180" t="s">
        <v>248</v>
      </c>
    </row>
    <row r="108" spans="1:3" x14ac:dyDescent="0.55000000000000004">
      <c r="A108" s="179" t="s">
        <v>249</v>
      </c>
      <c r="B108" s="180">
        <v>15</v>
      </c>
      <c r="C108" s="180">
        <v>665</v>
      </c>
    </row>
    <row r="109" spans="1:3" x14ac:dyDescent="0.55000000000000004">
      <c r="A109" s="179" t="s">
        <v>250</v>
      </c>
      <c r="B109" s="180">
        <v>25</v>
      </c>
      <c r="C109" s="180">
        <v>960</v>
      </c>
    </row>
    <row r="110" spans="1:3" x14ac:dyDescent="0.55000000000000004">
      <c r="A110" s="179" t="s">
        <v>251</v>
      </c>
      <c r="B110" s="180">
        <v>25</v>
      </c>
      <c r="C110" s="180">
        <v>820</v>
      </c>
    </row>
    <row r="111" spans="1:3" x14ac:dyDescent="0.55000000000000004">
      <c r="A111" s="179" t="s">
        <v>252</v>
      </c>
      <c r="B111" s="180">
        <v>0</v>
      </c>
      <c r="C111" s="180">
        <v>1560</v>
      </c>
    </row>
    <row r="112" spans="1:3" x14ac:dyDescent="0.55000000000000004">
      <c r="A112" s="179" t="s">
        <v>253</v>
      </c>
      <c r="B112" s="180">
        <v>25</v>
      </c>
      <c r="C112" s="180">
        <v>798</v>
      </c>
    </row>
    <row r="113" spans="1:3" x14ac:dyDescent="0.55000000000000004">
      <c r="A113" s="179" t="s">
        <v>254</v>
      </c>
      <c r="B113" s="180">
        <v>15</v>
      </c>
      <c r="C113" s="180">
        <v>698.6</v>
      </c>
    </row>
    <row r="114" spans="1:3" x14ac:dyDescent="0.55000000000000004">
      <c r="A114" s="179" t="s">
        <v>255</v>
      </c>
      <c r="B114" s="180">
        <v>20</v>
      </c>
      <c r="C114" s="180">
        <v>940</v>
      </c>
    </row>
    <row r="115" spans="1:3" x14ac:dyDescent="0.55000000000000004">
      <c r="A115" s="179" t="s">
        <v>256</v>
      </c>
      <c r="B115" s="180">
        <v>20</v>
      </c>
      <c r="C115" s="180">
        <v>870</v>
      </c>
    </row>
    <row r="116" spans="1:3" x14ac:dyDescent="0.55000000000000004">
      <c r="A116" s="179" t="s">
        <v>257</v>
      </c>
      <c r="B116" s="180">
        <v>20</v>
      </c>
      <c r="C116" s="180">
        <v>900</v>
      </c>
    </row>
    <row r="117" spans="1:3" x14ac:dyDescent="0.55000000000000004">
      <c r="A117" s="179" t="s">
        <v>258</v>
      </c>
      <c r="B117" s="180">
        <v>20</v>
      </c>
      <c r="C117" s="180" t="s">
        <v>259</v>
      </c>
    </row>
    <row r="118" spans="1:3" x14ac:dyDescent="0.55000000000000004">
      <c r="A118" s="179" t="s">
        <v>260</v>
      </c>
      <c r="B118" s="180">
        <v>-183</v>
      </c>
      <c r="C118" s="180">
        <v>1140</v>
      </c>
    </row>
    <row r="119" spans="1:3" x14ac:dyDescent="0.55000000000000004">
      <c r="A119" s="179" t="s">
        <v>261</v>
      </c>
      <c r="B119" s="180"/>
      <c r="C119" s="180">
        <v>800</v>
      </c>
    </row>
    <row r="120" spans="1:3" x14ac:dyDescent="0.55000000000000004">
      <c r="A120" s="179" t="s">
        <v>262</v>
      </c>
      <c r="B120" s="180">
        <v>25</v>
      </c>
      <c r="C120" s="180">
        <v>851</v>
      </c>
    </row>
    <row r="121" spans="1:3" x14ac:dyDescent="0.55000000000000004">
      <c r="A121" s="179" t="s">
        <v>263</v>
      </c>
      <c r="B121" s="180">
        <v>20</v>
      </c>
      <c r="C121" s="180">
        <v>626</v>
      </c>
    </row>
    <row r="122" spans="1:3" x14ac:dyDescent="0.55000000000000004">
      <c r="A122" s="179" t="s">
        <v>263</v>
      </c>
      <c r="B122" s="180">
        <v>25</v>
      </c>
      <c r="C122" s="180">
        <v>625</v>
      </c>
    </row>
    <row r="123" spans="1:3" x14ac:dyDescent="0.55000000000000004">
      <c r="A123" s="179" t="s">
        <v>264</v>
      </c>
      <c r="B123" s="180">
        <v>20</v>
      </c>
      <c r="C123" s="180">
        <v>1620</v>
      </c>
    </row>
    <row r="124" spans="1:3" x14ac:dyDescent="0.55000000000000004">
      <c r="A124" s="179" t="s">
        <v>265</v>
      </c>
      <c r="B124" s="180">
        <v>20</v>
      </c>
      <c r="C124" s="180">
        <v>640</v>
      </c>
    </row>
    <row r="125" spans="1:3" x14ac:dyDescent="0.55000000000000004">
      <c r="A125" s="179" t="s">
        <v>266</v>
      </c>
      <c r="B125" s="180" t="s">
        <v>175</v>
      </c>
      <c r="C125" s="180">
        <v>711</v>
      </c>
    </row>
    <row r="126" spans="1:3" x14ac:dyDescent="0.55000000000000004">
      <c r="A126" s="179" t="s">
        <v>267</v>
      </c>
      <c r="B126" s="180" t="s">
        <v>175</v>
      </c>
      <c r="C126" s="180">
        <v>737</v>
      </c>
    </row>
    <row r="127" spans="1:3" x14ac:dyDescent="0.55000000000000004">
      <c r="A127" s="179" t="s">
        <v>268</v>
      </c>
      <c r="B127" s="180">
        <v>25</v>
      </c>
      <c r="C127" s="180">
        <v>1072</v>
      </c>
    </row>
    <row r="128" spans="1:3" x14ac:dyDescent="0.55000000000000004">
      <c r="A128" s="179" t="s">
        <v>269</v>
      </c>
      <c r="B128" s="180">
        <v>0</v>
      </c>
      <c r="C128" s="180">
        <v>1378</v>
      </c>
    </row>
    <row r="129" spans="1:3" x14ac:dyDescent="0.55000000000000004">
      <c r="A129" s="179" t="s">
        <v>270</v>
      </c>
      <c r="B129" s="180">
        <v>25</v>
      </c>
      <c r="C129" s="180">
        <v>823</v>
      </c>
    </row>
    <row r="130" spans="1:3" x14ac:dyDescent="0.55000000000000004">
      <c r="A130" s="179" t="s">
        <v>271</v>
      </c>
      <c r="B130" s="180">
        <v>25</v>
      </c>
      <c r="C130" s="180">
        <v>857</v>
      </c>
    </row>
    <row r="131" spans="1:3" x14ac:dyDescent="0.55000000000000004">
      <c r="A131" s="179" t="s">
        <v>272</v>
      </c>
      <c r="B131" s="180">
        <v>-40</v>
      </c>
      <c r="C131" s="180">
        <v>493.5</v>
      </c>
    </row>
    <row r="132" spans="1:3" x14ac:dyDescent="0.55000000000000004">
      <c r="A132" s="179" t="s">
        <v>273</v>
      </c>
      <c r="B132" s="180">
        <v>25</v>
      </c>
      <c r="C132" s="180">
        <v>494</v>
      </c>
    </row>
    <row r="133" spans="1:3" x14ac:dyDescent="0.55000000000000004">
      <c r="A133" s="179" t="s">
        <v>274</v>
      </c>
      <c r="B133" s="180">
        <v>25</v>
      </c>
      <c r="C133" s="180">
        <v>804</v>
      </c>
    </row>
    <row r="134" spans="1:3" x14ac:dyDescent="0.55000000000000004">
      <c r="A134" s="181" t="s">
        <v>275</v>
      </c>
      <c r="B134" s="180">
        <v>20</v>
      </c>
      <c r="C134" s="180">
        <v>1201</v>
      </c>
    </row>
    <row r="135" spans="1:3" x14ac:dyDescent="0.55000000000000004">
      <c r="A135" s="181" t="s">
        <v>276</v>
      </c>
      <c r="B135" s="180">
        <v>25</v>
      </c>
      <c r="C135" s="180">
        <v>514.4</v>
      </c>
    </row>
    <row r="136" spans="1:3" x14ac:dyDescent="0.55000000000000004">
      <c r="A136" s="181" t="s">
        <v>277</v>
      </c>
      <c r="B136" s="180">
        <v>25</v>
      </c>
      <c r="C136" s="180">
        <v>965.3</v>
      </c>
    </row>
    <row r="137" spans="1:3" x14ac:dyDescent="0.55000000000000004">
      <c r="A137" s="181" t="s">
        <v>278</v>
      </c>
      <c r="B137" s="180">
        <v>25</v>
      </c>
      <c r="C137" s="180">
        <v>979</v>
      </c>
    </row>
    <row r="138" spans="1:3" x14ac:dyDescent="0.55000000000000004">
      <c r="A138" s="181" t="s">
        <v>279</v>
      </c>
      <c r="B138" s="180">
        <v>25</v>
      </c>
      <c r="C138" s="180">
        <v>966</v>
      </c>
    </row>
    <row r="139" spans="1:3" x14ac:dyDescent="0.55000000000000004">
      <c r="A139" s="181" t="s">
        <v>280</v>
      </c>
      <c r="B139" s="180">
        <v>20</v>
      </c>
      <c r="C139" s="180">
        <v>920</v>
      </c>
    </row>
    <row r="140" spans="1:3" x14ac:dyDescent="0.55000000000000004">
      <c r="A140" s="179" t="s">
        <v>281</v>
      </c>
      <c r="B140" s="180">
        <v>25</v>
      </c>
      <c r="C140" s="180">
        <v>1269</v>
      </c>
    </row>
    <row r="141" spans="1:3" x14ac:dyDescent="0.55000000000000004">
      <c r="A141" s="179" t="s">
        <v>282</v>
      </c>
      <c r="B141" s="180">
        <v>15</v>
      </c>
      <c r="C141" s="180">
        <v>980</v>
      </c>
    </row>
    <row r="142" spans="1:3" x14ac:dyDescent="0.55000000000000004">
      <c r="A142" s="179" t="s">
        <v>283</v>
      </c>
      <c r="B142" s="180">
        <v>25</v>
      </c>
      <c r="C142" s="180">
        <v>1025</v>
      </c>
    </row>
    <row r="143" spans="1:3" x14ac:dyDescent="0.55000000000000004">
      <c r="A143" s="179" t="s">
        <v>284</v>
      </c>
      <c r="B143" s="180">
        <v>25</v>
      </c>
      <c r="C143" s="180">
        <v>718</v>
      </c>
    </row>
    <row r="144" spans="1:3" x14ac:dyDescent="0.55000000000000004">
      <c r="A144" s="179" t="s">
        <v>285</v>
      </c>
      <c r="B144" s="180"/>
      <c r="C144" s="180">
        <v>760</v>
      </c>
    </row>
    <row r="145" spans="1:3" x14ac:dyDescent="0.55000000000000004">
      <c r="A145" s="179" t="s">
        <v>286</v>
      </c>
      <c r="B145" s="180">
        <v>15</v>
      </c>
      <c r="C145" s="180">
        <v>1250</v>
      </c>
    </row>
    <row r="146" spans="1:3" x14ac:dyDescent="0.55000000000000004">
      <c r="A146" s="179" t="s">
        <v>287</v>
      </c>
      <c r="B146" s="180">
        <v>25</v>
      </c>
      <c r="C146" s="180">
        <v>895</v>
      </c>
    </row>
    <row r="147" spans="1:3" x14ac:dyDescent="0.55000000000000004">
      <c r="A147" s="179" t="s">
        <v>288</v>
      </c>
      <c r="B147" s="180">
        <v>15</v>
      </c>
      <c r="C147" s="180" t="s">
        <v>289</v>
      </c>
    </row>
    <row r="148" spans="1:3" x14ac:dyDescent="0.55000000000000004">
      <c r="A148" s="179" t="s">
        <v>290</v>
      </c>
      <c r="B148" s="180">
        <v>25</v>
      </c>
      <c r="C148" s="180">
        <v>891</v>
      </c>
    </row>
    <row r="149" spans="1:3" x14ac:dyDescent="0.55000000000000004">
      <c r="A149" s="179" t="s">
        <v>291</v>
      </c>
      <c r="B149" s="180">
        <v>20</v>
      </c>
      <c r="C149" s="180">
        <v>1839</v>
      </c>
    </row>
    <row r="150" spans="1:3" x14ac:dyDescent="0.55000000000000004">
      <c r="A150" s="179" t="s">
        <v>292</v>
      </c>
      <c r="B150" s="180">
        <v>-20</v>
      </c>
      <c r="C150" s="180">
        <v>1490</v>
      </c>
    </row>
    <row r="151" spans="1:3" x14ac:dyDescent="0.55000000000000004">
      <c r="A151" s="179" t="s">
        <v>293</v>
      </c>
      <c r="B151" s="180">
        <v>15</v>
      </c>
      <c r="C151" s="180">
        <v>1338</v>
      </c>
    </row>
    <row r="152" spans="1:3" x14ac:dyDescent="0.55000000000000004">
      <c r="A152" s="179" t="s">
        <v>294</v>
      </c>
      <c r="B152" s="180">
        <v>20</v>
      </c>
      <c r="C152" s="180">
        <v>920</v>
      </c>
    </row>
    <row r="153" spans="1:3" x14ac:dyDescent="0.55000000000000004">
      <c r="A153" s="179" t="s">
        <v>295</v>
      </c>
      <c r="B153" s="180">
        <v>25</v>
      </c>
      <c r="C153" s="180">
        <v>903</v>
      </c>
    </row>
    <row r="154" spans="1:3" x14ac:dyDescent="0.55000000000000004">
      <c r="A154" s="179" t="s">
        <v>296</v>
      </c>
      <c r="B154" s="180">
        <v>25</v>
      </c>
      <c r="C154" s="180">
        <v>847</v>
      </c>
    </row>
    <row r="155" spans="1:3" x14ac:dyDescent="0.55000000000000004">
      <c r="A155" s="179" t="s">
        <v>297</v>
      </c>
      <c r="B155" s="180">
        <v>20</v>
      </c>
      <c r="C155" s="180">
        <v>888</v>
      </c>
    </row>
    <row r="156" spans="1:3" x14ac:dyDescent="0.55000000000000004">
      <c r="A156" s="179" t="s">
        <v>298</v>
      </c>
      <c r="B156" s="180">
        <v>20</v>
      </c>
      <c r="C156" s="180">
        <v>867</v>
      </c>
    </row>
    <row r="157" spans="1:3" x14ac:dyDescent="0.55000000000000004">
      <c r="A157" s="179" t="s">
        <v>299</v>
      </c>
      <c r="B157" s="180">
        <v>20</v>
      </c>
      <c r="C157" s="180">
        <v>1470</v>
      </c>
    </row>
    <row r="158" spans="1:3" x14ac:dyDescent="0.55000000000000004">
      <c r="A158" s="179" t="s">
        <v>300</v>
      </c>
      <c r="B158" s="180">
        <v>20</v>
      </c>
      <c r="C158" s="180">
        <v>728</v>
      </c>
    </row>
    <row r="159" spans="1:3" x14ac:dyDescent="0.55000000000000004">
      <c r="A159" s="179" t="s">
        <v>301</v>
      </c>
      <c r="B159" s="180">
        <v>20</v>
      </c>
      <c r="C159" s="180">
        <v>1489</v>
      </c>
    </row>
    <row r="160" spans="1:3" x14ac:dyDescent="0.55000000000000004">
      <c r="A160" s="179" t="s">
        <v>302</v>
      </c>
      <c r="B160" s="180">
        <v>25</v>
      </c>
      <c r="C160" s="180">
        <v>868.2</v>
      </c>
    </row>
    <row r="161" spans="1:3" x14ac:dyDescent="0.55000000000000004">
      <c r="A161" s="179" t="s">
        <v>303</v>
      </c>
      <c r="B161" s="180">
        <v>11.6</v>
      </c>
      <c r="C161" s="180">
        <v>1105</v>
      </c>
    </row>
    <row r="162" spans="1:3" x14ac:dyDescent="0.55000000000000004">
      <c r="A162" s="181" t="s">
        <v>304</v>
      </c>
      <c r="B162" s="180">
        <v>4</v>
      </c>
      <c r="C162" s="180">
        <v>1000</v>
      </c>
    </row>
    <row r="163" spans="1:3" x14ac:dyDescent="0.55000000000000004">
      <c r="A163" s="179" t="s">
        <v>305</v>
      </c>
      <c r="B163" s="180" t="s">
        <v>306</v>
      </c>
      <c r="C163" s="180">
        <v>1022</v>
      </c>
    </row>
    <row r="164" spans="1:3" x14ac:dyDescent="0.55000000000000004">
      <c r="A164" s="179" t="s">
        <v>307</v>
      </c>
      <c r="B164" s="180">
        <v>15</v>
      </c>
      <c r="C164" s="180">
        <v>925</v>
      </c>
    </row>
    <row r="165" spans="1:3" x14ac:dyDescent="0.55000000000000004">
      <c r="A165" s="179" t="s">
        <v>308</v>
      </c>
      <c r="B165" s="180">
        <v>20</v>
      </c>
      <c r="C165" s="180">
        <v>880</v>
      </c>
    </row>
  </sheetData>
  <hyperlinks>
    <hyperlink ref="A136" r:id="rId1" display="http://www.engineeringtoolbox.com/propylene-glycol-d_363.html" xr:uid="{2CEE4794-43F6-4377-9572-D9CD542321F9}"/>
    <hyperlink ref="A162" r:id="rId2" display="http://www.engineeringtoolbox.com/water-thermal-properties-d_162.html" xr:uid="{B567ACC9-67C2-45FB-A4C0-F77DCDA1E4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PumpStation</vt:lpstr>
      <vt:lpstr>LiquidsDensity</vt:lpstr>
      <vt:lpstr>PumpStation!Print_Area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Dr Konstantinos Kostoglou</cp:lastModifiedBy>
  <cp:lastPrinted>2019-10-04T05:25:43Z</cp:lastPrinted>
  <dcterms:created xsi:type="dcterms:W3CDTF">2016-07-26T09:30:40Z</dcterms:created>
  <dcterms:modified xsi:type="dcterms:W3CDTF">2025-07-13T15:49:10Z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iteId">
    <vt:lpwstr>8d088ff8-7e52-4d0f-8187-dcd9ca37815a</vt:lpwstr>
  </property>
  <property fmtid="{D5CDD505-2E9C-101B-9397-08002B2CF9AE}" pid="4" name="MSIP_Label_79ae2783-b6e8-45ab-9e71-54c07b2dade0_Owner">
    <vt:lpwstr>p008234B@parsons.com</vt:lpwstr>
  </property>
  <property fmtid="{D5CDD505-2E9C-101B-9397-08002B2CF9AE}" pid="5" name="MSIP_Label_79ae2783-b6e8-45ab-9e71-54c07b2dade0_SetDate">
    <vt:lpwstr>2019-01-01T08:21:38.0558267Z</vt:lpwstr>
  </property>
  <property fmtid="{D5CDD505-2E9C-101B-9397-08002B2CF9AE}" pid="6" name="MSIP_Label_79ae2783-b6e8-45ab-9e71-54c07b2dade0_Name">
    <vt:lpwstr>Public</vt:lpwstr>
  </property>
  <property fmtid="{D5CDD505-2E9C-101B-9397-08002B2CF9AE}" pid="7" name="MSIP_Label_79ae2783-b6e8-45ab-9e71-54c07b2dade0_Application">
    <vt:lpwstr>Microsoft Azure Information Protection</vt:lpwstr>
  </property>
  <property fmtid="{D5CDD505-2E9C-101B-9397-08002B2CF9AE}" pid="8" name="MSIP_Label_79ae2783-b6e8-45ab-9e71-54c07b2dade0_Extended_MSFT_Method">
    <vt:lpwstr>Manual</vt:lpwstr>
  </property>
  <property fmtid="{D5CDD505-2E9C-101B-9397-08002B2CF9AE}" pid="9" name="Sensitivity">
    <vt:lpwstr>Public</vt:lpwstr>
  </property>
</Properties>
</file>