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KostasMy\MySite\GitHub\GravityPipes&amp;PumpStations\"/>
    </mc:Choice>
  </mc:AlternateContent>
  <xr:revisionPtr revIDLastSave="0" documentId="13_ncr:1_{DC27881A-C4D6-4C75-9CFA-4D6D365972A6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InternalEastAre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P10" i="2"/>
  <c r="O10" i="2"/>
  <c r="N10" i="2"/>
  <c r="S10" i="2" s="1"/>
  <c r="T10" i="2" l="1"/>
  <c r="V10" i="2" s="1"/>
  <c r="E37" i="2" l="1"/>
  <c r="J37" i="2"/>
  <c r="G29" i="2"/>
  <c r="J29" i="2" s="1"/>
  <c r="H29" i="2"/>
  <c r="G33" i="2"/>
  <c r="H33" i="2"/>
  <c r="A10" i="2"/>
  <c r="J33" i="2" l="1"/>
  <c r="B12" i="2"/>
  <c r="A12" i="2"/>
  <c r="O12" i="2"/>
  <c r="N12" i="2"/>
  <c r="O19" i="2"/>
  <c r="P19" i="2" s="1"/>
  <c r="E19" i="2"/>
  <c r="F19" i="2" s="1"/>
  <c r="J19" i="2" s="1"/>
  <c r="L19" i="2" s="1"/>
  <c r="O18" i="2"/>
  <c r="P18" i="2" s="1"/>
  <c r="E18" i="2"/>
  <c r="F18" i="2" s="1"/>
  <c r="J18" i="2" s="1"/>
  <c r="L18" i="2" s="1"/>
  <c r="O11" i="2"/>
  <c r="N11" i="2"/>
  <c r="B11" i="2"/>
  <c r="D11" i="2" s="1"/>
  <c r="A11" i="2"/>
  <c r="B10" i="2"/>
  <c r="O9" i="2"/>
  <c r="N9" i="2"/>
  <c r="B9" i="2"/>
  <c r="A9" i="2"/>
  <c r="J8" i="2"/>
  <c r="F8" i="2"/>
  <c r="D8" i="2"/>
  <c r="J7" i="2"/>
  <c r="H7" i="2"/>
  <c r="F7" i="2"/>
  <c r="D7" i="2"/>
  <c r="P12" i="2" l="1"/>
  <c r="S12" i="2" s="1"/>
  <c r="D12" i="2"/>
  <c r="G12" i="2" s="1"/>
  <c r="D10" i="2"/>
  <c r="G10" i="2" s="1"/>
  <c r="D9" i="2"/>
  <c r="G9" i="2" s="1"/>
  <c r="P9" i="2"/>
  <c r="S9" i="2" s="1"/>
  <c r="Q19" i="2"/>
  <c r="Q18" i="2"/>
  <c r="G11" i="2"/>
  <c r="P11" i="2"/>
  <c r="S11" i="2" s="1"/>
  <c r="H9" i="2" l="1"/>
  <c r="J9" i="2" s="1"/>
  <c r="U9" i="2" s="1"/>
  <c r="T12" i="2"/>
  <c r="V12" i="2" s="1"/>
  <c r="T9" i="2"/>
  <c r="V9" i="2" s="1"/>
  <c r="T11" i="2"/>
  <c r="V11" i="2" s="1"/>
  <c r="H10" i="2" l="1"/>
  <c r="J10" i="2" s="1"/>
  <c r="U10" i="2" s="1"/>
  <c r="H11" i="2" l="1"/>
  <c r="J11" i="2" s="1"/>
  <c r="H12" i="2" l="1"/>
  <c r="J12" i="2" s="1"/>
  <c r="U12" i="2" s="1"/>
  <c r="U11" i="2"/>
</calcChain>
</file>

<file path=xl/sharedStrings.xml><?xml version="1.0" encoding="utf-8"?>
<sst xmlns="http://schemas.openxmlformats.org/spreadsheetml/2006/main" count="86" uniqueCount="74">
  <si>
    <t>Date:</t>
  </si>
  <si>
    <t>Discharge</t>
  </si>
  <si>
    <t>Flow Velocity  (m/s)</t>
  </si>
  <si>
    <t>Rainfall Intensity  (mm/hr)</t>
  </si>
  <si>
    <t>CA  (ha)</t>
  </si>
  <si>
    <t xml:space="preserve">Pipe Slope  (m/m)  </t>
  </si>
  <si>
    <t>Runoff Coeff.     C</t>
  </si>
  <si>
    <t>Pipe     Dia.   (mm)</t>
  </si>
  <si>
    <t>Sum  CA   (ha)</t>
  </si>
  <si>
    <t>Drain Located On</t>
  </si>
  <si>
    <t>Drainage Area A (ha)</t>
  </si>
  <si>
    <t>East Area (ha)</t>
  </si>
  <si>
    <t>TOTAL</t>
  </si>
  <si>
    <t>EXIST PIPE CAPABIL</t>
  </si>
  <si>
    <t>North Area (ha)</t>
  </si>
  <si>
    <t>East (existing line)</t>
  </si>
  <si>
    <t>North (existing line)</t>
  </si>
  <si>
    <t>EAST AREA</t>
  </si>
  <si>
    <t>Channel flow Manning Eq</t>
  </si>
  <si>
    <t>where:</t>
  </si>
  <si>
    <t>Ku=1.0 (1.486)</t>
  </si>
  <si>
    <t>A=Cross sectional flow area, m2 (ft2)</t>
  </si>
  <si>
    <t>R=Hydraulic radius, A/P, m (ft)</t>
  </si>
  <si>
    <t>P=Wetted perimeter, m (ft)</t>
  </si>
  <si>
    <t>n=Manning's roughness coefficient</t>
  </si>
  <si>
    <t>ku</t>
  </si>
  <si>
    <t>A 
cross sectional flow area (m2)</t>
  </si>
  <si>
    <t>R
Hydraulic radius, A/P (m)</t>
  </si>
  <si>
    <t>S=Energy Grade line slope, m/m (ft/ft)</t>
  </si>
  <si>
    <t>S
Energy Grade line slope (m/m)</t>
  </si>
  <si>
    <t>n
Manning's roughness coefficient</t>
  </si>
  <si>
    <t>P
Wetted perimeter (m)</t>
  </si>
  <si>
    <t>Width (m)</t>
  </si>
  <si>
    <t>Depth (m)</t>
  </si>
  <si>
    <t>V (m/s) = Q/A</t>
  </si>
  <si>
    <t>Q = (Ku/n)A*R^0.67*S^0.5 (m3/s)</t>
  </si>
  <si>
    <t>CHECK 1 (Flow volume)</t>
  </si>
  <si>
    <t>CHECK 2 (Max 4.57/min 1.0m/s velocity)</t>
  </si>
  <si>
    <r>
      <t>Total Flow  (m</t>
    </r>
    <r>
      <rPr>
        <b/>
        <vertAlign val="superscript"/>
        <sz val="9"/>
        <rFont val="Arial"/>
        <family val="2"/>
      </rPr>
      <t>3</t>
    </r>
    <r>
      <rPr>
        <b/>
        <sz val="9"/>
        <rFont val="Arial"/>
        <family val="2"/>
      </rPr>
      <t>/s)</t>
    </r>
  </si>
  <si>
    <r>
      <t>Pipe Capacity           (m</t>
    </r>
    <r>
      <rPr>
        <b/>
        <vertAlign val="superscript"/>
        <sz val="9"/>
        <rFont val="Arial"/>
        <family val="2"/>
      </rPr>
      <t>3</t>
    </r>
    <r>
      <rPr>
        <b/>
        <sz val="9"/>
        <rFont val="Arial"/>
        <family val="2"/>
      </rPr>
      <t>/s)</t>
    </r>
  </si>
  <si>
    <t>EXISTING STORM LINES INFLOW</t>
  </si>
  <si>
    <t>TOTAL (ha)</t>
  </si>
  <si>
    <t>EXIST PIPE CAPABIL (ha)</t>
  </si>
  <si>
    <t>REMAIN (ha)</t>
  </si>
  <si>
    <t>Channels Design</t>
  </si>
  <si>
    <t>Time of Concentration (min)</t>
  </si>
  <si>
    <t>Runoff (m3/s)</t>
  </si>
  <si>
    <t xml:space="preserve">Manning rough. coeff n </t>
  </si>
  <si>
    <r>
      <t>Runoff  cumulative (m</t>
    </r>
    <r>
      <rPr>
        <b/>
        <vertAlign val="superscript"/>
        <sz val="9"/>
        <rFont val="Arial"/>
        <family val="2"/>
      </rPr>
      <t>3</t>
    </r>
    <r>
      <rPr>
        <b/>
        <sz val="9"/>
        <rFont val="Arial"/>
        <family val="2"/>
      </rPr>
      <t>/s)</t>
    </r>
  </si>
  <si>
    <r>
      <t>Contrib. Inflow   (m</t>
    </r>
    <r>
      <rPr>
        <b/>
        <vertAlign val="superscript"/>
        <sz val="9"/>
        <rFont val="Arial"/>
        <family val="2"/>
      </rPr>
      <t>3</t>
    </r>
    <r>
      <rPr>
        <b/>
        <sz val="9"/>
        <rFont val="Arial"/>
        <family val="2"/>
      </rPr>
      <t>/s)</t>
    </r>
  </si>
  <si>
    <t>Check pipe capacity</t>
  </si>
  <si>
    <t>CA-XN1 (ha)</t>
  </si>
  <si>
    <t>CA-XN2 (ha)</t>
  </si>
  <si>
    <t>CA-XN3 (ha)</t>
  </si>
  <si>
    <t>CA-XN4 (ha)</t>
  </si>
  <si>
    <t>CA-XN5 (ha)</t>
  </si>
  <si>
    <t>Catchment Area</t>
  </si>
  <si>
    <t>CA-E1 (ha)</t>
  </si>
  <si>
    <t>CA-E2 (ha)</t>
  </si>
  <si>
    <t>CA-E3 (ha)</t>
  </si>
  <si>
    <t>CA-E4 (ha)</t>
  </si>
  <si>
    <t>INTERNAL CATCHMENT AREAS FLOW</t>
  </si>
  <si>
    <t>Time of Concentration (TOC) (min)</t>
  </si>
  <si>
    <t>CA-XN6 (ha)</t>
  </si>
  <si>
    <t>CA-XN7 (ha)</t>
  </si>
  <si>
    <t>North/West Area (ha)</t>
  </si>
  <si>
    <t>EXTERNAL CATCHMENT AREAS</t>
  </si>
  <si>
    <t>CA-XN8 (ha)</t>
  </si>
  <si>
    <t>INTERNAL BOUNDARY ROADS STORM CALCULATIONS</t>
  </si>
  <si>
    <t>Q =C*I*A  Discharge rate, m3/s (ft3s)</t>
  </si>
  <si>
    <t>Project Name: storm design</t>
  </si>
  <si>
    <t>Location</t>
  </si>
  <si>
    <t>Pipes Drain Design</t>
  </si>
  <si>
    <t>CATCHMENTS RUNOFF, OPEN CHANNELS, PIPES CALCULATIONS (Metric 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</si>
</sst>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2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i/>
      <sz val="9"/>
      <name val="Arial"/>
      <family val="2"/>
    </font>
    <font>
      <b/>
      <i/>
      <sz val="9"/>
      <color indexed="17"/>
      <name val="Arial"/>
      <family val="2"/>
    </font>
    <font>
      <b/>
      <vertAlign val="superscript"/>
      <sz val="9"/>
      <name val="Arial"/>
      <family val="2"/>
    </font>
    <font>
      <sz val="9"/>
      <color indexed="8"/>
      <name val="Arial"/>
      <family val="2"/>
    </font>
    <font>
      <sz val="9"/>
      <color indexed="53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rgb="FF00B0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2" fillId="0" borderId="3" xfId="0" applyFont="1" applyBorder="1" applyAlignment="1">
      <alignment horizontal="center" vertical="top" wrapText="1"/>
    </xf>
    <xf numFmtId="0" fontId="1" fillId="0" borderId="3" xfId="0" applyFont="1" applyBorder="1" applyAlignment="1" applyProtection="1">
      <alignment horizontal="center" vertical="top" wrapText="1"/>
      <protection locked="0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/>
    </xf>
    <xf numFmtId="0" fontId="1" fillId="0" borderId="3" xfId="0" applyFont="1" applyBorder="1" applyAlignment="1" applyProtection="1">
      <alignment horizontal="center" vertical="top"/>
      <protection locked="0"/>
    </xf>
    <xf numFmtId="165" fontId="1" fillId="0" borderId="3" xfId="0" applyNumberFormat="1" applyFont="1" applyBorder="1" applyAlignment="1" applyProtection="1">
      <alignment horizontal="center" vertical="top"/>
      <protection locked="0"/>
    </xf>
    <xf numFmtId="165" fontId="1" fillId="0" borderId="3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165" fontId="9" fillId="0" borderId="3" xfId="0" applyNumberFormat="1" applyFont="1" applyBorder="1" applyAlignment="1">
      <alignment horizontal="center" vertical="top" wrapText="1"/>
    </xf>
    <xf numFmtId="0" fontId="10" fillId="0" borderId="3" xfId="0" applyFont="1" applyBorder="1" applyAlignment="1" applyProtection="1">
      <alignment horizontal="center" vertical="top"/>
      <protection locked="0"/>
    </xf>
    <xf numFmtId="0" fontId="1" fillId="0" borderId="6" xfId="0" applyFont="1" applyBorder="1" applyAlignment="1">
      <alignment horizontal="center" vertical="top" wrapText="1"/>
    </xf>
    <xf numFmtId="0" fontId="1" fillId="6" borderId="6" xfId="0" applyFont="1" applyFill="1" applyBorder="1" applyAlignment="1" applyProtection="1">
      <alignment horizontal="center" vertical="top" wrapText="1"/>
      <protection locked="0"/>
    </xf>
    <xf numFmtId="0" fontId="1" fillId="6" borderId="6" xfId="0" applyFont="1" applyFill="1" applyBorder="1" applyAlignment="1">
      <alignment horizontal="center" vertical="top" wrapText="1"/>
    </xf>
    <xf numFmtId="0" fontId="7" fillId="6" borderId="6" xfId="0" applyFont="1" applyFill="1" applyBorder="1" applyAlignment="1">
      <alignment horizontal="center" vertical="top" wrapText="1"/>
    </xf>
    <xf numFmtId="164" fontId="1" fillId="6" borderId="6" xfId="0" applyNumberFormat="1" applyFont="1" applyFill="1" applyBorder="1" applyAlignment="1">
      <alignment horizontal="center" vertical="top" wrapText="1"/>
    </xf>
    <xf numFmtId="0" fontId="8" fillId="6" borderId="6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vertical="top" wrapText="1"/>
    </xf>
    <xf numFmtId="0" fontId="1" fillId="6" borderId="6" xfId="0" applyFont="1" applyFill="1" applyBorder="1" applyAlignment="1" applyProtection="1">
      <alignment horizontal="center" vertical="top"/>
      <protection locked="0"/>
    </xf>
    <xf numFmtId="165" fontId="1" fillId="6" borderId="6" xfId="0" applyNumberFormat="1" applyFont="1" applyFill="1" applyBorder="1" applyAlignment="1">
      <alignment horizontal="center" vertical="top" wrapText="1"/>
    </xf>
    <xf numFmtId="165" fontId="1" fillId="6" borderId="6" xfId="0" applyNumberFormat="1" applyFont="1" applyFill="1" applyBorder="1" applyAlignment="1" applyProtection="1">
      <alignment horizontal="center" vertical="top"/>
      <protection locked="0"/>
    </xf>
    <xf numFmtId="0" fontId="1" fillId="0" borderId="6" xfId="0" applyFont="1" applyBorder="1" applyAlignment="1" applyProtection="1">
      <alignment horizontal="center" vertical="top"/>
      <protection locked="0"/>
    </xf>
    <xf numFmtId="165" fontId="1" fillId="0" borderId="6" xfId="0" applyNumberFormat="1" applyFont="1" applyBorder="1" applyAlignment="1">
      <alignment horizontal="center" vertical="top" wrapText="1"/>
    </xf>
    <xf numFmtId="165" fontId="1" fillId="0" borderId="6" xfId="0" applyNumberFormat="1" applyFont="1" applyBorder="1" applyAlignment="1" applyProtection="1">
      <alignment horizontal="center" vertical="top"/>
      <protection locked="0"/>
    </xf>
    <xf numFmtId="2" fontId="1" fillId="0" borderId="6" xfId="0" applyNumberFormat="1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165" fontId="1" fillId="0" borderId="0" xfId="0" applyNumberFormat="1" applyFont="1" applyAlignment="1" applyProtection="1">
      <alignment horizontal="center" vertical="top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1" fillId="0" borderId="5" xfId="0" applyFont="1" applyBorder="1" applyAlignment="1">
      <alignment vertical="top"/>
    </xf>
    <xf numFmtId="0" fontId="1" fillId="0" borderId="0" xfId="0" applyFont="1" applyAlignment="1" applyProtection="1">
      <alignment vertical="top"/>
      <protection locked="0"/>
    </xf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6" borderId="3" xfId="0" applyFont="1" applyFill="1" applyBorder="1" applyAlignment="1">
      <alignment vertical="top"/>
    </xf>
    <xf numFmtId="0" fontId="1" fillId="6" borderId="5" xfId="0" applyFont="1" applyFill="1" applyBorder="1" applyAlignment="1">
      <alignment vertical="top"/>
    </xf>
    <xf numFmtId="0" fontId="1" fillId="6" borderId="6" xfId="0" applyFont="1" applyFill="1" applyBorder="1" applyAlignment="1" applyProtection="1">
      <alignment vertical="top"/>
      <protection locked="0"/>
    </xf>
    <xf numFmtId="0" fontId="1" fillId="6" borderId="7" xfId="0" applyFont="1" applyFill="1" applyBorder="1" applyAlignment="1">
      <alignment horizontal="center" vertical="top" wrapText="1"/>
    </xf>
    <xf numFmtId="0" fontId="1" fillId="6" borderId="6" xfId="0" applyFont="1" applyFill="1" applyBorder="1" applyAlignment="1">
      <alignment horizontal="center" vertical="top"/>
    </xf>
    <xf numFmtId="0" fontId="1" fillId="6" borderId="6" xfId="0" applyFont="1" applyFill="1" applyBorder="1" applyAlignment="1">
      <alignment vertical="top"/>
    </xf>
    <xf numFmtId="0" fontId="1" fillId="6" borderId="7" xfId="0" applyFont="1" applyFill="1" applyBorder="1" applyAlignment="1">
      <alignment vertical="top"/>
    </xf>
    <xf numFmtId="0" fontId="1" fillId="6" borderId="3" xfId="0" applyFont="1" applyFill="1" applyBorder="1" applyAlignment="1">
      <alignment horizontal="center" vertical="top"/>
    </xf>
    <xf numFmtId="0" fontId="4" fillId="0" borderId="0" xfId="0" applyFont="1" applyAlignment="1">
      <alignment horizontal="left" vertical="top"/>
    </xf>
    <xf numFmtId="0" fontId="2" fillId="0" borderId="0" xfId="0" applyFont="1" applyAlignment="1" applyProtection="1">
      <alignment horizontal="left" vertical="top"/>
      <protection locked="0"/>
    </xf>
    <xf numFmtId="0" fontId="4" fillId="0" borderId="0" xfId="0" applyFont="1" applyAlignment="1">
      <alignment vertical="top"/>
    </xf>
    <xf numFmtId="14" fontId="1" fillId="0" borderId="0" xfId="0" applyNumberFormat="1" applyFont="1" applyAlignment="1" applyProtection="1">
      <alignment vertical="top"/>
      <protection locked="0"/>
    </xf>
    <xf numFmtId="0" fontId="2" fillId="0" borderId="8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1" fillId="6" borderId="14" xfId="0" applyFont="1" applyFill="1" applyBorder="1" applyAlignment="1" applyProtection="1">
      <alignment horizontal="left" vertical="top"/>
      <protection locked="0"/>
    </xf>
    <xf numFmtId="0" fontId="1" fillId="0" borderId="16" xfId="0" applyFont="1" applyBorder="1" applyAlignment="1" applyProtection="1">
      <alignment horizontal="center" vertical="top" wrapText="1"/>
      <protection locked="0"/>
    </xf>
    <xf numFmtId="0" fontId="1" fillId="6" borderId="15" xfId="0" applyFont="1" applyFill="1" applyBorder="1" applyAlignment="1" applyProtection="1">
      <alignment horizontal="center" vertical="top"/>
      <protection locked="0"/>
    </xf>
    <xf numFmtId="0" fontId="1" fillId="0" borderId="15" xfId="0" applyFont="1" applyBorder="1" applyAlignment="1" applyProtection="1">
      <alignment horizontal="center" vertical="top"/>
      <protection locked="0"/>
    </xf>
    <xf numFmtId="0" fontId="1" fillId="0" borderId="16" xfId="0" applyFont="1" applyBorder="1" applyAlignment="1" applyProtection="1">
      <alignment horizontal="center" vertical="top"/>
      <protection locked="0"/>
    </xf>
    <xf numFmtId="0" fontId="2" fillId="0" borderId="16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 vertical="top" wrapText="1"/>
    </xf>
    <xf numFmtId="165" fontId="1" fillId="0" borderId="17" xfId="0" applyNumberFormat="1" applyFont="1" applyBorder="1" applyAlignment="1">
      <alignment horizontal="center" vertical="top" wrapText="1"/>
    </xf>
    <xf numFmtId="0" fontId="1" fillId="0" borderId="19" xfId="0" applyFont="1" applyBorder="1" applyAlignment="1" applyProtection="1">
      <alignment horizontal="center" vertical="top" wrapText="1"/>
      <protection locked="0"/>
    </xf>
    <xf numFmtId="0" fontId="1" fillId="0" borderId="19" xfId="0" applyFont="1" applyBorder="1" applyAlignment="1">
      <alignment horizontal="center" vertical="top" wrapText="1"/>
    </xf>
    <xf numFmtId="165" fontId="1" fillId="0" borderId="19" xfId="0" applyNumberFormat="1" applyFont="1" applyBorder="1" applyAlignment="1">
      <alignment horizontal="center" vertical="top" wrapText="1"/>
    </xf>
    <xf numFmtId="165" fontId="1" fillId="0" borderId="20" xfId="0" applyNumberFormat="1" applyFont="1" applyBorder="1" applyAlignment="1">
      <alignment horizontal="center" vertical="top" wrapText="1"/>
    </xf>
    <xf numFmtId="0" fontId="1" fillId="4" borderId="21" xfId="0" applyFont="1" applyFill="1" applyBorder="1" applyAlignment="1">
      <alignment vertical="top"/>
    </xf>
    <xf numFmtId="0" fontId="2" fillId="4" borderId="22" xfId="0" applyFont="1" applyFill="1" applyBorder="1" applyAlignment="1">
      <alignment vertical="top"/>
    </xf>
    <xf numFmtId="0" fontId="1" fillId="4" borderId="22" xfId="0" applyFont="1" applyFill="1" applyBorder="1" applyAlignment="1">
      <alignment vertical="top"/>
    </xf>
    <xf numFmtId="0" fontId="1" fillId="4" borderId="23" xfId="0" applyFont="1" applyFill="1" applyBorder="1" applyAlignment="1">
      <alignment vertical="top"/>
    </xf>
    <xf numFmtId="0" fontId="8" fillId="6" borderId="15" xfId="0" applyFont="1" applyFill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" fillId="5" borderId="21" xfId="0" applyFont="1" applyFill="1" applyBorder="1" applyAlignment="1">
      <alignment vertical="top"/>
    </xf>
    <xf numFmtId="0" fontId="1" fillId="5" borderId="22" xfId="0" applyFont="1" applyFill="1" applyBorder="1" applyAlignment="1">
      <alignment vertical="top"/>
    </xf>
    <xf numFmtId="0" fontId="2" fillId="5" borderId="22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2" fillId="0" borderId="25" xfId="0" applyFont="1" applyBorder="1" applyAlignment="1">
      <alignment horizontal="center" vertical="top" wrapText="1"/>
    </xf>
    <xf numFmtId="0" fontId="2" fillId="0" borderId="26" xfId="0" applyFont="1" applyBorder="1" applyAlignment="1">
      <alignment horizontal="center" vertical="top" wrapText="1"/>
    </xf>
    <xf numFmtId="0" fontId="10" fillId="0" borderId="17" xfId="0" applyFont="1" applyBorder="1" applyAlignment="1" applyProtection="1">
      <alignment horizontal="center" vertical="top"/>
      <protection locked="0"/>
    </xf>
    <xf numFmtId="0" fontId="1" fillId="0" borderId="18" xfId="0" applyFont="1" applyBorder="1" applyAlignment="1" applyProtection="1">
      <alignment horizontal="center" vertical="top" wrapText="1"/>
      <protection locked="0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27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24" xfId="0" applyFont="1" applyBorder="1" applyAlignment="1">
      <alignment vertical="top"/>
    </xf>
    <xf numFmtId="166" fontId="1" fillId="0" borderId="3" xfId="0" applyNumberFormat="1" applyFont="1" applyBorder="1" applyAlignment="1">
      <alignment horizontal="center" vertical="top" wrapText="1"/>
    </xf>
    <xf numFmtId="0" fontId="2" fillId="6" borderId="14" xfId="0" applyFont="1" applyFill="1" applyBorder="1" applyAlignment="1" applyProtection="1">
      <alignment horizontal="left" vertical="top"/>
      <protection locked="0"/>
    </xf>
    <xf numFmtId="0" fontId="2" fillId="3" borderId="28" xfId="0" applyFont="1" applyFill="1" applyBorder="1" applyAlignment="1">
      <alignment vertical="top"/>
    </xf>
    <xf numFmtId="0" fontId="1" fillId="3" borderId="29" xfId="0" applyFont="1" applyFill="1" applyBorder="1" applyAlignment="1">
      <alignment vertical="top"/>
    </xf>
    <xf numFmtId="0" fontId="2" fillId="3" borderId="29" xfId="0" applyFont="1" applyFill="1" applyBorder="1" applyAlignment="1">
      <alignment horizontal="center" vertical="top"/>
    </xf>
    <xf numFmtId="0" fontId="1" fillId="3" borderId="30" xfId="0" applyFont="1" applyFill="1" applyBorder="1" applyAlignment="1">
      <alignment vertical="top"/>
    </xf>
    <xf numFmtId="0" fontId="2" fillId="0" borderId="31" xfId="0" applyFont="1" applyBorder="1" applyAlignment="1">
      <alignment horizontal="center" vertical="top" wrapText="1"/>
    </xf>
    <xf numFmtId="0" fontId="1" fillId="2" borderId="28" xfId="0" applyFont="1" applyFill="1" applyBorder="1" applyAlignment="1">
      <alignment vertical="top"/>
    </xf>
    <xf numFmtId="165" fontId="9" fillId="0" borderId="19" xfId="0" applyNumberFormat="1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top" wrapText="1"/>
    </xf>
    <xf numFmtId="0" fontId="1" fillId="0" borderId="0" xfId="0" applyFont="1" applyAlignment="1" applyProtection="1">
      <alignment horizontal="left" vertical="top"/>
      <protection locked="0"/>
    </xf>
    <xf numFmtId="0" fontId="1" fillId="2" borderId="9" xfId="0" applyFont="1" applyFill="1" applyBorder="1" applyAlignment="1">
      <alignment horizontal="left" vertical="top"/>
    </xf>
    <xf numFmtId="2" fontId="1" fillId="0" borderId="3" xfId="0" applyNumberFormat="1" applyFont="1" applyBorder="1" applyAlignment="1">
      <alignment horizontal="center" vertical="top"/>
    </xf>
    <xf numFmtId="2" fontId="1" fillId="0" borderId="3" xfId="0" applyNumberFormat="1" applyFont="1" applyBorder="1" applyAlignment="1" applyProtection="1">
      <alignment horizontal="center" vertical="top" wrapText="1"/>
      <protection locked="0"/>
    </xf>
    <xf numFmtId="0" fontId="1" fillId="7" borderId="0" xfId="0" applyFont="1" applyFill="1" applyAlignment="1" applyProtection="1">
      <alignment horizontal="left" vertical="top"/>
      <protection locked="0"/>
    </xf>
    <xf numFmtId="0" fontId="1" fillId="7" borderId="0" xfId="0" applyFont="1" applyFill="1" applyAlignment="1" applyProtection="1">
      <alignment horizontal="center" vertical="top"/>
      <protection locked="0"/>
    </xf>
    <xf numFmtId="0" fontId="11" fillId="0" borderId="3" xfId="0" applyFont="1" applyBorder="1" applyAlignment="1">
      <alignment horizontal="center" vertical="top" wrapText="1"/>
    </xf>
    <xf numFmtId="0" fontId="11" fillId="0" borderId="16" xfId="0" applyFont="1" applyBorder="1" applyAlignment="1" applyProtection="1">
      <alignment horizontal="center" vertical="top"/>
      <protection locked="0"/>
    </xf>
    <xf numFmtId="0" fontId="11" fillId="0" borderId="3" xfId="0" applyFont="1" applyBorder="1" applyAlignment="1" applyProtection="1">
      <alignment horizontal="center" vertical="top" wrapText="1"/>
      <protection locked="0"/>
    </xf>
    <xf numFmtId="0" fontId="11" fillId="0" borderId="16" xfId="0" applyFont="1" applyBorder="1" applyAlignment="1" applyProtection="1">
      <alignment horizontal="center" vertical="top" wrapText="1"/>
      <protection locked="0"/>
    </xf>
    <xf numFmtId="2" fontId="11" fillId="0" borderId="3" xfId="0" applyNumberFormat="1" applyFont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12</xdr:row>
      <xdr:rowOff>0</xdr:rowOff>
    </xdr:from>
    <xdr:to>
      <xdr:col>10</xdr:col>
      <xdr:colOff>66675</xdr:colOff>
      <xdr:row>13</xdr:row>
      <xdr:rowOff>1904</xdr:rowOff>
    </xdr:to>
    <xdr:sp macro="" textlink="">
      <xdr:nvSpPr>
        <xdr:cNvPr id="2" name="Text Box 11">
          <a:extLst>
            <a:ext uri="{FF2B5EF4-FFF2-40B4-BE49-F238E27FC236}">
              <a16:creationId xmlns:a16="http://schemas.microsoft.com/office/drawing/2014/main" id="{965C738C-E97F-4256-8AD0-BFBE5CE35466}"/>
            </a:ext>
          </a:extLst>
        </xdr:cNvPr>
        <xdr:cNvSpPr txBox="1">
          <a:spLocks noChangeArrowheads="1"/>
        </xdr:cNvSpPr>
      </xdr:nvSpPr>
      <xdr:spPr bwMode="auto">
        <a:xfrm>
          <a:off x="8362950" y="3120887"/>
          <a:ext cx="66675" cy="152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66675</xdr:colOff>
      <xdr:row>27</xdr:row>
      <xdr:rowOff>0</xdr:rowOff>
    </xdr:to>
    <xdr:sp macro="" textlink="">
      <xdr:nvSpPr>
        <xdr:cNvPr id="3" name="Text Box 12">
          <a:extLst>
            <a:ext uri="{FF2B5EF4-FFF2-40B4-BE49-F238E27FC236}">
              <a16:creationId xmlns:a16="http://schemas.microsoft.com/office/drawing/2014/main" id="{12E5261D-5A1F-462A-97C1-1C3529A8FF60}"/>
            </a:ext>
          </a:extLst>
        </xdr:cNvPr>
        <xdr:cNvSpPr txBox="1">
          <a:spLocks noChangeArrowheads="1"/>
        </xdr:cNvSpPr>
      </xdr:nvSpPr>
      <xdr:spPr bwMode="auto">
        <a:xfrm>
          <a:off x="8362950" y="7162800"/>
          <a:ext cx="666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66675</xdr:colOff>
      <xdr:row>27</xdr:row>
      <xdr:rowOff>0</xdr:rowOff>
    </xdr:to>
    <xdr:sp macro="" textlink="">
      <xdr:nvSpPr>
        <xdr:cNvPr id="4" name="Text Box 13">
          <a:extLst>
            <a:ext uri="{FF2B5EF4-FFF2-40B4-BE49-F238E27FC236}">
              <a16:creationId xmlns:a16="http://schemas.microsoft.com/office/drawing/2014/main" id="{28C8F281-5F62-4BBF-8B18-145FEBBEB07C}"/>
            </a:ext>
          </a:extLst>
        </xdr:cNvPr>
        <xdr:cNvSpPr txBox="1">
          <a:spLocks noChangeArrowheads="1"/>
        </xdr:cNvSpPr>
      </xdr:nvSpPr>
      <xdr:spPr bwMode="auto">
        <a:xfrm>
          <a:off x="8362950" y="7162800"/>
          <a:ext cx="666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7</xdr:row>
      <xdr:rowOff>9525</xdr:rowOff>
    </xdr:from>
    <xdr:to>
      <xdr:col>10</xdr:col>
      <xdr:colOff>76200</xdr:colOff>
      <xdr:row>8</xdr:row>
      <xdr:rowOff>9525</xdr:rowOff>
    </xdr:to>
    <xdr:sp macro="" textlink="">
      <xdr:nvSpPr>
        <xdr:cNvPr id="5" name="Text Box 14">
          <a:extLst>
            <a:ext uri="{FF2B5EF4-FFF2-40B4-BE49-F238E27FC236}">
              <a16:creationId xmlns:a16="http://schemas.microsoft.com/office/drawing/2014/main" id="{6C00E673-6FDD-457B-BB53-ADFBC9985AAD}"/>
            </a:ext>
          </a:extLst>
        </xdr:cNvPr>
        <xdr:cNvSpPr txBox="1">
          <a:spLocks noChangeArrowheads="1"/>
        </xdr:cNvSpPr>
      </xdr:nvSpPr>
      <xdr:spPr bwMode="auto">
        <a:xfrm>
          <a:off x="8362950" y="20669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76200</xdr:colOff>
      <xdr:row>13</xdr:row>
      <xdr:rowOff>7620</xdr:rowOff>
    </xdr:to>
    <xdr:sp macro="" textlink="">
      <xdr:nvSpPr>
        <xdr:cNvPr id="6" name="Text Box 15">
          <a:extLst>
            <a:ext uri="{FF2B5EF4-FFF2-40B4-BE49-F238E27FC236}">
              <a16:creationId xmlns:a16="http://schemas.microsoft.com/office/drawing/2014/main" id="{8906683F-4B29-469D-96C3-03B2F5CA96DF}"/>
            </a:ext>
          </a:extLst>
        </xdr:cNvPr>
        <xdr:cNvSpPr txBox="1">
          <a:spLocks noChangeArrowheads="1"/>
        </xdr:cNvSpPr>
      </xdr:nvSpPr>
      <xdr:spPr bwMode="auto">
        <a:xfrm>
          <a:off x="8362950" y="32861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76200</xdr:colOff>
      <xdr:row>27</xdr:row>
      <xdr:rowOff>0</xdr:rowOff>
    </xdr:to>
    <xdr:sp macro="" textlink="">
      <xdr:nvSpPr>
        <xdr:cNvPr id="7" name="Text Box 16">
          <a:extLst>
            <a:ext uri="{FF2B5EF4-FFF2-40B4-BE49-F238E27FC236}">
              <a16:creationId xmlns:a16="http://schemas.microsoft.com/office/drawing/2014/main" id="{D501A8AB-3DA9-4C27-A7D5-53BADA025DBD}"/>
            </a:ext>
          </a:extLst>
        </xdr:cNvPr>
        <xdr:cNvSpPr txBox="1">
          <a:spLocks noChangeArrowheads="1"/>
        </xdr:cNvSpPr>
      </xdr:nvSpPr>
      <xdr:spPr bwMode="auto">
        <a:xfrm>
          <a:off x="8362950" y="7162800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76200</xdr:colOff>
      <xdr:row>13</xdr:row>
      <xdr:rowOff>0</xdr:rowOff>
    </xdr:to>
    <xdr:sp macro="" textlink="">
      <xdr:nvSpPr>
        <xdr:cNvPr id="8" name="Text Box 17">
          <a:extLst>
            <a:ext uri="{FF2B5EF4-FFF2-40B4-BE49-F238E27FC236}">
              <a16:creationId xmlns:a16="http://schemas.microsoft.com/office/drawing/2014/main" id="{5A553C3A-3CF5-4D90-87FC-4FD68201DEEF}"/>
            </a:ext>
          </a:extLst>
        </xdr:cNvPr>
        <xdr:cNvSpPr txBox="1">
          <a:spLocks noChangeArrowheads="1"/>
        </xdr:cNvSpPr>
      </xdr:nvSpPr>
      <xdr:spPr bwMode="auto">
        <a:xfrm>
          <a:off x="8362950" y="34385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76200</xdr:colOff>
      <xdr:row>27</xdr:row>
      <xdr:rowOff>0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EA0A22B2-7D99-4488-A29F-7D6C737A6651}"/>
            </a:ext>
          </a:extLst>
        </xdr:cNvPr>
        <xdr:cNvSpPr txBox="1">
          <a:spLocks noChangeArrowheads="1"/>
        </xdr:cNvSpPr>
      </xdr:nvSpPr>
      <xdr:spPr bwMode="auto">
        <a:xfrm>
          <a:off x="8362950" y="7162800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8</xdr:row>
      <xdr:rowOff>9525</xdr:rowOff>
    </xdr:from>
    <xdr:to>
      <xdr:col>10</xdr:col>
      <xdr:colOff>76200</xdr:colOff>
      <xdr:row>9</xdr:row>
      <xdr:rowOff>9525</xdr:rowOff>
    </xdr:to>
    <xdr:sp macro="" textlink="">
      <xdr:nvSpPr>
        <xdr:cNvPr id="10" name="Text Box 14">
          <a:extLst>
            <a:ext uri="{FF2B5EF4-FFF2-40B4-BE49-F238E27FC236}">
              <a16:creationId xmlns:a16="http://schemas.microsoft.com/office/drawing/2014/main" id="{939C528E-A642-48EA-A5C0-3B3A01DBAD88}"/>
            </a:ext>
          </a:extLst>
        </xdr:cNvPr>
        <xdr:cNvSpPr txBox="1">
          <a:spLocks noChangeArrowheads="1"/>
        </xdr:cNvSpPr>
      </xdr:nvSpPr>
      <xdr:spPr bwMode="auto">
        <a:xfrm>
          <a:off x="8362950" y="22193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9</xdr:row>
      <xdr:rowOff>9525</xdr:rowOff>
    </xdr:from>
    <xdr:to>
      <xdr:col>10</xdr:col>
      <xdr:colOff>76200</xdr:colOff>
      <xdr:row>10</xdr:row>
      <xdr:rowOff>9525</xdr:rowOff>
    </xdr:to>
    <xdr:sp macro="" textlink="">
      <xdr:nvSpPr>
        <xdr:cNvPr id="11" name="Text Box 14">
          <a:extLst>
            <a:ext uri="{FF2B5EF4-FFF2-40B4-BE49-F238E27FC236}">
              <a16:creationId xmlns:a16="http://schemas.microsoft.com/office/drawing/2014/main" id="{BBC81DE0-A0EA-4E2B-9349-A88A4CCA41E4}"/>
            </a:ext>
          </a:extLst>
        </xdr:cNvPr>
        <xdr:cNvSpPr txBox="1">
          <a:spLocks noChangeArrowheads="1"/>
        </xdr:cNvSpPr>
      </xdr:nvSpPr>
      <xdr:spPr bwMode="auto">
        <a:xfrm>
          <a:off x="8362950" y="23717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10</xdr:row>
      <xdr:rowOff>9525</xdr:rowOff>
    </xdr:from>
    <xdr:to>
      <xdr:col>10</xdr:col>
      <xdr:colOff>76200</xdr:colOff>
      <xdr:row>11</xdr:row>
      <xdr:rowOff>9525</xdr:rowOff>
    </xdr:to>
    <xdr:sp macro="" textlink="">
      <xdr:nvSpPr>
        <xdr:cNvPr id="12" name="Text Box 14">
          <a:extLst>
            <a:ext uri="{FF2B5EF4-FFF2-40B4-BE49-F238E27FC236}">
              <a16:creationId xmlns:a16="http://schemas.microsoft.com/office/drawing/2014/main" id="{A0F99BE3-F6C0-4183-A1A6-E064AC5C6D49}"/>
            </a:ext>
          </a:extLst>
        </xdr:cNvPr>
        <xdr:cNvSpPr txBox="1">
          <a:spLocks noChangeArrowheads="1"/>
        </xdr:cNvSpPr>
      </xdr:nvSpPr>
      <xdr:spPr bwMode="auto">
        <a:xfrm>
          <a:off x="8362950" y="25241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10</xdr:row>
      <xdr:rowOff>9525</xdr:rowOff>
    </xdr:from>
    <xdr:to>
      <xdr:col>10</xdr:col>
      <xdr:colOff>76200</xdr:colOff>
      <xdr:row>11</xdr:row>
      <xdr:rowOff>9525</xdr:rowOff>
    </xdr:to>
    <xdr:sp macro="" textlink="">
      <xdr:nvSpPr>
        <xdr:cNvPr id="13" name="Text Box 14">
          <a:extLst>
            <a:ext uri="{FF2B5EF4-FFF2-40B4-BE49-F238E27FC236}">
              <a16:creationId xmlns:a16="http://schemas.microsoft.com/office/drawing/2014/main" id="{89388D14-C13B-4AE4-B8E1-9670192D7396}"/>
            </a:ext>
          </a:extLst>
        </xdr:cNvPr>
        <xdr:cNvSpPr txBox="1">
          <a:spLocks noChangeArrowheads="1"/>
        </xdr:cNvSpPr>
      </xdr:nvSpPr>
      <xdr:spPr bwMode="auto">
        <a:xfrm>
          <a:off x="8362950" y="25241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76200</xdr:colOff>
      <xdr:row>12</xdr:row>
      <xdr:rowOff>139065</xdr:rowOff>
    </xdr:to>
    <xdr:sp macro="" textlink="">
      <xdr:nvSpPr>
        <xdr:cNvPr id="14" name="Text Box 14">
          <a:extLst>
            <a:ext uri="{FF2B5EF4-FFF2-40B4-BE49-F238E27FC236}">
              <a16:creationId xmlns:a16="http://schemas.microsoft.com/office/drawing/2014/main" id="{D2D0EE53-7CDD-41A3-A2DF-7FF19F3C2A19}"/>
            </a:ext>
          </a:extLst>
        </xdr:cNvPr>
        <xdr:cNvSpPr txBox="1">
          <a:spLocks noChangeArrowheads="1"/>
        </xdr:cNvSpPr>
      </xdr:nvSpPr>
      <xdr:spPr bwMode="auto">
        <a:xfrm>
          <a:off x="8362950" y="26765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76200</xdr:colOff>
      <xdr:row>12</xdr:row>
      <xdr:rowOff>139065</xdr:rowOff>
    </xdr:to>
    <xdr:sp macro="" textlink="">
      <xdr:nvSpPr>
        <xdr:cNvPr id="15" name="Text Box 14">
          <a:extLst>
            <a:ext uri="{FF2B5EF4-FFF2-40B4-BE49-F238E27FC236}">
              <a16:creationId xmlns:a16="http://schemas.microsoft.com/office/drawing/2014/main" id="{489CA62B-B2B6-41CB-8CEA-176008C1B237}"/>
            </a:ext>
          </a:extLst>
        </xdr:cNvPr>
        <xdr:cNvSpPr txBox="1">
          <a:spLocks noChangeArrowheads="1"/>
        </xdr:cNvSpPr>
      </xdr:nvSpPr>
      <xdr:spPr bwMode="auto">
        <a:xfrm>
          <a:off x="8362950" y="26765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76200</xdr:colOff>
      <xdr:row>13</xdr:row>
      <xdr:rowOff>0</xdr:rowOff>
    </xdr:to>
    <xdr:sp macro="" textlink="">
      <xdr:nvSpPr>
        <xdr:cNvPr id="16" name="Text Box 14">
          <a:extLst>
            <a:ext uri="{FF2B5EF4-FFF2-40B4-BE49-F238E27FC236}">
              <a16:creationId xmlns:a16="http://schemas.microsoft.com/office/drawing/2014/main" id="{215DF0B1-598C-4D26-B4B2-E08F90F7377C}"/>
            </a:ext>
          </a:extLst>
        </xdr:cNvPr>
        <xdr:cNvSpPr txBox="1">
          <a:spLocks noChangeArrowheads="1"/>
        </xdr:cNvSpPr>
      </xdr:nvSpPr>
      <xdr:spPr bwMode="auto">
        <a:xfrm>
          <a:off x="8362950" y="28289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76200</xdr:colOff>
      <xdr:row>13</xdr:row>
      <xdr:rowOff>0</xdr:rowOff>
    </xdr:to>
    <xdr:sp macro="" textlink="">
      <xdr:nvSpPr>
        <xdr:cNvPr id="17" name="Text Box 14">
          <a:extLst>
            <a:ext uri="{FF2B5EF4-FFF2-40B4-BE49-F238E27FC236}">
              <a16:creationId xmlns:a16="http://schemas.microsoft.com/office/drawing/2014/main" id="{E3C59A0B-4111-440A-94C7-9153A4A7EBB9}"/>
            </a:ext>
          </a:extLst>
        </xdr:cNvPr>
        <xdr:cNvSpPr txBox="1">
          <a:spLocks noChangeArrowheads="1"/>
        </xdr:cNvSpPr>
      </xdr:nvSpPr>
      <xdr:spPr bwMode="auto">
        <a:xfrm>
          <a:off x="8362950" y="28289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76200</xdr:colOff>
      <xdr:row>13</xdr:row>
      <xdr:rowOff>0</xdr:rowOff>
    </xdr:to>
    <xdr:sp macro="" textlink="">
      <xdr:nvSpPr>
        <xdr:cNvPr id="18" name="Text Box 14">
          <a:extLst>
            <a:ext uri="{FF2B5EF4-FFF2-40B4-BE49-F238E27FC236}">
              <a16:creationId xmlns:a16="http://schemas.microsoft.com/office/drawing/2014/main" id="{794FBF08-5BF0-4851-87B2-F2B468DB8DB6}"/>
            </a:ext>
          </a:extLst>
        </xdr:cNvPr>
        <xdr:cNvSpPr txBox="1">
          <a:spLocks noChangeArrowheads="1"/>
        </xdr:cNvSpPr>
      </xdr:nvSpPr>
      <xdr:spPr bwMode="auto">
        <a:xfrm>
          <a:off x="8362950" y="29813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76200</xdr:colOff>
      <xdr:row>13</xdr:row>
      <xdr:rowOff>0</xdr:rowOff>
    </xdr:to>
    <xdr:sp macro="" textlink="">
      <xdr:nvSpPr>
        <xdr:cNvPr id="19" name="Text Box 14">
          <a:extLst>
            <a:ext uri="{FF2B5EF4-FFF2-40B4-BE49-F238E27FC236}">
              <a16:creationId xmlns:a16="http://schemas.microsoft.com/office/drawing/2014/main" id="{C1347173-6CE6-4567-97B6-2347FA6FF9D1}"/>
            </a:ext>
          </a:extLst>
        </xdr:cNvPr>
        <xdr:cNvSpPr txBox="1">
          <a:spLocks noChangeArrowheads="1"/>
        </xdr:cNvSpPr>
      </xdr:nvSpPr>
      <xdr:spPr bwMode="auto">
        <a:xfrm>
          <a:off x="8362950" y="29813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76200</xdr:colOff>
      <xdr:row>13</xdr:row>
      <xdr:rowOff>0</xdr:rowOff>
    </xdr:to>
    <xdr:sp macro="" textlink="">
      <xdr:nvSpPr>
        <xdr:cNvPr id="20" name="Text Box 14">
          <a:extLst>
            <a:ext uri="{FF2B5EF4-FFF2-40B4-BE49-F238E27FC236}">
              <a16:creationId xmlns:a16="http://schemas.microsoft.com/office/drawing/2014/main" id="{23DFE34D-4FD6-4B94-931D-2BEA6368B4B7}"/>
            </a:ext>
          </a:extLst>
        </xdr:cNvPr>
        <xdr:cNvSpPr txBox="1">
          <a:spLocks noChangeArrowheads="1"/>
        </xdr:cNvSpPr>
      </xdr:nvSpPr>
      <xdr:spPr bwMode="auto">
        <a:xfrm>
          <a:off x="8362950" y="31337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76200</xdr:colOff>
      <xdr:row>13</xdr:row>
      <xdr:rowOff>0</xdr:rowOff>
    </xdr:to>
    <xdr:sp macro="" textlink="">
      <xdr:nvSpPr>
        <xdr:cNvPr id="21" name="Text Box 14">
          <a:extLst>
            <a:ext uri="{FF2B5EF4-FFF2-40B4-BE49-F238E27FC236}">
              <a16:creationId xmlns:a16="http://schemas.microsoft.com/office/drawing/2014/main" id="{5A7F4199-D59D-4BCF-B916-89E399ADFFA5}"/>
            </a:ext>
          </a:extLst>
        </xdr:cNvPr>
        <xdr:cNvSpPr txBox="1">
          <a:spLocks noChangeArrowheads="1"/>
        </xdr:cNvSpPr>
      </xdr:nvSpPr>
      <xdr:spPr bwMode="auto">
        <a:xfrm>
          <a:off x="8362950" y="31337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76200</xdr:colOff>
      <xdr:row>13</xdr:row>
      <xdr:rowOff>7620</xdr:rowOff>
    </xdr:to>
    <xdr:sp macro="" textlink="">
      <xdr:nvSpPr>
        <xdr:cNvPr id="22" name="Text Box 14">
          <a:extLst>
            <a:ext uri="{FF2B5EF4-FFF2-40B4-BE49-F238E27FC236}">
              <a16:creationId xmlns:a16="http://schemas.microsoft.com/office/drawing/2014/main" id="{C4DB36D6-80F3-4EFE-A3A5-567EFC1BADC0}"/>
            </a:ext>
          </a:extLst>
        </xdr:cNvPr>
        <xdr:cNvSpPr txBox="1">
          <a:spLocks noChangeArrowheads="1"/>
        </xdr:cNvSpPr>
      </xdr:nvSpPr>
      <xdr:spPr bwMode="auto">
        <a:xfrm>
          <a:off x="8362950" y="32861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76200</xdr:colOff>
      <xdr:row>13</xdr:row>
      <xdr:rowOff>7620</xdr:rowOff>
    </xdr:to>
    <xdr:sp macro="" textlink="">
      <xdr:nvSpPr>
        <xdr:cNvPr id="23" name="Text Box 14">
          <a:extLst>
            <a:ext uri="{FF2B5EF4-FFF2-40B4-BE49-F238E27FC236}">
              <a16:creationId xmlns:a16="http://schemas.microsoft.com/office/drawing/2014/main" id="{9911C29D-EF53-470F-A9E0-848949E0F69A}"/>
            </a:ext>
          </a:extLst>
        </xdr:cNvPr>
        <xdr:cNvSpPr txBox="1">
          <a:spLocks noChangeArrowheads="1"/>
        </xdr:cNvSpPr>
      </xdr:nvSpPr>
      <xdr:spPr bwMode="auto">
        <a:xfrm>
          <a:off x="8362950" y="32861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76200</xdr:colOff>
      <xdr:row>13</xdr:row>
      <xdr:rowOff>0</xdr:rowOff>
    </xdr:to>
    <xdr:sp macro="" textlink="">
      <xdr:nvSpPr>
        <xdr:cNvPr id="24" name="Text Box 14">
          <a:extLst>
            <a:ext uri="{FF2B5EF4-FFF2-40B4-BE49-F238E27FC236}">
              <a16:creationId xmlns:a16="http://schemas.microsoft.com/office/drawing/2014/main" id="{44A70253-C04D-4CEA-8BEE-5E664341194A}"/>
            </a:ext>
          </a:extLst>
        </xdr:cNvPr>
        <xdr:cNvSpPr txBox="1">
          <a:spLocks noChangeArrowheads="1"/>
        </xdr:cNvSpPr>
      </xdr:nvSpPr>
      <xdr:spPr bwMode="auto">
        <a:xfrm>
          <a:off x="8362950" y="343852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10</xdr:col>
      <xdr:colOff>0</xdr:colOff>
      <xdr:row>13</xdr:row>
      <xdr:rowOff>0</xdr:rowOff>
    </xdr:from>
    <xdr:ext cx="76200" cy="152400"/>
    <xdr:sp macro="" textlink="">
      <xdr:nvSpPr>
        <xdr:cNvPr id="25" name="Text Box 15">
          <a:extLst>
            <a:ext uri="{FF2B5EF4-FFF2-40B4-BE49-F238E27FC236}">
              <a16:creationId xmlns:a16="http://schemas.microsoft.com/office/drawing/2014/main" id="{7E1F0A14-E582-4676-8D91-8FE46EB7110F}"/>
            </a:ext>
          </a:extLst>
        </xdr:cNvPr>
        <xdr:cNvSpPr txBox="1">
          <a:spLocks noChangeArrowheads="1"/>
        </xdr:cNvSpPr>
      </xdr:nvSpPr>
      <xdr:spPr bwMode="auto">
        <a:xfrm>
          <a:off x="8362950" y="391477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13</xdr:row>
      <xdr:rowOff>0</xdr:rowOff>
    </xdr:from>
    <xdr:ext cx="76200" cy="152400"/>
    <xdr:sp macro="" textlink="">
      <xdr:nvSpPr>
        <xdr:cNvPr id="26" name="Text Box 17">
          <a:extLst>
            <a:ext uri="{FF2B5EF4-FFF2-40B4-BE49-F238E27FC236}">
              <a16:creationId xmlns:a16="http://schemas.microsoft.com/office/drawing/2014/main" id="{60035FE6-5F1A-4F3F-88D4-98804E5825D8}"/>
            </a:ext>
          </a:extLst>
        </xdr:cNvPr>
        <xdr:cNvSpPr txBox="1">
          <a:spLocks noChangeArrowheads="1"/>
        </xdr:cNvSpPr>
      </xdr:nvSpPr>
      <xdr:spPr bwMode="auto">
        <a:xfrm>
          <a:off x="8362950" y="406717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13</xdr:row>
      <xdr:rowOff>0</xdr:rowOff>
    </xdr:from>
    <xdr:ext cx="76200" cy="152400"/>
    <xdr:sp macro="" textlink="">
      <xdr:nvSpPr>
        <xdr:cNvPr id="27" name="Text Box 14">
          <a:extLst>
            <a:ext uri="{FF2B5EF4-FFF2-40B4-BE49-F238E27FC236}">
              <a16:creationId xmlns:a16="http://schemas.microsoft.com/office/drawing/2014/main" id="{60DD8930-EF84-4930-B994-F3FEA5105D6E}"/>
            </a:ext>
          </a:extLst>
        </xdr:cNvPr>
        <xdr:cNvSpPr txBox="1">
          <a:spLocks noChangeArrowheads="1"/>
        </xdr:cNvSpPr>
      </xdr:nvSpPr>
      <xdr:spPr bwMode="auto">
        <a:xfrm>
          <a:off x="8362950" y="391477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13</xdr:row>
      <xdr:rowOff>0</xdr:rowOff>
    </xdr:from>
    <xdr:ext cx="76200" cy="152400"/>
    <xdr:sp macro="" textlink="">
      <xdr:nvSpPr>
        <xdr:cNvPr id="28" name="Text Box 14">
          <a:extLst>
            <a:ext uri="{FF2B5EF4-FFF2-40B4-BE49-F238E27FC236}">
              <a16:creationId xmlns:a16="http://schemas.microsoft.com/office/drawing/2014/main" id="{FA1AD398-4B1E-48C4-9109-3C94EA39E967}"/>
            </a:ext>
          </a:extLst>
        </xdr:cNvPr>
        <xdr:cNvSpPr txBox="1">
          <a:spLocks noChangeArrowheads="1"/>
        </xdr:cNvSpPr>
      </xdr:nvSpPr>
      <xdr:spPr bwMode="auto">
        <a:xfrm>
          <a:off x="8362950" y="391477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13</xdr:row>
      <xdr:rowOff>0</xdr:rowOff>
    </xdr:from>
    <xdr:ext cx="76200" cy="152400"/>
    <xdr:sp macro="" textlink="">
      <xdr:nvSpPr>
        <xdr:cNvPr id="29" name="Text Box 14">
          <a:extLst>
            <a:ext uri="{FF2B5EF4-FFF2-40B4-BE49-F238E27FC236}">
              <a16:creationId xmlns:a16="http://schemas.microsoft.com/office/drawing/2014/main" id="{D5ED5B57-B005-4588-B987-2E31411DB1A1}"/>
            </a:ext>
          </a:extLst>
        </xdr:cNvPr>
        <xdr:cNvSpPr txBox="1">
          <a:spLocks noChangeArrowheads="1"/>
        </xdr:cNvSpPr>
      </xdr:nvSpPr>
      <xdr:spPr bwMode="auto">
        <a:xfrm>
          <a:off x="8362950" y="406717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10</xdr:row>
      <xdr:rowOff>9525</xdr:rowOff>
    </xdr:from>
    <xdr:ext cx="76200" cy="152400"/>
    <xdr:sp macro="" textlink="">
      <xdr:nvSpPr>
        <xdr:cNvPr id="39" name="Text Box 14">
          <a:extLst>
            <a:ext uri="{FF2B5EF4-FFF2-40B4-BE49-F238E27FC236}">
              <a16:creationId xmlns:a16="http://schemas.microsoft.com/office/drawing/2014/main" id="{EDEEFDFC-C765-40D5-98C3-44738ACD763F}"/>
            </a:ext>
          </a:extLst>
        </xdr:cNvPr>
        <xdr:cNvSpPr txBox="1">
          <a:spLocks noChangeArrowheads="1"/>
        </xdr:cNvSpPr>
      </xdr:nvSpPr>
      <xdr:spPr bwMode="auto">
        <a:xfrm>
          <a:off x="8362950" y="2152650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11</xdr:row>
      <xdr:rowOff>9525</xdr:rowOff>
    </xdr:from>
    <xdr:ext cx="76200" cy="152400"/>
    <xdr:sp macro="" textlink="">
      <xdr:nvSpPr>
        <xdr:cNvPr id="40" name="Text Box 14">
          <a:extLst>
            <a:ext uri="{FF2B5EF4-FFF2-40B4-BE49-F238E27FC236}">
              <a16:creationId xmlns:a16="http://schemas.microsoft.com/office/drawing/2014/main" id="{BE7DAB98-7C75-4417-BF0D-0A5BE13D436E}"/>
            </a:ext>
          </a:extLst>
        </xdr:cNvPr>
        <xdr:cNvSpPr txBox="1">
          <a:spLocks noChangeArrowheads="1"/>
        </xdr:cNvSpPr>
      </xdr:nvSpPr>
      <xdr:spPr bwMode="auto">
        <a:xfrm>
          <a:off x="8362950" y="2305050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11</xdr:row>
      <xdr:rowOff>9525</xdr:rowOff>
    </xdr:from>
    <xdr:ext cx="76200" cy="152400"/>
    <xdr:sp macro="" textlink="">
      <xdr:nvSpPr>
        <xdr:cNvPr id="41" name="Text Box 14">
          <a:extLst>
            <a:ext uri="{FF2B5EF4-FFF2-40B4-BE49-F238E27FC236}">
              <a16:creationId xmlns:a16="http://schemas.microsoft.com/office/drawing/2014/main" id="{B1FFA245-5DB5-4C45-AE19-00148067A67E}"/>
            </a:ext>
          </a:extLst>
        </xdr:cNvPr>
        <xdr:cNvSpPr txBox="1">
          <a:spLocks noChangeArrowheads="1"/>
        </xdr:cNvSpPr>
      </xdr:nvSpPr>
      <xdr:spPr bwMode="auto">
        <a:xfrm>
          <a:off x="8362950" y="2305050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10</xdr:row>
      <xdr:rowOff>9525</xdr:rowOff>
    </xdr:from>
    <xdr:ext cx="76200" cy="152400"/>
    <xdr:sp macro="" textlink="">
      <xdr:nvSpPr>
        <xdr:cNvPr id="42" name="Text Box 14">
          <a:extLst>
            <a:ext uri="{FF2B5EF4-FFF2-40B4-BE49-F238E27FC236}">
              <a16:creationId xmlns:a16="http://schemas.microsoft.com/office/drawing/2014/main" id="{EA447C25-C52C-4DBE-9450-F224408ED49D}"/>
            </a:ext>
          </a:extLst>
        </xdr:cNvPr>
        <xdr:cNvSpPr txBox="1">
          <a:spLocks noChangeArrowheads="1"/>
        </xdr:cNvSpPr>
      </xdr:nvSpPr>
      <xdr:spPr bwMode="auto">
        <a:xfrm>
          <a:off x="8362950" y="2152650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11</xdr:row>
      <xdr:rowOff>9525</xdr:rowOff>
    </xdr:from>
    <xdr:ext cx="76200" cy="152400"/>
    <xdr:sp macro="" textlink="">
      <xdr:nvSpPr>
        <xdr:cNvPr id="43" name="Text Box 14">
          <a:extLst>
            <a:ext uri="{FF2B5EF4-FFF2-40B4-BE49-F238E27FC236}">
              <a16:creationId xmlns:a16="http://schemas.microsoft.com/office/drawing/2014/main" id="{B1F75C86-DCF3-409F-B057-13192F8E8224}"/>
            </a:ext>
          </a:extLst>
        </xdr:cNvPr>
        <xdr:cNvSpPr txBox="1">
          <a:spLocks noChangeArrowheads="1"/>
        </xdr:cNvSpPr>
      </xdr:nvSpPr>
      <xdr:spPr bwMode="auto">
        <a:xfrm>
          <a:off x="8362950" y="2305050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11</xdr:row>
      <xdr:rowOff>9525</xdr:rowOff>
    </xdr:from>
    <xdr:ext cx="76200" cy="152400"/>
    <xdr:sp macro="" textlink="">
      <xdr:nvSpPr>
        <xdr:cNvPr id="44" name="Text Box 14">
          <a:extLst>
            <a:ext uri="{FF2B5EF4-FFF2-40B4-BE49-F238E27FC236}">
              <a16:creationId xmlns:a16="http://schemas.microsoft.com/office/drawing/2014/main" id="{14E6725D-40C0-4629-8EE9-0468282734B9}"/>
            </a:ext>
          </a:extLst>
        </xdr:cNvPr>
        <xdr:cNvSpPr txBox="1">
          <a:spLocks noChangeArrowheads="1"/>
        </xdr:cNvSpPr>
      </xdr:nvSpPr>
      <xdr:spPr bwMode="auto">
        <a:xfrm>
          <a:off x="8362950" y="2305050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11</xdr:row>
      <xdr:rowOff>9525</xdr:rowOff>
    </xdr:from>
    <xdr:ext cx="76200" cy="152400"/>
    <xdr:sp macro="" textlink="">
      <xdr:nvSpPr>
        <xdr:cNvPr id="45" name="Text Box 14">
          <a:extLst>
            <a:ext uri="{FF2B5EF4-FFF2-40B4-BE49-F238E27FC236}">
              <a16:creationId xmlns:a16="http://schemas.microsoft.com/office/drawing/2014/main" id="{0FCF8339-3DA2-49B7-AE5B-58A6FB5BF78A}"/>
            </a:ext>
          </a:extLst>
        </xdr:cNvPr>
        <xdr:cNvSpPr txBox="1">
          <a:spLocks noChangeArrowheads="1"/>
        </xdr:cNvSpPr>
      </xdr:nvSpPr>
      <xdr:spPr bwMode="auto">
        <a:xfrm>
          <a:off x="8362950" y="2305050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76200" cy="152400"/>
    <xdr:sp macro="" textlink="">
      <xdr:nvSpPr>
        <xdr:cNvPr id="37" name="Text Box 14">
          <a:extLst>
            <a:ext uri="{FF2B5EF4-FFF2-40B4-BE49-F238E27FC236}">
              <a16:creationId xmlns:a16="http://schemas.microsoft.com/office/drawing/2014/main" id="{20A7AF53-35FC-4E6A-8E76-6782D2DC4E99}"/>
            </a:ext>
          </a:extLst>
        </xdr:cNvPr>
        <xdr:cNvSpPr txBox="1">
          <a:spLocks noChangeArrowheads="1"/>
        </xdr:cNvSpPr>
      </xdr:nvSpPr>
      <xdr:spPr bwMode="auto">
        <a:xfrm>
          <a:off x="7105650" y="399097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76200" cy="152400"/>
    <xdr:sp macro="" textlink="">
      <xdr:nvSpPr>
        <xdr:cNvPr id="38" name="Text Box 14">
          <a:extLst>
            <a:ext uri="{FF2B5EF4-FFF2-40B4-BE49-F238E27FC236}">
              <a16:creationId xmlns:a16="http://schemas.microsoft.com/office/drawing/2014/main" id="{AB2DD6CF-B8A3-4E42-BE07-5D52582637D1}"/>
            </a:ext>
          </a:extLst>
        </xdr:cNvPr>
        <xdr:cNvSpPr txBox="1">
          <a:spLocks noChangeArrowheads="1"/>
        </xdr:cNvSpPr>
      </xdr:nvSpPr>
      <xdr:spPr bwMode="auto">
        <a:xfrm>
          <a:off x="7105650" y="399097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66675" cy="152399"/>
    <xdr:sp macro="" textlink="">
      <xdr:nvSpPr>
        <xdr:cNvPr id="53" name="Text Box 11">
          <a:extLst>
            <a:ext uri="{FF2B5EF4-FFF2-40B4-BE49-F238E27FC236}">
              <a16:creationId xmlns:a16="http://schemas.microsoft.com/office/drawing/2014/main" id="{DDC17EA9-8EC7-4E3C-91B5-C5D3E9CF3E14}"/>
            </a:ext>
          </a:extLst>
        </xdr:cNvPr>
        <xdr:cNvSpPr txBox="1">
          <a:spLocks noChangeArrowheads="1"/>
        </xdr:cNvSpPr>
      </xdr:nvSpPr>
      <xdr:spPr bwMode="auto">
        <a:xfrm>
          <a:off x="5943600" y="4282937"/>
          <a:ext cx="66675" cy="152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76200" cy="152400"/>
    <xdr:sp macro="" textlink="">
      <xdr:nvSpPr>
        <xdr:cNvPr id="54" name="Text Box 14">
          <a:extLst>
            <a:ext uri="{FF2B5EF4-FFF2-40B4-BE49-F238E27FC236}">
              <a16:creationId xmlns:a16="http://schemas.microsoft.com/office/drawing/2014/main" id="{A9E4E89A-45D5-4D60-8C10-5154A3616626}"/>
            </a:ext>
          </a:extLst>
        </xdr:cNvPr>
        <xdr:cNvSpPr txBox="1">
          <a:spLocks noChangeArrowheads="1"/>
        </xdr:cNvSpPr>
      </xdr:nvSpPr>
      <xdr:spPr bwMode="auto">
        <a:xfrm>
          <a:off x="5943600" y="399097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76200" cy="152400"/>
    <xdr:sp macro="" textlink="">
      <xdr:nvSpPr>
        <xdr:cNvPr id="55" name="Text Box 14">
          <a:extLst>
            <a:ext uri="{FF2B5EF4-FFF2-40B4-BE49-F238E27FC236}">
              <a16:creationId xmlns:a16="http://schemas.microsoft.com/office/drawing/2014/main" id="{ADD40677-82E9-422A-A9F9-62064FE72A27}"/>
            </a:ext>
          </a:extLst>
        </xdr:cNvPr>
        <xdr:cNvSpPr txBox="1">
          <a:spLocks noChangeArrowheads="1"/>
        </xdr:cNvSpPr>
      </xdr:nvSpPr>
      <xdr:spPr bwMode="auto">
        <a:xfrm>
          <a:off x="5943600" y="399097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76200" cy="152400"/>
    <xdr:sp macro="" textlink="">
      <xdr:nvSpPr>
        <xdr:cNvPr id="56" name="Text Box 14">
          <a:extLst>
            <a:ext uri="{FF2B5EF4-FFF2-40B4-BE49-F238E27FC236}">
              <a16:creationId xmlns:a16="http://schemas.microsoft.com/office/drawing/2014/main" id="{3000B7BF-2EAA-4718-AFD2-01689DDE0361}"/>
            </a:ext>
          </a:extLst>
        </xdr:cNvPr>
        <xdr:cNvSpPr txBox="1">
          <a:spLocks noChangeArrowheads="1"/>
        </xdr:cNvSpPr>
      </xdr:nvSpPr>
      <xdr:spPr bwMode="auto">
        <a:xfrm>
          <a:off x="5943600" y="414337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76200" cy="152400"/>
    <xdr:sp macro="" textlink="">
      <xdr:nvSpPr>
        <xdr:cNvPr id="57" name="Text Box 14">
          <a:extLst>
            <a:ext uri="{FF2B5EF4-FFF2-40B4-BE49-F238E27FC236}">
              <a16:creationId xmlns:a16="http://schemas.microsoft.com/office/drawing/2014/main" id="{7A9ADEDA-3BC9-4EDF-B1DF-D1831B22DBE2}"/>
            </a:ext>
          </a:extLst>
        </xdr:cNvPr>
        <xdr:cNvSpPr txBox="1">
          <a:spLocks noChangeArrowheads="1"/>
        </xdr:cNvSpPr>
      </xdr:nvSpPr>
      <xdr:spPr bwMode="auto">
        <a:xfrm>
          <a:off x="5943600" y="414337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76200" cy="152400"/>
    <xdr:sp macro="" textlink="">
      <xdr:nvSpPr>
        <xdr:cNvPr id="58" name="Text Box 14">
          <a:extLst>
            <a:ext uri="{FF2B5EF4-FFF2-40B4-BE49-F238E27FC236}">
              <a16:creationId xmlns:a16="http://schemas.microsoft.com/office/drawing/2014/main" id="{74DF68CA-D45B-4720-868E-3D4B2C6F47BA}"/>
            </a:ext>
          </a:extLst>
        </xdr:cNvPr>
        <xdr:cNvSpPr txBox="1">
          <a:spLocks noChangeArrowheads="1"/>
        </xdr:cNvSpPr>
      </xdr:nvSpPr>
      <xdr:spPr bwMode="auto">
        <a:xfrm>
          <a:off x="5943600" y="414337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76200" cy="152400"/>
    <xdr:sp macro="" textlink="">
      <xdr:nvSpPr>
        <xdr:cNvPr id="59" name="Text Box 14">
          <a:extLst>
            <a:ext uri="{FF2B5EF4-FFF2-40B4-BE49-F238E27FC236}">
              <a16:creationId xmlns:a16="http://schemas.microsoft.com/office/drawing/2014/main" id="{7110AB63-9D62-4B8B-BC64-52AE0EEE3B5E}"/>
            </a:ext>
          </a:extLst>
        </xdr:cNvPr>
        <xdr:cNvSpPr txBox="1">
          <a:spLocks noChangeArrowheads="1"/>
        </xdr:cNvSpPr>
      </xdr:nvSpPr>
      <xdr:spPr bwMode="auto">
        <a:xfrm>
          <a:off x="5943600" y="414337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015D-C139-4789-99BB-1838D7C5E470}">
  <sheetPr>
    <pageSetUpPr fitToPage="1"/>
  </sheetPr>
  <dimension ref="A1:Z39"/>
  <sheetViews>
    <sheetView tabSelected="1" zoomScaleNormal="100" workbookViewId="0">
      <selection activeCell="I1" sqref="I1"/>
    </sheetView>
  </sheetViews>
  <sheetFormatPr defaultColWidth="9.1640625" defaultRowHeight="11.4" x14ac:dyDescent="0.4"/>
  <cols>
    <col min="1" max="1" width="12" style="1" customWidth="1"/>
    <col min="2" max="7" width="8.71875" style="1" customWidth="1"/>
    <col min="8" max="8" width="9.83203125" style="1" customWidth="1"/>
    <col min="9" max="9" width="6.71875" style="1" customWidth="1"/>
    <col min="10" max="10" width="9.88671875" style="1" customWidth="1"/>
    <col min="11" max="11" width="7.71875" style="1" customWidth="1"/>
    <col min="12" max="17" width="8.71875" style="1" customWidth="1"/>
    <col min="18" max="18" width="10.1640625" style="1" customWidth="1"/>
    <col min="19" max="20" width="8.71875" style="1" customWidth="1"/>
    <col min="21" max="21" width="18.71875" style="1" customWidth="1"/>
    <col min="22" max="22" width="8.71875" style="1" customWidth="1"/>
    <col min="23" max="25" width="9.1640625" style="1"/>
    <col min="26" max="26" width="14.5546875" style="1" customWidth="1"/>
    <col min="27" max="16384" width="9.1640625" style="1"/>
  </cols>
  <sheetData>
    <row r="1" spans="1:26" ht="17.25" customHeight="1" x14ac:dyDescent="0.4">
      <c r="B1" s="2"/>
      <c r="C1" s="2"/>
      <c r="D1" s="2"/>
      <c r="E1" s="2"/>
      <c r="H1" s="2"/>
      <c r="I1" s="3" t="s">
        <v>73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6" ht="12" customHeight="1" x14ac:dyDescent="0.4">
      <c r="A2" s="51" t="s">
        <v>70</v>
      </c>
      <c r="B2" s="52"/>
      <c r="C2" s="52"/>
      <c r="D2" s="52"/>
      <c r="E2" s="52"/>
      <c r="F2" s="39"/>
      <c r="G2" s="39"/>
      <c r="H2" s="39"/>
      <c r="I2" s="39"/>
      <c r="J2" s="39"/>
      <c r="K2" s="51"/>
      <c r="L2" s="51"/>
      <c r="M2" s="51"/>
      <c r="O2" s="39"/>
      <c r="P2" s="39"/>
      <c r="Q2" s="39"/>
      <c r="R2" s="39"/>
      <c r="S2" s="39"/>
      <c r="T2" s="39"/>
      <c r="U2" s="39"/>
      <c r="V2" s="39"/>
    </row>
    <row r="3" spans="1:26" x14ac:dyDescent="0.4">
      <c r="A3" s="53"/>
      <c r="B3" s="39"/>
      <c r="C3" s="39"/>
      <c r="N3" s="53" t="s">
        <v>0</v>
      </c>
      <c r="O3" s="54">
        <f ca="1">TODAY()</f>
        <v>45851</v>
      </c>
      <c r="P3" s="39"/>
      <c r="Q3" s="39"/>
      <c r="R3" s="39"/>
      <c r="X3" s="84" t="s">
        <v>18</v>
      </c>
      <c r="Y3" s="85"/>
      <c r="Z3" s="86"/>
    </row>
    <row r="4" spans="1:26" ht="18.75" customHeight="1" thickBot="1" x14ac:dyDescent="0.45">
      <c r="A4" s="14" t="s">
        <v>68</v>
      </c>
      <c r="B4" s="4"/>
      <c r="C4" s="4"/>
      <c r="D4" s="4"/>
      <c r="E4" s="4"/>
      <c r="F4" s="4"/>
      <c r="G4" s="4"/>
      <c r="H4" s="4"/>
      <c r="X4" s="88" t="s">
        <v>19</v>
      </c>
      <c r="Z4" s="87"/>
    </row>
    <row r="5" spans="1:26" ht="11.7" thickBot="1" x14ac:dyDescent="0.45">
      <c r="A5" s="103" t="s">
        <v>71</v>
      </c>
      <c r="B5" s="94"/>
      <c r="C5" s="95"/>
      <c r="D5" s="96"/>
      <c r="E5" s="95"/>
      <c r="F5" s="95" t="s">
        <v>1</v>
      </c>
      <c r="G5" s="95"/>
      <c r="H5" s="95"/>
      <c r="I5" s="95"/>
      <c r="J5" s="97"/>
      <c r="K5" s="76"/>
      <c r="L5" s="77"/>
      <c r="M5" s="77"/>
      <c r="N5" s="77"/>
      <c r="O5" s="78" t="s">
        <v>44</v>
      </c>
      <c r="P5" s="77"/>
      <c r="Q5" s="77"/>
      <c r="R5" s="77"/>
      <c r="S5" s="77"/>
      <c r="T5" s="77"/>
      <c r="U5" s="77"/>
      <c r="V5" s="79"/>
      <c r="X5" s="88" t="s">
        <v>20</v>
      </c>
      <c r="Z5" s="87"/>
    </row>
    <row r="6" spans="1:26" ht="60" customHeight="1" x14ac:dyDescent="0.4">
      <c r="A6" s="56" t="s">
        <v>56</v>
      </c>
      <c r="B6" s="56" t="s">
        <v>10</v>
      </c>
      <c r="C6" s="57" t="s">
        <v>6</v>
      </c>
      <c r="D6" s="57" t="s">
        <v>4</v>
      </c>
      <c r="E6" s="57" t="s">
        <v>62</v>
      </c>
      <c r="F6" s="57" t="s">
        <v>3</v>
      </c>
      <c r="G6" s="57" t="s">
        <v>46</v>
      </c>
      <c r="H6" s="57" t="s">
        <v>48</v>
      </c>
      <c r="I6" s="57" t="s">
        <v>49</v>
      </c>
      <c r="J6" s="98" t="s">
        <v>38</v>
      </c>
      <c r="K6" s="80" t="s">
        <v>25</v>
      </c>
      <c r="L6" s="55" t="s">
        <v>32</v>
      </c>
      <c r="M6" s="55" t="s">
        <v>33</v>
      </c>
      <c r="N6" s="55" t="s">
        <v>26</v>
      </c>
      <c r="O6" s="55" t="s">
        <v>31</v>
      </c>
      <c r="P6" s="55" t="s">
        <v>27</v>
      </c>
      <c r="Q6" s="55" t="s">
        <v>29</v>
      </c>
      <c r="R6" s="55" t="s">
        <v>30</v>
      </c>
      <c r="S6" s="55" t="s">
        <v>35</v>
      </c>
      <c r="T6" s="55" t="s">
        <v>34</v>
      </c>
      <c r="U6" s="55" t="s">
        <v>36</v>
      </c>
      <c r="V6" s="81" t="s">
        <v>37</v>
      </c>
      <c r="X6" s="88" t="s">
        <v>69</v>
      </c>
      <c r="Z6" s="87"/>
    </row>
    <row r="7" spans="1:26" x14ac:dyDescent="0.4">
      <c r="A7" s="93" t="s">
        <v>61</v>
      </c>
      <c r="B7" s="24"/>
      <c r="C7" s="24"/>
      <c r="D7" s="19" t="str">
        <f t="shared" ref="D7:D12" si="0">IF(B7=0,"",B7*C7)</f>
        <v/>
      </c>
      <c r="E7" s="19"/>
      <c r="F7" s="19" t="str">
        <f>IF(B7=0,"",IF(#REF!&gt;#REF!,$F$5/(#REF!^$I$5),$F$5/(#REF!^$I$5)))</f>
        <v/>
      </c>
      <c r="G7" s="19"/>
      <c r="H7" s="25" t="str">
        <f>IF(B7=0,"",(#REF!*F7)/360)</f>
        <v/>
      </c>
      <c r="I7" s="24"/>
      <c r="J7" s="25" t="str">
        <f t="shared" ref="J7:J12" si="1">IF(B7=0,"",H7+I7)</f>
        <v/>
      </c>
      <c r="K7" s="24"/>
      <c r="L7" s="24"/>
      <c r="M7" s="24"/>
      <c r="N7" s="24"/>
      <c r="O7" s="24"/>
      <c r="P7" s="26"/>
      <c r="Q7" s="24"/>
      <c r="R7" s="24"/>
      <c r="S7" s="26"/>
      <c r="T7" s="24"/>
      <c r="U7" s="24"/>
      <c r="V7" s="60"/>
      <c r="X7" s="88" t="s">
        <v>21</v>
      </c>
      <c r="Z7" s="87"/>
    </row>
    <row r="8" spans="1:26" x14ac:dyDescent="0.4">
      <c r="A8" s="93" t="s">
        <v>17</v>
      </c>
      <c r="B8" s="27"/>
      <c r="C8" s="27"/>
      <c r="D8" s="17" t="str">
        <f t="shared" si="0"/>
        <v/>
      </c>
      <c r="E8" s="17"/>
      <c r="F8" s="17" t="str">
        <f>IF(B8=0,"",IF(#REF!&gt;#REF!,$F$5/(#REF!^$I$5),$F$5/(#REF!^$I$5)))</f>
        <v/>
      </c>
      <c r="G8" s="17"/>
      <c r="H8" s="17"/>
      <c r="I8" s="27"/>
      <c r="J8" s="28" t="str">
        <f t="shared" si="1"/>
        <v/>
      </c>
      <c r="K8" s="27"/>
      <c r="L8" s="27"/>
      <c r="M8" s="27"/>
      <c r="N8" s="27"/>
      <c r="O8" s="27"/>
      <c r="P8" s="29"/>
      <c r="Q8" s="27"/>
      <c r="R8" s="27"/>
      <c r="S8" s="29"/>
      <c r="T8" s="30"/>
      <c r="U8" s="27"/>
      <c r="V8" s="61"/>
      <c r="X8" s="88" t="s">
        <v>22</v>
      </c>
      <c r="Z8" s="87"/>
    </row>
    <row r="9" spans="1:26" x14ac:dyDescent="0.4">
      <c r="A9" s="62" t="str">
        <f>B28</f>
        <v>CA-E1 (ha)</v>
      </c>
      <c r="B9" s="109">
        <f>B29</f>
        <v>6.65</v>
      </c>
      <c r="C9" s="110">
        <v>0.75</v>
      </c>
      <c r="D9" s="11">
        <f t="shared" si="0"/>
        <v>4.9875000000000007</v>
      </c>
      <c r="E9" s="92">
        <v>27</v>
      </c>
      <c r="F9" s="108">
        <v>80.72</v>
      </c>
      <c r="G9" s="11">
        <f>IF(B9=0,"",(D9*F9)/360)</f>
        <v>1.1183083333333335</v>
      </c>
      <c r="H9" s="11">
        <f>G9+H8</f>
        <v>1.1183083333333335</v>
      </c>
      <c r="I9" s="9"/>
      <c r="J9" s="65">
        <f t="shared" si="1"/>
        <v>1.1183083333333335</v>
      </c>
      <c r="K9" s="111">
        <v>1</v>
      </c>
      <c r="L9" s="110">
        <v>8</v>
      </c>
      <c r="M9" s="112">
        <v>0.14000000000000001</v>
      </c>
      <c r="N9" s="6">
        <f>L9*M9</f>
        <v>1.1200000000000001</v>
      </c>
      <c r="O9" s="9">
        <f>L9+2*M9</f>
        <v>8.2799999999999994</v>
      </c>
      <c r="P9" s="10">
        <f>N9/O9</f>
        <v>0.13526570048309181</v>
      </c>
      <c r="Q9" s="108">
        <v>8.0000000000000002E-3</v>
      </c>
      <c r="R9" s="110">
        <v>1.2999999999999999E-2</v>
      </c>
      <c r="S9" s="10">
        <f>K9/R9*N9*P9^0.67*Q9^0.5</f>
        <v>2.017044192014124</v>
      </c>
      <c r="T9" s="10">
        <f t="shared" ref="T9:T11" si="2">S9/N9</f>
        <v>1.8009323142983249</v>
      </c>
      <c r="U9" s="16" t="str">
        <f>IF(S9&gt;J9,"OK", "Increase channel dimension")</f>
        <v>OK</v>
      </c>
      <c r="V9" s="82" t="str">
        <f>IF(T9&lt;1,"Warning: V&lt;1.0m/s",IF(T9&gt;4.57,"Warning: V&gt;4.57m/s","OK"))</f>
        <v>OK</v>
      </c>
      <c r="X9" s="88"/>
      <c r="Z9" s="87"/>
    </row>
    <row r="10" spans="1:26" x14ac:dyDescent="0.4">
      <c r="A10" s="62" t="str">
        <f>C28</f>
        <v>CA-E2 (ha)</v>
      </c>
      <c r="B10" s="62">
        <f>C29</f>
        <v>2.2000000000000002</v>
      </c>
      <c r="C10" s="6">
        <v>0.75</v>
      </c>
      <c r="D10" s="11">
        <f t="shared" si="0"/>
        <v>1.6500000000000001</v>
      </c>
      <c r="E10" s="92">
        <v>27</v>
      </c>
      <c r="F10" s="7">
        <v>80.72</v>
      </c>
      <c r="G10" s="11">
        <f>IF(B10=0,"",(D10*F10)/360)</f>
        <v>0.36996666666666672</v>
      </c>
      <c r="H10" s="11">
        <f>G10+H9</f>
        <v>1.4882750000000002</v>
      </c>
      <c r="I10" s="9"/>
      <c r="J10" s="65">
        <f>IF(B10=0,"",H10+I10)</f>
        <v>1.4882750000000002</v>
      </c>
      <c r="K10" s="59">
        <v>1</v>
      </c>
      <c r="L10" s="6">
        <v>8</v>
      </c>
      <c r="M10" s="105">
        <v>0.14000000000000001</v>
      </c>
      <c r="N10" s="6">
        <f>L10*M10</f>
        <v>1.1200000000000001</v>
      </c>
      <c r="O10" s="9">
        <f>L10+2*M10</f>
        <v>8.2799999999999994</v>
      </c>
      <c r="P10" s="10">
        <f>N10/O10</f>
        <v>0.13526570048309181</v>
      </c>
      <c r="Q10" s="7">
        <v>8.0000000000000002E-3</v>
      </c>
      <c r="R10" s="6">
        <v>1.2999999999999999E-2</v>
      </c>
      <c r="S10" s="10">
        <f>K10/R10*N10*P10^0.67*Q10^0.5</f>
        <v>2.017044192014124</v>
      </c>
      <c r="T10" s="10">
        <f>S10/N10</f>
        <v>1.8009323142983249</v>
      </c>
      <c r="U10" s="16" t="str">
        <f>IF(S10&gt;J10,"OK", "Increase channel dimension")</f>
        <v>OK</v>
      </c>
      <c r="V10" s="82" t="str">
        <f>IF(T10&lt;1,"Warning: V&lt;1.0m/s",IF(T10&gt;4.57,"Warning: V&gt;4.57m/s","OK"))</f>
        <v>OK</v>
      </c>
      <c r="X10" s="88" t="s">
        <v>23</v>
      </c>
      <c r="Z10" s="87"/>
    </row>
    <row r="11" spans="1:26" x14ac:dyDescent="0.4">
      <c r="A11" s="62" t="str">
        <f>D28</f>
        <v>CA-E3 (ha)</v>
      </c>
      <c r="B11" s="62">
        <f>D29</f>
        <v>1.63</v>
      </c>
      <c r="C11" s="6">
        <v>0.75</v>
      </c>
      <c r="D11" s="11">
        <f t="shared" si="0"/>
        <v>1.2224999999999999</v>
      </c>
      <c r="E11" s="92">
        <v>27</v>
      </c>
      <c r="F11" s="7">
        <v>80.72</v>
      </c>
      <c r="G11" s="11">
        <f>IF(B11=0,"",(D11*F11)/360)</f>
        <v>0.27411166666666664</v>
      </c>
      <c r="H11" s="11">
        <f t="shared" ref="H11" si="3">G11+H10</f>
        <v>1.762386666666667</v>
      </c>
      <c r="I11" s="9"/>
      <c r="J11" s="65">
        <f t="shared" si="1"/>
        <v>1.762386666666667</v>
      </c>
      <c r="K11" s="59">
        <v>1</v>
      </c>
      <c r="L11" s="6">
        <v>8</v>
      </c>
      <c r="M11" s="105">
        <v>0.14000000000000001</v>
      </c>
      <c r="N11" s="6">
        <f>L11*M11</f>
        <v>1.1200000000000001</v>
      </c>
      <c r="O11" s="9">
        <f>L11+2*M11</f>
        <v>8.2799999999999994</v>
      </c>
      <c r="P11" s="10">
        <f>N11/O11</f>
        <v>0.13526570048309181</v>
      </c>
      <c r="Q11" s="7">
        <v>8.0000000000000002E-3</v>
      </c>
      <c r="R11" s="6">
        <v>1.2999999999999999E-2</v>
      </c>
      <c r="S11" s="10">
        <f>K11/R11*N11*P11^0.67*Q11^0.5</f>
        <v>2.017044192014124</v>
      </c>
      <c r="T11" s="10">
        <f t="shared" si="2"/>
        <v>1.8009323142983249</v>
      </c>
      <c r="U11" s="16" t="str">
        <f>IF(S11&gt;J11,"OK", "Increase channel dimension")</f>
        <v>OK</v>
      </c>
      <c r="V11" s="82" t="str">
        <f t="shared" ref="V11" si="4">IF(T11&lt;1,"Warning: V&lt;1.0m/s",IF(T11&gt;4.57,"Warning: V&gt;4.57m/s","OK"))</f>
        <v>OK</v>
      </c>
      <c r="X11" s="88" t="s">
        <v>28</v>
      </c>
      <c r="Z11" s="87"/>
    </row>
    <row r="12" spans="1:26" x14ac:dyDescent="0.4">
      <c r="A12" s="62" t="str">
        <f>E28</f>
        <v>CA-E4 (ha)</v>
      </c>
      <c r="B12" s="62">
        <f>E29</f>
        <v>0.52</v>
      </c>
      <c r="C12" s="6">
        <v>0.75</v>
      </c>
      <c r="D12" s="11">
        <f t="shared" si="0"/>
        <v>0.39</v>
      </c>
      <c r="E12" s="92">
        <v>27</v>
      </c>
      <c r="F12" s="7">
        <v>80.72</v>
      </c>
      <c r="G12" s="11">
        <f>IF(B12=0,"",(D12*F12)/360)</f>
        <v>8.7446666666666673E-2</v>
      </c>
      <c r="H12" s="11">
        <f t="shared" ref="H12" si="5">G12+H11</f>
        <v>1.8498333333333337</v>
      </c>
      <c r="I12" s="9"/>
      <c r="J12" s="65">
        <f t="shared" si="1"/>
        <v>1.8498333333333337</v>
      </c>
      <c r="K12" s="59">
        <v>1</v>
      </c>
      <c r="L12" s="6">
        <v>8</v>
      </c>
      <c r="M12" s="105">
        <v>0.14000000000000001</v>
      </c>
      <c r="N12" s="6">
        <f>L12*M12</f>
        <v>1.1200000000000001</v>
      </c>
      <c r="O12" s="9">
        <f>L12+2*M12</f>
        <v>8.2799999999999994</v>
      </c>
      <c r="P12" s="10">
        <f>N12/O12</f>
        <v>0.13526570048309181</v>
      </c>
      <c r="Q12" s="7">
        <v>8.0000000000000002E-3</v>
      </c>
      <c r="R12" s="6">
        <v>1.2999999999999999E-2</v>
      </c>
      <c r="S12" s="10">
        <f>K12/R12*N12*P12^0.67*Q12^0.5</f>
        <v>2.017044192014124</v>
      </c>
      <c r="T12" s="10">
        <f t="shared" ref="T12" si="6">S12/N12</f>
        <v>1.8009323142983249</v>
      </c>
      <c r="U12" s="16" t="str">
        <f>IF(S12&gt;J12,"OK", "Increase channel dimension")</f>
        <v>OK</v>
      </c>
      <c r="V12" s="82" t="str">
        <f t="shared" ref="V12" si="7">IF(T12&lt;1,"Warning: V&lt;1.0m/s",IF(T12&gt;4.57,"Warning: V&gt;4.57m/s","OK"))</f>
        <v>OK</v>
      </c>
      <c r="X12" s="89" t="s">
        <v>24</v>
      </c>
      <c r="Y12" s="90"/>
      <c r="Z12" s="91"/>
    </row>
    <row r="13" spans="1:26" x14ac:dyDescent="0.4">
      <c r="A13" s="31"/>
      <c r="B13" s="31"/>
      <c r="C13" s="32"/>
      <c r="D13" s="33"/>
      <c r="E13" s="34"/>
      <c r="F13" s="33"/>
      <c r="G13" s="33"/>
      <c r="H13" s="34"/>
      <c r="I13" s="31"/>
      <c r="J13" s="34"/>
      <c r="K13" s="32"/>
      <c r="L13" s="32"/>
      <c r="M13" s="32"/>
      <c r="N13" s="32"/>
      <c r="O13" s="31"/>
      <c r="P13" s="36"/>
      <c r="Q13" s="35"/>
      <c r="R13" s="32"/>
      <c r="S13" s="36"/>
      <c r="T13" s="36"/>
      <c r="U13" s="37"/>
      <c r="V13" s="37"/>
    </row>
    <row r="14" spans="1:26" ht="11.7" thickBot="1" x14ac:dyDescent="0.45">
      <c r="A14" s="31"/>
      <c r="B14" s="31"/>
      <c r="C14" s="32"/>
      <c r="D14" s="33"/>
      <c r="E14" s="34"/>
      <c r="F14" s="33"/>
      <c r="G14" s="33"/>
      <c r="H14" s="34"/>
      <c r="I14" s="31"/>
      <c r="J14" s="34"/>
      <c r="K14" s="32"/>
      <c r="L14" s="32"/>
      <c r="M14" s="32"/>
      <c r="N14" s="32"/>
      <c r="O14" s="31"/>
      <c r="P14" s="36"/>
      <c r="Q14" s="35"/>
      <c r="R14" s="32"/>
      <c r="S14" s="36"/>
      <c r="T14" s="36"/>
      <c r="U14" s="37"/>
      <c r="V14" s="37"/>
    </row>
    <row r="15" spans="1:26" ht="11.7" thickBot="1" x14ac:dyDescent="0.45">
      <c r="A15" s="99"/>
      <c r="B15" s="94"/>
      <c r="C15" s="95"/>
      <c r="D15" s="96"/>
      <c r="E15" s="95"/>
      <c r="F15" s="95" t="s">
        <v>1</v>
      </c>
      <c r="G15" s="95"/>
      <c r="H15" s="95"/>
      <c r="I15" s="95"/>
      <c r="J15" s="97"/>
      <c r="K15" s="70"/>
      <c r="L15" s="71" t="s">
        <v>72</v>
      </c>
      <c r="M15" s="72"/>
      <c r="N15" s="72"/>
      <c r="O15" s="72"/>
      <c r="P15" s="72"/>
      <c r="Q15" s="73"/>
      <c r="R15" s="32"/>
      <c r="S15" s="36"/>
      <c r="T15" s="36"/>
      <c r="U15" s="37"/>
      <c r="V15" s="37"/>
    </row>
    <row r="16" spans="1:26" ht="45.6" x14ac:dyDescent="0.4">
      <c r="A16" s="56" t="s">
        <v>9</v>
      </c>
      <c r="B16" s="56" t="s">
        <v>10</v>
      </c>
      <c r="C16" s="57" t="s">
        <v>47</v>
      </c>
      <c r="D16" s="57" t="s">
        <v>6</v>
      </c>
      <c r="E16" s="57" t="s">
        <v>4</v>
      </c>
      <c r="F16" s="57" t="s">
        <v>8</v>
      </c>
      <c r="G16" s="57" t="s">
        <v>45</v>
      </c>
      <c r="H16" s="57" t="s">
        <v>3</v>
      </c>
      <c r="I16" s="57" t="s">
        <v>46</v>
      </c>
      <c r="J16" s="57" t="s">
        <v>48</v>
      </c>
      <c r="K16" s="57" t="s">
        <v>49</v>
      </c>
      <c r="L16" s="98" t="s">
        <v>38</v>
      </c>
      <c r="M16" s="63" t="s">
        <v>7</v>
      </c>
      <c r="N16" s="5" t="s">
        <v>5</v>
      </c>
      <c r="O16" s="5" t="s">
        <v>2</v>
      </c>
      <c r="P16" s="5" t="s">
        <v>39</v>
      </c>
      <c r="Q16" s="64" t="s">
        <v>50</v>
      </c>
      <c r="R16" s="32"/>
      <c r="S16" s="36"/>
      <c r="T16" s="36"/>
      <c r="U16" s="37"/>
      <c r="V16" s="37"/>
    </row>
    <row r="17" spans="1:22" x14ac:dyDescent="0.4">
      <c r="A17" s="58" t="s">
        <v>40</v>
      </c>
      <c r="B17" s="18"/>
      <c r="C17" s="18"/>
      <c r="D17" s="18"/>
      <c r="E17" s="19"/>
      <c r="F17" s="20"/>
      <c r="G17" s="20"/>
      <c r="H17" s="19"/>
      <c r="I17" s="19"/>
      <c r="J17" s="19"/>
      <c r="K17" s="18"/>
      <c r="L17" s="19"/>
      <c r="M17" s="18"/>
      <c r="N17" s="18"/>
      <c r="O17" s="21"/>
      <c r="P17" s="22"/>
      <c r="Q17" s="74"/>
      <c r="R17" s="32"/>
      <c r="S17" s="36"/>
      <c r="T17" s="36"/>
      <c r="U17" s="37"/>
      <c r="V17" s="37"/>
    </row>
    <row r="18" spans="1:22" ht="22.8" x14ac:dyDescent="0.4">
      <c r="A18" s="59" t="s">
        <v>15</v>
      </c>
      <c r="B18" s="111">
        <v>5.72</v>
      </c>
      <c r="C18" s="110">
        <v>1.2E-2</v>
      </c>
      <c r="D18" s="110">
        <v>0.56000000000000005</v>
      </c>
      <c r="E18" s="7">
        <f>IF(B18=0,"",B18*D18)</f>
        <v>3.2032000000000003</v>
      </c>
      <c r="F18" s="7">
        <f>E18</f>
        <v>3.2032000000000003</v>
      </c>
      <c r="G18" s="7"/>
      <c r="H18" s="7">
        <v>46.606000000000002</v>
      </c>
      <c r="I18" s="7"/>
      <c r="J18" s="11">
        <f>IF(B18=0,"",(F18*H18)/360)</f>
        <v>0.41468983111111118</v>
      </c>
      <c r="K18" s="6"/>
      <c r="L18" s="65">
        <f>IF(B18=0,"",J18+K18)</f>
        <v>0.41468983111111118</v>
      </c>
      <c r="M18" s="111">
        <v>600</v>
      </c>
      <c r="N18" s="110">
        <v>4.0000000000000001E-3</v>
      </c>
      <c r="O18" s="11">
        <f>IF(B18=0,"",IF(((((M18)/4000)^(2/3))*(N18^(1/2))/C18)&lt;1,"velocity too low",(((M18)/4000)^(2/3))*(N18^(1/2))/C18))</f>
        <v>1.4879086057720212</v>
      </c>
      <c r="P18" s="15">
        <f>O18*3.141592654*(0.001*M18)*(0.001*M18)/4</f>
        <v>0.4206962471145087</v>
      </c>
      <c r="Q18" s="75" t="str">
        <f>IF(P18&lt;L18,"use larger pipe's size","OK")</f>
        <v>OK</v>
      </c>
      <c r="R18" s="32"/>
      <c r="S18" s="36"/>
      <c r="T18" s="36"/>
      <c r="U18" s="37"/>
      <c r="V18" s="37"/>
    </row>
    <row r="19" spans="1:22" ht="23.1" thickBot="1" x14ac:dyDescent="0.45">
      <c r="A19" s="83" t="s">
        <v>16</v>
      </c>
      <c r="B19" s="83">
        <v>7.22</v>
      </c>
      <c r="C19" s="66">
        <v>1.2E-2</v>
      </c>
      <c r="D19" s="66">
        <v>0.45</v>
      </c>
      <c r="E19" s="67">
        <f>IF(B19=0,"",B19*D19)</f>
        <v>3.2490000000000001</v>
      </c>
      <c r="F19" s="67">
        <f>E19</f>
        <v>3.2490000000000001</v>
      </c>
      <c r="G19" s="67"/>
      <c r="H19" s="67">
        <v>46.606000000000002</v>
      </c>
      <c r="I19" s="67"/>
      <c r="J19" s="68">
        <f>IF(B19=0,"",(F19*H19)/360)</f>
        <v>0.42061915000000005</v>
      </c>
      <c r="K19" s="66"/>
      <c r="L19" s="69">
        <f>IF(B19=0,"",J19+K19)</f>
        <v>0.42061915000000005</v>
      </c>
      <c r="M19" s="83">
        <v>600</v>
      </c>
      <c r="N19" s="66">
        <v>4.0000000000000001E-3</v>
      </c>
      <c r="O19" s="68">
        <f>IF(B19=0,"",IF(((((M19)/4000)^(2/3))*(N19^(1/2))/C19)&lt;1,"velocity too low",(((M19)/4000)^(2/3))*(N19^(1/2))/C19))</f>
        <v>1.4879086057720212</v>
      </c>
      <c r="P19" s="100">
        <f>O19*3.141592654*(0.001*M19)*(0.001*M19)/4</f>
        <v>0.4206962471145087</v>
      </c>
      <c r="Q19" s="101" t="str">
        <f>IF(P19&lt;L19,"use larger pipe's size","OK")</f>
        <v>OK</v>
      </c>
      <c r="R19" s="32"/>
      <c r="S19" s="36"/>
      <c r="T19" s="36"/>
      <c r="U19" s="37"/>
      <c r="V19" s="37"/>
    </row>
    <row r="20" spans="1:22" x14ac:dyDescent="0.4">
      <c r="A20" s="31"/>
      <c r="B20" s="31"/>
      <c r="C20" s="31"/>
      <c r="D20" s="32"/>
      <c r="E20" s="33"/>
      <c r="F20" s="34"/>
      <c r="G20" s="34"/>
      <c r="H20" s="33"/>
      <c r="I20" s="33"/>
      <c r="J20" s="34"/>
      <c r="K20" s="31"/>
      <c r="L20" s="34"/>
      <c r="M20" s="32"/>
      <c r="N20" s="32"/>
      <c r="O20" s="32"/>
      <c r="P20" s="32"/>
      <c r="Q20" s="31"/>
      <c r="R20" s="32"/>
      <c r="S20" s="36"/>
      <c r="T20" s="36"/>
      <c r="U20" s="37"/>
      <c r="V20" s="37"/>
    </row>
    <row r="21" spans="1:22" x14ac:dyDescent="0.4">
      <c r="A21" s="102"/>
      <c r="B21" s="31"/>
      <c r="C21" s="31"/>
      <c r="D21" s="32"/>
      <c r="E21" s="33"/>
      <c r="F21" s="34"/>
      <c r="G21" s="34"/>
      <c r="H21" s="33"/>
      <c r="I21" s="33"/>
      <c r="J21" s="34"/>
      <c r="K21" s="31"/>
      <c r="L21" s="34"/>
      <c r="M21" s="32"/>
      <c r="N21" s="32"/>
      <c r="O21" s="32"/>
      <c r="P21" s="32"/>
      <c r="Q21" s="31"/>
      <c r="R21" s="32"/>
      <c r="S21" s="36"/>
      <c r="T21" s="36"/>
      <c r="U21" s="37"/>
      <c r="V21" s="37"/>
    </row>
    <row r="22" spans="1:22" x14ac:dyDescent="0.4">
      <c r="A22" s="102"/>
      <c r="B22" s="31"/>
      <c r="C22" s="31"/>
      <c r="D22" s="32"/>
      <c r="E22" s="33"/>
      <c r="F22" s="34"/>
      <c r="G22" s="34"/>
      <c r="H22" s="33"/>
      <c r="I22" s="33"/>
      <c r="J22" s="34"/>
      <c r="K22" s="31"/>
      <c r="L22" s="34"/>
      <c r="M22" s="32"/>
      <c r="N22" s="32"/>
      <c r="O22" s="32"/>
      <c r="P22" s="32"/>
      <c r="Q22" s="31"/>
      <c r="R22" s="32"/>
      <c r="S22" s="36"/>
      <c r="T22" s="36"/>
      <c r="U22" s="37"/>
      <c r="V22" s="37"/>
    </row>
    <row r="23" spans="1:22" x14ac:dyDescent="0.4">
      <c r="A23" s="31"/>
      <c r="B23" s="31"/>
      <c r="C23" s="31"/>
      <c r="D23" s="32"/>
      <c r="E23" s="33"/>
      <c r="F23" s="34"/>
      <c r="G23" s="34"/>
      <c r="H23" s="33"/>
      <c r="I23" s="33"/>
      <c r="J23" s="34"/>
      <c r="K23" s="31"/>
      <c r="L23" s="34"/>
      <c r="M23" s="32"/>
      <c r="N23" s="32"/>
      <c r="O23" s="32"/>
      <c r="P23" s="32"/>
      <c r="Q23" s="31"/>
      <c r="R23" s="32"/>
      <c r="S23" s="36"/>
      <c r="T23" s="36"/>
      <c r="U23" s="37"/>
      <c r="V23" s="37"/>
    </row>
    <row r="24" spans="1:22" x14ac:dyDescent="0.4">
      <c r="A24" s="31"/>
      <c r="B24" s="31"/>
      <c r="C24" s="31"/>
      <c r="D24" s="32"/>
      <c r="E24" s="33"/>
      <c r="F24" s="34"/>
      <c r="G24" s="34"/>
      <c r="H24" s="33"/>
      <c r="I24" s="33"/>
      <c r="J24" s="34"/>
      <c r="K24" s="31"/>
      <c r="L24" s="34"/>
      <c r="M24" s="32"/>
      <c r="N24" s="32"/>
      <c r="O24" s="32"/>
      <c r="P24" s="32"/>
      <c r="Q24" s="31"/>
      <c r="R24" s="32"/>
      <c r="S24" s="36"/>
      <c r="T24" s="36"/>
      <c r="U24" s="37"/>
      <c r="V24" s="37"/>
    </row>
    <row r="25" spans="1:22" x14ac:dyDescent="0.4">
      <c r="A25" s="31"/>
      <c r="B25" s="31"/>
      <c r="C25" s="31"/>
      <c r="D25" s="32"/>
      <c r="E25" s="33"/>
      <c r="F25" s="34"/>
      <c r="G25" s="34"/>
      <c r="H25" s="33"/>
      <c r="I25" s="33"/>
      <c r="J25" s="34"/>
      <c r="K25" s="31"/>
      <c r="L25" s="34"/>
      <c r="M25" s="32"/>
      <c r="N25" s="32"/>
      <c r="O25" s="32"/>
      <c r="P25" s="32"/>
      <c r="Q25" s="31"/>
      <c r="R25" s="32"/>
      <c r="S25" s="36"/>
      <c r="T25" s="36"/>
      <c r="U25" s="37"/>
      <c r="V25" s="37"/>
    </row>
    <row r="26" spans="1:22" x14ac:dyDescent="0.4">
      <c r="A26" s="106" t="s">
        <v>66</v>
      </c>
      <c r="B26" s="107"/>
      <c r="C26" s="107"/>
      <c r="D26" s="32"/>
      <c r="E26" s="33"/>
      <c r="F26" s="34"/>
      <c r="G26" s="34"/>
      <c r="H26" s="33"/>
      <c r="I26" s="33"/>
      <c r="J26" s="34"/>
      <c r="K26" s="31"/>
      <c r="L26" s="34"/>
      <c r="M26" s="32"/>
      <c r="N26" s="32"/>
      <c r="O26" s="32"/>
      <c r="P26" s="32"/>
      <c r="Q26" s="31"/>
      <c r="R26" s="32"/>
      <c r="S26" s="36"/>
      <c r="T26" s="36"/>
      <c r="U26" s="37"/>
      <c r="V26" s="37"/>
    </row>
    <row r="27" spans="1:22" x14ac:dyDescent="0.4">
      <c r="A27" s="44" t="s">
        <v>11</v>
      </c>
      <c r="B27" s="45"/>
      <c r="C27" s="45"/>
      <c r="D27" s="45"/>
      <c r="E27" s="45"/>
      <c r="F27" s="45"/>
      <c r="G27" s="19"/>
      <c r="H27" s="19"/>
      <c r="I27" s="19"/>
      <c r="J27" s="46"/>
      <c r="K27" s="31"/>
      <c r="L27" s="33"/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 spans="1:22" ht="34.200000000000003" x14ac:dyDescent="0.4">
      <c r="A28" s="43"/>
      <c r="B28" s="23" t="s">
        <v>57</v>
      </c>
      <c r="C28" s="23" t="s">
        <v>58</v>
      </c>
      <c r="D28" s="23" t="s">
        <v>59</v>
      </c>
      <c r="E28" s="23" t="s">
        <v>60</v>
      </c>
      <c r="F28" s="43"/>
      <c r="G28" s="23" t="s">
        <v>41</v>
      </c>
      <c r="H28" s="23" t="s">
        <v>42</v>
      </c>
      <c r="I28" s="23"/>
      <c r="J28" s="23" t="s">
        <v>43</v>
      </c>
    </row>
    <row r="29" spans="1:22" x14ac:dyDescent="0.4">
      <c r="A29" s="8"/>
      <c r="B29" s="12">
        <v>6.65</v>
      </c>
      <c r="C29" s="12">
        <v>2.2000000000000002</v>
      </c>
      <c r="D29" s="12">
        <v>1.63</v>
      </c>
      <c r="E29" s="12">
        <v>0.52</v>
      </c>
      <c r="F29" s="12"/>
      <c r="G29" s="104">
        <f>SUM(B29:E29)</f>
        <v>11</v>
      </c>
      <c r="H29" s="12">
        <f>B18</f>
        <v>5.72</v>
      </c>
      <c r="I29" s="12"/>
      <c r="J29" s="12">
        <f>G29-H29</f>
        <v>5.28</v>
      </c>
    </row>
    <row r="30" spans="1:22" x14ac:dyDescent="0.4">
      <c r="A30" s="38"/>
      <c r="B30" s="40"/>
      <c r="C30" s="40"/>
      <c r="D30" s="40"/>
      <c r="E30" s="40"/>
      <c r="F30" s="41"/>
      <c r="G30" s="41"/>
      <c r="H30" s="41"/>
      <c r="I30" s="41"/>
      <c r="J30" s="42"/>
    </row>
    <row r="31" spans="1:22" x14ac:dyDescent="0.4">
      <c r="A31" s="44" t="s">
        <v>14</v>
      </c>
      <c r="B31" s="47"/>
      <c r="C31" s="47"/>
      <c r="D31" s="47"/>
      <c r="E31" s="47"/>
      <c r="F31" s="48"/>
      <c r="G31" s="48"/>
      <c r="H31" s="48"/>
      <c r="I31" s="48"/>
      <c r="J31" s="49"/>
    </row>
    <row r="32" spans="1:22" ht="22.8" x14ac:dyDescent="0.4">
      <c r="A32" s="50"/>
      <c r="B32" s="23" t="s">
        <v>51</v>
      </c>
      <c r="C32" s="23" t="s">
        <v>52</v>
      </c>
      <c r="D32" s="23" t="s">
        <v>53</v>
      </c>
      <c r="E32" s="23" t="s">
        <v>54</v>
      </c>
      <c r="F32" s="23" t="s">
        <v>55</v>
      </c>
      <c r="G32" s="50" t="s">
        <v>12</v>
      </c>
      <c r="H32" s="23" t="s">
        <v>13</v>
      </c>
      <c r="I32" s="23"/>
      <c r="J32" s="23" t="s">
        <v>43</v>
      </c>
    </row>
    <row r="33" spans="1:10" x14ac:dyDescent="0.4">
      <c r="A33" s="8"/>
      <c r="B33" s="12">
        <v>5.03</v>
      </c>
      <c r="C33" s="12">
        <v>15.3</v>
      </c>
      <c r="D33" s="12">
        <v>16.03</v>
      </c>
      <c r="E33" s="12">
        <v>11.86</v>
      </c>
      <c r="F33" s="12">
        <v>2.72</v>
      </c>
      <c r="G33" s="12">
        <f>SUM(B33:F33)</f>
        <v>50.94</v>
      </c>
      <c r="H33" s="12">
        <f>B19</f>
        <v>7.22</v>
      </c>
      <c r="I33" s="12"/>
      <c r="J33" s="12">
        <f>G33-H33</f>
        <v>43.72</v>
      </c>
    </row>
    <row r="34" spans="1:10" x14ac:dyDescent="0.4">
      <c r="B34" s="13"/>
    </row>
    <row r="35" spans="1:10" x14ac:dyDescent="0.4">
      <c r="A35" s="44" t="s">
        <v>65</v>
      </c>
      <c r="B35" s="47"/>
      <c r="C35" s="47"/>
      <c r="D35" s="47"/>
      <c r="E35" s="47"/>
      <c r="F35" s="48"/>
      <c r="G35" s="48"/>
      <c r="H35" s="48"/>
      <c r="I35" s="48"/>
      <c r="J35" s="49"/>
    </row>
    <row r="36" spans="1:10" ht="22.8" x14ac:dyDescent="0.4">
      <c r="A36" s="50"/>
      <c r="B36" s="23" t="s">
        <v>63</v>
      </c>
      <c r="C36" s="23" t="s">
        <v>64</v>
      </c>
      <c r="D36" s="23" t="s">
        <v>67</v>
      </c>
      <c r="E36" s="23" t="s">
        <v>12</v>
      </c>
      <c r="F36" s="23"/>
      <c r="G36" s="50"/>
      <c r="H36" s="23"/>
      <c r="I36" s="23"/>
      <c r="J36" s="23" t="s">
        <v>43</v>
      </c>
    </row>
    <row r="37" spans="1:10" x14ac:dyDescent="0.4">
      <c r="A37" s="8"/>
      <c r="B37" s="12">
        <v>2.2599999999999998</v>
      </c>
      <c r="C37" s="12">
        <v>3.52</v>
      </c>
      <c r="D37" s="12">
        <v>1.94</v>
      </c>
      <c r="E37" s="12">
        <f>SUM(B37:D37)</f>
        <v>7.7199999999999989</v>
      </c>
      <c r="F37" s="12"/>
      <c r="G37" s="12"/>
      <c r="H37" s="12"/>
      <c r="I37" s="12"/>
      <c r="J37" s="12">
        <f>G37-H37</f>
        <v>0</v>
      </c>
    </row>
    <row r="38" spans="1:10" x14ac:dyDescent="0.4">
      <c r="F38" s="14"/>
      <c r="G38" s="14"/>
    </row>
    <row r="39" spans="1:10" x14ac:dyDescent="0.4">
      <c r="F39" s="14"/>
      <c r="G39" s="14"/>
    </row>
  </sheetData>
  <printOptions horizontalCentered="1"/>
  <pageMargins left="0.52" right="0.45" top="1" bottom="1" header="0.5" footer="0.5"/>
  <pageSetup scale="52" orientation="landscape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InternalEastArea</vt:lpstr>
    </vt:vector>
  </TitlesOfParts>
  <Company>WSDOT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DaniloZ</dc:creator>
  <cp:lastModifiedBy>Dr Konstantinos Kostoglou</cp:lastModifiedBy>
  <cp:lastPrinted>2001-02-07T23:00:21Z</cp:lastPrinted>
  <dcterms:created xsi:type="dcterms:W3CDTF">2001-01-03T15:34:44Z</dcterms:created>
  <dcterms:modified xsi:type="dcterms:W3CDTF">2025-07-13T16:19:56Z</dcterms:modified>
</cp:coreProperties>
</file>