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_kap\Documents\GitHub\Piping_analyse\Bovenrivierengebied\"/>
    </mc:Choice>
  </mc:AlternateContent>
  <xr:revisionPtr revIDLastSave="0" documentId="13_ncr:1_{4A407192-977F-40A9-A4CD-A2C91C1B0D8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Tabel_Vak" sheetId="3" r:id="rId1"/>
    <sheet name="Tabel_Uittredepunten" sheetId="4" r:id="rId2"/>
    <sheet name="ToelichtingTabelUitredepunten" sheetId="8" r:id="rId3"/>
    <sheet name="Tabel_Ondergrondscenario" sheetId="5" r:id="rId4"/>
    <sheet name="ToelichtingTabelOndergrondscena" sheetId="9" r:id="rId5"/>
    <sheet name="Tabel_Waterstandsverloop" sheetId="7" r:id="rId6"/>
    <sheet name="ToelichtingTabelWaterstandsverl" sheetId="10" r:id="rId7"/>
  </sheets>
  <definedNames>
    <definedName name="Fieldtypes">#REF!</definedName>
    <definedName name="grens_dik_dun">Tabel_Ondergrondscenario!$V$4</definedName>
    <definedName name="k_waarde_dik">Tabel_Ondergrondscenario!$V$3</definedName>
    <definedName name="k_waarde_dun">Tabel_Ondergrondscenario!$V$2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7" l="1"/>
  <c r="J9" i="5" l="1"/>
  <c r="J10" i="5"/>
  <c r="J11" i="5"/>
  <c r="T8" i="5" l="1"/>
  <c r="T9" i="5"/>
  <c r="X9" i="5" s="1"/>
  <c r="T10" i="5"/>
  <c r="T11" i="5"/>
  <c r="X11" i="5" s="1"/>
  <c r="T12" i="5"/>
  <c r="P8" i="5"/>
  <c r="P9" i="5"/>
  <c r="P10" i="5"/>
  <c r="P11" i="5"/>
  <c r="U11" i="5" s="1"/>
  <c r="P12" i="5"/>
  <c r="U12" i="5" s="1"/>
  <c r="J8" i="5"/>
  <c r="V8" i="5" s="1"/>
  <c r="V9" i="5"/>
  <c r="V11" i="5"/>
  <c r="J12" i="5"/>
  <c r="V12" i="5" s="1"/>
  <c r="U10" i="5" l="1"/>
  <c r="V10" i="5"/>
  <c r="Y10" i="5" s="1"/>
  <c r="U9" i="5"/>
  <c r="Y9" i="5"/>
  <c r="Z9" i="5" s="1"/>
  <c r="Y12" i="5"/>
  <c r="X12" i="5"/>
  <c r="Y8" i="5"/>
  <c r="X8" i="5"/>
  <c r="X10" i="5"/>
  <c r="U8" i="5"/>
  <c r="Y11" i="5"/>
  <c r="Z11" i="5" s="1"/>
  <c r="Z8" i="5" l="1"/>
  <c r="Z10" i="5"/>
  <c r="Z12" i="5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O2" i="7" l="1"/>
  <c r="S2" i="7"/>
  <c r="U2" i="7" l="1"/>
  <c r="T2" i="7" l="1"/>
  <c r="P2" i="7"/>
  <c r="L2" i="7"/>
  <c r="J2" i="7"/>
  <c r="V2" i="4" l="1"/>
  <c r="T7" i="5" l="1"/>
  <c r="X7" i="5" s="1"/>
  <c r="P7" i="5" l="1"/>
  <c r="U7" i="5" s="1"/>
  <c r="J7" i="5"/>
  <c r="V7" i="5" s="1"/>
  <c r="Y7" i="5" s="1"/>
  <c r="Z7" i="5" s="1"/>
</calcChain>
</file>

<file path=xl/sharedStrings.xml><?xml version="1.0" encoding="utf-8"?>
<sst xmlns="http://schemas.openxmlformats.org/spreadsheetml/2006/main" count="380" uniqueCount="129">
  <si>
    <t>Bodemhoogte</t>
  </si>
  <si>
    <t>VakID</t>
  </si>
  <si>
    <t>Vaknaam</t>
  </si>
  <si>
    <t>Uittredelocatie</t>
  </si>
  <si>
    <t>Opmerking_uittredepunt</t>
  </si>
  <si>
    <t>DIST_L_GEOM</t>
  </si>
  <si>
    <t>DIST_BUT</t>
  </si>
  <si>
    <t>DIST_BIT</t>
  </si>
  <si>
    <t>MHW</t>
  </si>
  <si>
    <t>Polderpeil</t>
  </si>
  <si>
    <t>LOK_TOP_Z_HL</t>
  </si>
  <si>
    <t>LOK_TOP_Z_PL</t>
  </si>
  <si>
    <t>P_S1_PL</t>
  </si>
  <si>
    <t>P_S2_HL_F</t>
  </si>
  <si>
    <t>P_S3_HL_TZ</t>
  </si>
  <si>
    <t>P_S4</t>
  </si>
  <si>
    <t>P_S5</t>
  </si>
  <si>
    <t>P_S6</t>
  </si>
  <si>
    <t>P_SUM</t>
  </si>
  <si>
    <t>OndergrondscenarioID</t>
  </si>
  <si>
    <t>UittredepuntenID</t>
  </si>
  <si>
    <t>Scenarionaam</t>
  </si>
  <si>
    <t>Scenariokans_vak</t>
  </si>
  <si>
    <t>bodemhoogte_vak</t>
  </si>
  <si>
    <t>Top_zand</t>
  </si>
  <si>
    <t>Top_zand_max</t>
  </si>
  <si>
    <t>Top_zand_min</t>
  </si>
  <si>
    <t>D_cover_vak</t>
  </si>
  <si>
    <t>gamma_sat_cover_vak</t>
  </si>
  <si>
    <t>Dikte_H_Rg_zm</t>
  </si>
  <si>
    <t>Dikte_P_Rg_zg</t>
  </si>
  <si>
    <t>Dikte_P_Rg_zm</t>
  </si>
  <si>
    <t>Dikte_WVP</t>
  </si>
  <si>
    <t>kD_WVP</t>
  </si>
  <si>
    <t>k_WVP</t>
  </si>
  <si>
    <t>k_P_Rg_zg</t>
  </si>
  <si>
    <t>k_P_Rg_zm</t>
  </si>
  <si>
    <t>k_H_Rg_zm</t>
  </si>
  <si>
    <t>Weerstand_C3_achterland</t>
  </si>
  <si>
    <t>Weerstand_C1_voorland</t>
  </si>
  <si>
    <t>D70</t>
  </si>
  <si>
    <t>Verticale doorlatendheid</t>
  </si>
  <si>
    <t>doorlatendheid dunne deklaag</t>
  </si>
  <si>
    <t>doorlatendheid dikke deklaag</t>
  </si>
  <si>
    <t>Grens dun / dik [m]</t>
  </si>
  <si>
    <t>k-waarde [m/d]</t>
  </si>
  <si>
    <t>RivKM_ID</t>
  </si>
  <si>
    <t>RivierKM</t>
  </si>
  <si>
    <t>Gem_waterstand</t>
  </si>
  <si>
    <t>A_getij</t>
  </si>
  <si>
    <t>T_getij</t>
  </si>
  <si>
    <t>P_getij</t>
  </si>
  <si>
    <t>w_getij</t>
  </si>
  <si>
    <t>Toetspeil</t>
  </si>
  <si>
    <t>A_riv</t>
  </si>
  <si>
    <t>T_riv</t>
  </si>
  <si>
    <t>P_riv</t>
  </si>
  <si>
    <t>w_riv</t>
  </si>
  <si>
    <t>A_storm</t>
  </si>
  <si>
    <t>T_storm</t>
  </si>
  <si>
    <t>P_storm</t>
  </si>
  <si>
    <t>w_storm</t>
  </si>
  <si>
    <t>Check_A</t>
  </si>
  <si>
    <t>Onverst_stijghoogte_polder</t>
  </si>
  <si>
    <t>lamb3_gem_stijgh</t>
  </si>
  <si>
    <t>Leklengte_stat_achterland</t>
  </si>
  <si>
    <t>lamb_voorland_cycl_gemeten</t>
  </si>
  <si>
    <t>lamb_achterland_cycl_gemeten</t>
  </si>
  <si>
    <t>c_v</t>
  </si>
  <si>
    <t>Leklengte_stat_voorland</t>
  </si>
  <si>
    <t>X_riv</t>
  </si>
  <si>
    <t>Y_riv</t>
  </si>
  <si>
    <t>X_uittrede</t>
  </si>
  <si>
    <t>Y_uittrede</t>
  </si>
  <si>
    <t>Veld</t>
  </si>
  <si>
    <t>Aanpak</t>
  </si>
  <si>
    <t>Xtools coordinaten toevoegen</t>
  </si>
  <si>
    <t>tekstveld, aangeven of het maaiveld is of sloot of wiel (handig voor latere analyse)</t>
  </si>
  <si>
    <t xml:space="preserve">tekstveld </t>
  </si>
  <si>
    <t>ruimtelijke koppeling met uitvoerlocaties WBN berekening Riskeer (bij signaleringswaarde van de norm)</t>
  </si>
  <si>
    <t>ruimtelijke koppeling met polderpeilen praktijk (winterpeil)</t>
  </si>
  <si>
    <t>Ruimtelijke koppeling met lijnen vakindeling = ondergrondschematisatie, uitgaan van vakindeling STPH
Knippen van de vakindeling blijven bestaan</t>
  </si>
  <si>
    <t>Toelichting</t>
  </si>
  <si>
    <t>verwijst naar vakindeling STPH</t>
  </si>
  <si>
    <t xml:space="preserve">unieke ID </t>
  </si>
  <si>
    <t>per vak 6 regels maken met naamgeving --&gt;</t>
  </si>
  <si>
    <t>per scenario inschatten op basis van GTLP</t>
  </si>
  <si>
    <t>rekenveld</t>
  </si>
  <si>
    <t xml:space="preserve">berekeningsveld </t>
  </si>
  <si>
    <t>berekeningsveld</t>
  </si>
  <si>
    <t>per vak invullen, interpoleren op basis van bestaande slotgemiddelden</t>
  </si>
  <si>
    <t>per vak koppelen aan uitvoerlocaties Riskeer</t>
  </si>
  <si>
    <t>tabel moet net zoveel regels hebben als het aantal vakken, bron is vakindeling</t>
  </si>
  <si>
    <t>optioneel</t>
  </si>
  <si>
    <t>amplitude van de storm is constant binnen een deelgebied per deelgebied koppelen aan vakken</t>
  </si>
  <si>
    <t>tijdsduur van de storm is constant binnen een deelgebied per deelgebied koppelen aan vakken</t>
  </si>
  <si>
    <t>aanpassen per vak zodat check_A op nul uitkomt</t>
  </si>
  <si>
    <t>1000 uur</t>
  </si>
  <si>
    <t>vakindeling</t>
  </si>
  <si>
    <t>VerhLekLengteVoorland_Achterland</t>
  </si>
  <si>
    <t>Genummerde lijst ObjectID van shape</t>
  </si>
  <si>
    <t>per scenario invullen, op basis van Dsoilmodel / doorsnede Regis</t>
  </si>
  <si>
    <t>RB243.-RB249.</t>
  </si>
  <si>
    <t>maaiveld</t>
  </si>
  <si>
    <t>watergang</t>
  </si>
  <si>
    <t>L3_geom</t>
  </si>
  <si>
    <t>Mogelijkheid tot lokale schematisatie per uittredepunt van de top van het zand in het geval van een pleistoceen scenario</t>
  </si>
  <si>
    <t>Mogelijkheid tot lokale schematisatie per uittredepunt van de top van het zand in het geval van een holoceen scenario</t>
  </si>
  <si>
    <t>Mogelijkheid tot het bepalen van een lokale scenariokans. De scenariokansen worden ook per vak vastgelegd</t>
  </si>
  <si>
    <t>Controle van scenariokansen</t>
  </si>
  <si>
    <t>lokale bodemhoogte van het maaiveld of watergang</t>
  </si>
  <si>
    <t>kortste afstand van het uittredepunt naar de binnenteen (spatial join)</t>
  </si>
  <si>
    <t>kortste afstand van het uittredepunt naar de buitenteen (spatial join)</t>
  </si>
  <si>
    <t>kortste afstand van het uittredepunt naar de geometrische intredelijn (spatial join)</t>
  </si>
  <si>
    <t>gemiddeld maaiveldniveau van het achterland, inschatten per vak</t>
  </si>
  <si>
    <t>gemiddeld volumegewicht van de deklaag</t>
  </si>
  <si>
    <t>per scenario verwachtingswaarde van de D70</t>
  </si>
  <si>
    <t>per scenario invullen, op basis van Dsoilmodel / doorsnede Regis / GTLP</t>
  </si>
  <si>
    <t>Berekeningsveld, per vak bepalen op basis van REGIS / MORIA. De dikte van de verschillende zandlagen zodanig aanpassen dat de totale dikte van het watervoerende pakket gelijk is</t>
  </si>
  <si>
    <t>karakteristieke bovengrens van de horizontale doorlatenheid</t>
  </si>
  <si>
    <t>per scenario standaard 5-10 dagen, later aanpassen op basis van dikte klei in het voorland of peilbuismetingen</t>
  </si>
  <si>
    <t>Geschatte afstand naar een punt in het achterland waar de rivier in geohydrologisch opzicht geen effect heeft op de potentiaal in het watervoerende pakket.</t>
  </si>
  <si>
    <t>Geschatte gemiddelde potentiaal in het WVP op grote afstand van de rivier, gebruikt bij de instationaire methode van het TRWD</t>
  </si>
  <si>
    <t>geschatte spreidingslengte bij het gemiddelde potentiaalverloop (L3_geom / 2)</t>
  </si>
  <si>
    <t>indien beschikbaar meting van de cyclische lekfactor van het voorland op basis van een 13-uurs meting</t>
  </si>
  <si>
    <t>indien beschikbaar meting van de cyclische lekfactor van het achterland op basis van een 13-uurs meting</t>
  </si>
  <si>
    <t>geschatte consolidatiecoëfficiënt van de deklaag, standaard waarde 1E-6 [m2/s]</t>
  </si>
  <si>
    <t>Rivierkm</t>
  </si>
  <si>
    <t>koppeling van vak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</si>
</sst>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2" fillId="3" borderId="0" xfId="2" applyAlignment="1">
      <alignment horizontal="right" vertical="top"/>
    </xf>
    <xf numFmtId="0" fontId="2" fillId="3" borderId="0" xfId="2"/>
    <xf numFmtId="0" fontId="1" fillId="2" borderId="0" xfId="1"/>
    <xf numFmtId="2" fontId="1" fillId="2" borderId="0" xfId="1" applyNumberFormat="1" applyAlignment="1">
      <alignment vertical="top" wrapText="1"/>
    </xf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3" fillId="0" borderId="0" xfId="0" applyFont="1" applyFill="1" applyBorder="1" applyAlignment="1" applyProtection="1"/>
    <xf numFmtId="2" fontId="4" fillId="0" borderId="0" xfId="0" applyNumberFormat="1" applyFont="1" applyFill="1" applyAlignment="1" applyProtection="1"/>
    <xf numFmtId="1" fontId="5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quotePrefix="1" applyFill="1"/>
    <xf numFmtId="0" fontId="0" fillId="0" borderId="0" xfId="0" applyFill="1" applyAlignment="1">
      <alignment wrapText="1"/>
    </xf>
    <xf numFmtId="2" fontId="5" fillId="0" borderId="0" xfId="0" applyNumberFormat="1" applyFont="1" applyFill="1" applyBorder="1" applyAlignment="1" applyProtection="1"/>
  </cellXfs>
  <cellStyles count="3">
    <cellStyle name="20% - Accent1" xfId="1" builtinId="30"/>
    <cellStyle name="Accent2" xfId="2" builtinId="33"/>
    <cellStyle name="Standaard" xfId="0" builtinId="0"/>
  </cellStyles>
  <dxfs count="70"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ak" displayName="Vak" ref="A1:B4" totalsRowShown="0">
  <autoFilter ref="A1:B4" xr:uid="{00000000-0009-0000-0100-000001000000}"/>
  <tableColumns count="2">
    <tableColumn id="1" xr3:uid="{00000000-0010-0000-0000-000001000000}" name="VakID"/>
    <tableColumn id="2" xr3:uid="{00000000-0010-0000-0000-000002000000}" name="Vakna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ittredepunten" displayName="Uittredepunten" ref="A1:V63" totalsRowShown="0">
  <autoFilter ref="A1:V63" xr:uid="{00000000-0009-0000-0100-000002000000}"/>
  <sortState xmlns:xlrd2="http://schemas.microsoft.com/office/spreadsheetml/2017/richdata2" ref="A2:V936">
    <sortCondition ref="D1:D936"/>
  </sortState>
  <tableColumns count="22">
    <tableColumn id="1" xr3:uid="{00000000-0010-0000-0100-000001000000}" name="UittredepuntenID" dataDxfId="67"/>
    <tableColumn id="22" xr3:uid="{00000000-0010-0000-0100-000016000000}" name="X_uittrede" dataDxfId="66"/>
    <tableColumn id="21" xr3:uid="{00000000-0010-0000-0100-000015000000}" name="Y_uittrede" dataDxfId="65"/>
    <tableColumn id="2" xr3:uid="{00000000-0010-0000-0100-000002000000}" name="VakID" dataDxfId="64"/>
    <tableColumn id="3" xr3:uid="{00000000-0010-0000-0100-000003000000}" name="Vaknaam" dataDxfId="63"/>
    <tableColumn id="4" xr3:uid="{00000000-0010-0000-0100-000004000000}" name="Uittredelocatie" dataDxfId="62"/>
    <tableColumn id="5" xr3:uid="{00000000-0010-0000-0100-000005000000}" name="Opmerking_uittredepunt" dataDxfId="61"/>
    <tableColumn id="6" xr3:uid="{00000000-0010-0000-0100-000006000000}" name="DIST_L_GEOM" dataDxfId="60"/>
    <tableColumn id="7" xr3:uid="{00000000-0010-0000-0100-000007000000}" name="DIST_BUT" dataDxfId="59"/>
    <tableColumn id="8" xr3:uid="{00000000-0010-0000-0100-000008000000}" name="DIST_BIT" dataDxfId="58"/>
    <tableColumn id="9" xr3:uid="{00000000-0010-0000-0100-000009000000}" name="Bodemhoogte" dataDxfId="57"/>
    <tableColumn id="10" xr3:uid="{00000000-0010-0000-0100-00000A000000}" name="MHW" dataDxfId="56"/>
    <tableColumn id="11" xr3:uid="{00000000-0010-0000-0100-00000B000000}" name="Polderpeil" dataDxfId="55"/>
    <tableColumn id="12" xr3:uid="{00000000-0010-0000-0100-00000C000000}" name="LOK_TOP_Z_HL" dataDxfId="54"/>
    <tableColumn id="13" xr3:uid="{00000000-0010-0000-0100-00000D000000}" name="LOK_TOP_Z_PL" dataDxfId="53"/>
    <tableColumn id="14" xr3:uid="{00000000-0010-0000-0100-00000E000000}" name="P_S1_PL" dataDxfId="52"/>
    <tableColumn id="15" xr3:uid="{00000000-0010-0000-0100-00000F000000}" name="P_S2_HL_F" dataDxfId="51"/>
    <tableColumn id="16" xr3:uid="{00000000-0010-0000-0100-000010000000}" name="P_S3_HL_TZ" dataDxfId="50"/>
    <tableColumn id="17" xr3:uid="{00000000-0010-0000-0100-000011000000}" name="P_S4" dataDxfId="49"/>
    <tableColumn id="18" xr3:uid="{00000000-0010-0000-0100-000012000000}" name="P_S5" dataDxfId="48"/>
    <tableColumn id="19" xr3:uid="{00000000-0010-0000-0100-000013000000}" name="P_S6" dataDxfId="47"/>
    <tableColumn id="20" xr3:uid="{00000000-0010-0000-0100-000014000000}" name="P_SUM" dataDxfId="46">
      <calculatedColumnFormula>SUM(Uittredepunten[[#This Row],[P_S1_PL]:[P_S6]])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ndergrondscenario" displayName="Ondergrondscenario" ref="A6:AF12" totalsRowShown="0">
  <autoFilter ref="A6:AF12" xr:uid="{00000000-0009-0000-0100-000003000000}"/>
  <tableColumns count="32">
    <tableColumn id="1" xr3:uid="{00000000-0010-0000-0200-000001000000}" name="OndergrondscenarioID"/>
    <tableColumn id="2" xr3:uid="{00000000-0010-0000-0200-000002000000}" name="VakID"/>
    <tableColumn id="3" xr3:uid="{00000000-0010-0000-0200-000003000000}" name="Vaknaam" dataDxfId="45">
      <calculatedColumnFormula>VLOOKUP(Ondergrondscenario[[#This Row],[VakID]],Vak[],2)</calculatedColumnFormula>
    </tableColumn>
    <tableColumn id="4" xr3:uid="{00000000-0010-0000-0200-000004000000}" name="Scenarionaam"/>
    <tableColumn id="5" xr3:uid="{00000000-0010-0000-0200-000005000000}" name="Scenariokans_vak" dataDxfId="44"/>
    <tableColumn id="6" xr3:uid="{00000000-0010-0000-0200-000006000000}" name="bodemhoogte_vak" dataDxfId="43"/>
    <tableColumn id="7" xr3:uid="{00000000-0010-0000-0200-000007000000}" name="Top_zand" dataDxfId="42"/>
    <tableColumn id="8" xr3:uid="{00000000-0010-0000-0200-000008000000}" name="Top_zand_max" dataDxfId="41"/>
    <tableColumn id="9" xr3:uid="{00000000-0010-0000-0200-000009000000}" name="Top_zand_min" dataDxfId="40"/>
    <tableColumn id="10" xr3:uid="{00000000-0010-0000-0200-00000A000000}" name="D_cover_vak" dataDxfId="39">
      <calculatedColumnFormula>Ondergrondscenario[[#This Row],[bodemhoogte_vak]]-Ondergrondscenario[[#This Row],[Top_zand]]</calculatedColumnFormula>
    </tableColumn>
    <tableColumn id="11" xr3:uid="{00000000-0010-0000-0200-00000B000000}" name="gamma_sat_cover_vak" dataDxfId="38"/>
    <tableColumn id="12" xr3:uid="{00000000-0010-0000-0200-00000C000000}" name="D70" dataDxfId="37"/>
    <tableColumn id="13" xr3:uid="{00000000-0010-0000-0200-00000D000000}" name="Dikte_H_Rg_zm" dataDxfId="36"/>
    <tableColumn id="14" xr3:uid="{00000000-0010-0000-0200-00000E000000}" name="Dikte_P_Rg_zg" dataDxfId="35"/>
    <tableColumn id="15" xr3:uid="{00000000-0010-0000-0200-00000F000000}" name="Dikte_P_Rg_zm" dataDxfId="34"/>
    <tableColumn id="16" xr3:uid="{00000000-0010-0000-0200-000010000000}" name="Dikte_WVP" dataDxfId="33">
      <calculatedColumnFormula>SUM(Ondergrondscenario[[#This Row],[Dikte_H_Rg_zm]:[Dikte_P_Rg_zm]])</calculatedColumnFormula>
    </tableColumn>
    <tableColumn id="17" xr3:uid="{00000000-0010-0000-0200-000011000000}" name="k_H_Rg_zm" dataDxfId="32"/>
    <tableColumn id="18" xr3:uid="{00000000-0010-0000-0200-000012000000}" name="k_P_Rg_zg" dataDxfId="31"/>
    <tableColumn id="19" xr3:uid="{00000000-0010-0000-0200-000013000000}" name="k_P_Rg_zm" dataDxfId="30"/>
    <tableColumn id="20" xr3:uid="{00000000-0010-0000-0200-000014000000}" name="kD_WVP" dataDxfId="29">
      <calculatedColumnFormula>Ondergrondscenario[[#This Row],[Dikte_H_Rg_zm]]*Ondergrondscenario[[#This Row],[k_H_Rg_zm]]+Ondergrondscenario[[#This Row],[Dikte_P_Rg_zg]]*Ondergrondscenario[[#This Row],[k_P_Rg_zg]]+Ondergrondscenario[[#This Row],[Dikte_P_Rg_zm]]*Ondergrondscenario[[#This Row],[k_P_Rg_zm]]</calculatedColumnFormula>
    </tableColumn>
    <tableColumn id="21" xr3:uid="{00000000-0010-0000-0200-000015000000}" name="k_WVP" dataDxfId="28">
      <calculatedColumnFormula>IF(Ondergrondscenario[[#This Row],[Dikte_WVP]]&lt;1.5,5,Ondergrondscenario[[#This Row],[kD_WVP]]/Ondergrondscenario[[#This Row],[Dikte_WVP]])</calculatedColumnFormula>
    </tableColumn>
    <tableColumn id="22" xr3:uid="{00000000-0010-0000-0200-000016000000}" name="Weerstand_C3_achterland" dataDxfId="27">
      <calculatedColumnFormula>IF(Ondergrondscenario[[#This Row],[D_cover_vak]]&gt;grens_dik_dun,(Ondergrondscenario[[#This Row],[D_cover_vak]]-grens_dik_dun)/k_waarde_dik+grens_dik_dun/k_waarde_dun,Ondergrondscenario[[#This Row],[D_cover_vak]]/k_waarde_dun)</calculatedColumnFormula>
    </tableColumn>
    <tableColumn id="23" xr3:uid="{00000000-0010-0000-0200-000017000000}" name="Weerstand_C1_voorland" dataDxfId="26"/>
    <tableColumn id="32" xr3:uid="{00000000-0010-0000-0200-000020000000}" name="Leklengte_stat_voorland" dataDxfId="25">
      <calculatedColumnFormula>SQRT(Ondergrondscenario[[#This Row],[kD_WVP]]*Ondergrondscenario[[#This Row],[Weerstand_C1_voorland]])</calculatedColumnFormula>
    </tableColumn>
    <tableColumn id="24" xr3:uid="{00000000-0010-0000-0200-000018000000}" name="Leklengte_stat_achterland" dataDxfId="24">
      <calculatedColumnFormula>SQRT(Ondergrondscenario[[#This Row],[kD_WVP]]*Ondergrondscenario[[#This Row],[Weerstand_C3_achterland]])</calculatedColumnFormula>
    </tableColumn>
    <tableColumn id="25" xr3:uid="{00000000-0010-0000-0200-000019000000}" name="VerhLekLengteVoorland_Achterland" dataDxfId="23">
      <calculatedColumnFormula>Ondergrondscenario[[#This Row],[Leklengte_stat_voorland]]/Ondergrondscenario[[#This Row],[Leklengte_stat_achterland]]</calculatedColumnFormula>
    </tableColumn>
    <tableColumn id="26" xr3:uid="{00000000-0010-0000-0200-00001A000000}" name="L3_geom" dataDxfId="22"/>
    <tableColumn id="27" xr3:uid="{00000000-0010-0000-0200-00001B000000}" name="Onverst_stijghoogte_polder" dataDxfId="21"/>
    <tableColumn id="30" xr3:uid="{00000000-0010-0000-0200-00001E000000}" name="lamb3_gem_stijgh" dataDxfId="20"/>
    <tableColumn id="31" xr3:uid="{00000000-0010-0000-0200-00001F000000}" name="lamb_voorland_cycl_gemeten" dataDxfId="19"/>
    <tableColumn id="28" xr3:uid="{00000000-0010-0000-0200-00001C000000}" name="lamb_achterland_cycl_gemeten" dataDxfId="18"/>
    <tableColumn id="29" xr3:uid="{00000000-0010-0000-0200-00001D000000}" name="c_v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Waterstandsverloop" displayName="Waterstandsverloop" ref="A1:U62" totalsRowShown="0">
  <autoFilter ref="A1:U62" xr:uid="{00000000-0009-0000-0100-000004000000}"/>
  <tableColumns count="21">
    <tableColumn id="1" xr3:uid="{00000000-0010-0000-0300-000001000000}" name="RivKM_ID"/>
    <tableColumn id="2" xr3:uid="{00000000-0010-0000-0300-000002000000}" name="X_riv" dataDxfId="16"/>
    <tableColumn id="3" xr3:uid="{00000000-0010-0000-0300-000003000000}" name="Y_riv" dataDxfId="15"/>
    <tableColumn id="4" xr3:uid="{00000000-0010-0000-0300-000004000000}" name="RivierKM"/>
    <tableColumn id="20" xr3:uid="{00000000-0010-0000-0300-000014000000}" name="VakID"/>
    <tableColumn id="21" xr3:uid="{00000000-0010-0000-0300-000015000000}" name="Vaknaam"/>
    <tableColumn id="5" xr3:uid="{00000000-0010-0000-0300-000005000000}" name="Gem_waterstand" dataDxfId="14"/>
    <tableColumn id="6" xr3:uid="{00000000-0010-0000-0300-000006000000}" name="Toetspeil" dataDxfId="13"/>
    <tableColumn id="7" xr3:uid="{00000000-0010-0000-0300-000007000000}" name="A_getij" dataDxfId="12"/>
    <tableColumn id="8" xr3:uid="{00000000-0010-0000-0300-000008000000}" name="T_getij" dataDxfId="11">
      <calculatedColumnFormula>Waterstandsverloop[[#This Row],[P_getij]]/2</calculatedColumnFormula>
    </tableColumn>
    <tableColumn id="9" xr3:uid="{00000000-0010-0000-0300-000009000000}" name="P_getij" dataDxfId="10">
      <calculatedColumnFormula>12.25</calculatedColumnFormula>
    </tableColumn>
    <tableColumn id="10" xr3:uid="{00000000-0010-0000-0300-00000A000000}" name="w_getij" dataDxfId="9">
      <calculatedColumnFormula>2*PI()/(Waterstandsverloop[[#This Row],[P_getij]]*3600)</calculatedColumnFormula>
    </tableColumn>
    <tableColumn id="11" xr3:uid="{00000000-0010-0000-0300-00000B000000}" name="A_riv" dataDxfId="8"/>
    <tableColumn id="12" xr3:uid="{00000000-0010-0000-0300-00000C000000}" name="T_riv" dataDxfId="7"/>
    <tableColumn id="13" xr3:uid="{00000000-0010-0000-0300-00000D000000}" name="P_riv" dataDxfId="6">
      <calculatedColumnFormula>2*Waterstandsverloop[[#This Row],[T_riv]]</calculatedColumnFormula>
    </tableColumn>
    <tableColumn id="14" xr3:uid="{00000000-0010-0000-0300-00000E000000}" name="w_riv" dataDxfId="5">
      <calculatedColumnFormula>2*PI()/(Waterstandsverloop[[#This Row],[P_riv]]*3600)</calculatedColumnFormula>
    </tableColumn>
    <tableColumn id="15" xr3:uid="{00000000-0010-0000-0300-00000F000000}" name="A_storm" dataDxfId="4"/>
    <tableColumn id="16" xr3:uid="{00000000-0010-0000-0300-000010000000}" name="T_storm" dataDxfId="3"/>
    <tableColumn id="17" xr3:uid="{00000000-0010-0000-0300-000011000000}" name="P_storm" dataDxfId="2">
      <calculatedColumnFormula>2*Waterstandsverloop[[#This Row],[T_storm]]</calculatedColumnFormula>
    </tableColumn>
    <tableColumn id="18" xr3:uid="{00000000-0010-0000-0300-000012000000}" name="w_storm" dataDxfId="1">
      <calculatedColumnFormula>2*PI()/(Waterstandsverloop[[#This Row],[P_storm]]*3600)</calculatedColumnFormula>
    </tableColumn>
    <tableColumn id="19" xr3:uid="{00000000-0010-0000-0300-000013000000}" name="Check_A" dataDxfId="0">
      <calculatedColumnFormula>(Waterstandsverloop[[#This Row],[Toetspeil]]-Waterstandsverloop[[#This Row],[Gem_waterstand]])-SUM(Waterstandsverloop[[#This Row],[A_riv]],Waterstandsverloop[[#This Row],[A_storm]])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B4"/>
  <sheetViews>
    <sheetView tabSelected="1" workbookViewId="0">
      <selection activeCell="A2" sqref="A2:B2"/>
    </sheetView>
  </sheetViews>
  <sheetFormatPr defaultRowHeight="14.25" x14ac:dyDescent="0.45"/>
  <cols>
    <col min="2" max="2" width="28.59765625" customWidth="1"/>
    <col min="4" max="4" width="25.86328125" customWidth="1"/>
    <col min="5" max="5" width="14.59765625" customWidth="1"/>
    <col min="6" max="6" width="16" customWidth="1"/>
    <col min="7" max="7" width="11.3984375" customWidth="1"/>
    <col min="8" max="8" width="20.73046875" customWidth="1"/>
    <col min="10" max="10" width="13.59765625" customWidth="1"/>
    <col min="11" max="11" width="15" customWidth="1"/>
    <col min="12" max="12" width="12.3984375" customWidth="1"/>
  </cols>
  <sheetData>
    <row r="1" spans="1:2" x14ac:dyDescent="0.45">
      <c r="A1" t="s">
        <v>1</v>
      </c>
      <c r="B1" t="s">
        <v>2</v>
      </c>
    </row>
    <row r="2" spans="1:2" x14ac:dyDescent="0.45">
      <c r="A2">
        <v>1</v>
      </c>
      <c r="B2" t="s">
        <v>102</v>
      </c>
    </row>
    <row r="3" spans="1:2" x14ac:dyDescent="0.45">
      <c r="A3">
        <v>2</v>
      </c>
    </row>
    <row r="4" spans="1:2" x14ac:dyDescent="0.45">
      <c r="A4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Y63"/>
  <sheetViews>
    <sheetView topLeftCell="B1" zoomScale="85" zoomScaleNormal="85" workbookViewId="0">
      <selection sqref="A1:V1"/>
    </sheetView>
  </sheetViews>
  <sheetFormatPr defaultRowHeight="14.25" x14ac:dyDescent="0.45"/>
  <cols>
    <col min="1" max="3" width="19" customWidth="1"/>
    <col min="4" max="4" width="8.265625" customWidth="1"/>
    <col min="5" max="5" width="21.3984375" customWidth="1"/>
    <col min="6" max="6" width="16.73046875" customWidth="1"/>
    <col min="7" max="7" width="25.3984375" customWidth="1"/>
    <col min="8" max="8" width="15.59765625" customWidth="1"/>
    <col min="9" max="9" width="11.59765625" customWidth="1"/>
    <col min="10" max="10" width="10.73046875" customWidth="1"/>
    <col min="11" max="11" width="15.73046875" customWidth="1"/>
    <col min="12" max="12" width="8.265625" customWidth="1"/>
    <col min="13" max="13" width="12.3984375" customWidth="1"/>
    <col min="14" max="14" width="16.265625" customWidth="1"/>
    <col min="15" max="15" width="16.1328125" customWidth="1"/>
    <col min="16" max="16" width="10.265625" customWidth="1"/>
    <col min="17" max="17" width="12.3984375" customWidth="1"/>
    <col min="18" max="18" width="13.3984375" customWidth="1"/>
    <col min="19" max="21" width="7.265625" customWidth="1"/>
    <col min="22" max="22" width="9.59765625" customWidth="1"/>
  </cols>
  <sheetData>
    <row r="1" spans="1:25" x14ac:dyDescent="0.45">
      <c r="A1" t="s">
        <v>20</v>
      </c>
      <c r="B1" t="s">
        <v>72</v>
      </c>
      <c r="C1" t="s">
        <v>73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5" x14ac:dyDescent="0.45">
      <c r="A2" s="10">
        <v>1</v>
      </c>
      <c r="B2" s="11">
        <v>154135.04320000112</v>
      </c>
      <c r="C2" s="11">
        <v>441579.29850000143</v>
      </c>
      <c r="D2">
        <v>1</v>
      </c>
      <c r="E2" t="s">
        <v>102</v>
      </c>
      <c r="F2" s="8" t="s">
        <v>103</v>
      </c>
      <c r="G2" s="11"/>
      <c r="H2" s="5">
        <v>401.96623998087028</v>
      </c>
      <c r="I2" s="14">
        <v>29.744264056929826</v>
      </c>
      <c r="J2" s="14">
        <v>7.6652428008351174</v>
      </c>
      <c r="K2" s="14">
        <v>7.4720001220703125</v>
      </c>
      <c r="L2" s="14">
        <v>8.9499999999999993</v>
      </c>
      <c r="M2" s="14">
        <v>3.1</v>
      </c>
      <c r="N2" s="5"/>
      <c r="O2" s="11"/>
      <c r="P2" s="5"/>
      <c r="Q2" s="5"/>
      <c r="R2" s="5"/>
      <c r="S2" s="5"/>
      <c r="T2" s="5"/>
      <c r="U2" s="5"/>
      <c r="V2" s="5">
        <f>SUM(Uittredepunten[[#This Row],[P_S1_PL]:[P_S6]])</f>
        <v>0</v>
      </c>
      <c r="W2" s="5"/>
      <c r="X2" s="5"/>
      <c r="Y2" s="5"/>
    </row>
    <row r="3" spans="1:25" x14ac:dyDescent="0.45">
      <c r="A3" s="10">
        <v>2</v>
      </c>
      <c r="B3" s="11">
        <v>154111.56140000001</v>
      </c>
      <c r="C3" s="11">
        <v>441565.40790000185</v>
      </c>
      <c r="D3">
        <v>1</v>
      </c>
      <c r="E3" t="s">
        <v>102</v>
      </c>
      <c r="F3" s="8" t="s">
        <v>103</v>
      </c>
      <c r="G3" s="11"/>
      <c r="H3" s="5">
        <v>411.20453079355019</v>
      </c>
      <c r="I3" s="14">
        <v>31.754001622239933</v>
      </c>
      <c r="J3" s="14">
        <v>8.0342635903289956</v>
      </c>
      <c r="K3" s="14">
        <v>7.4409999847412109</v>
      </c>
      <c r="L3" s="14">
        <v>8.9499999999999993</v>
      </c>
      <c r="M3" s="14">
        <v>3.1</v>
      </c>
      <c r="N3" s="5"/>
      <c r="O3" s="11"/>
      <c r="P3" s="5"/>
      <c r="Q3" s="5"/>
      <c r="R3" s="5"/>
      <c r="S3" s="5"/>
      <c r="T3" s="5"/>
      <c r="U3" s="5"/>
      <c r="V3" s="5">
        <f>SUM(Uittredepunten[[#This Row],[P_S1_PL]:[P_S6]])</f>
        <v>0</v>
      </c>
    </row>
    <row r="4" spans="1:25" ht="13.5" customHeight="1" x14ac:dyDescent="0.45">
      <c r="A4" s="10">
        <v>3</v>
      </c>
      <c r="B4" s="11">
        <v>154144.96510000154</v>
      </c>
      <c r="C4" s="11">
        <v>441556.80889999866</v>
      </c>
      <c r="D4">
        <v>1</v>
      </c>
      <c r="E4" t="s">
        <v>102</v>
      </c>
      <c r="F4" s="8" t="s">
        <v>103</v>
      </c>
      <c r="G4" s="11"/>
      <c r="H4" s="5">
        <v>425.91800530449149</v>
      </c>
      <c r="I4" s="14">
        <v>54.306367930498809</v>
      </c>
      <c r="J4" s="14">
        <v>30.623049412785743</v>
      </c>
      <c r="K4" s="14">
        <v>5.0250000953674316</v>
      </c>
      <c r="L4" s="14">
        <v>8.9499999999999993</v>
      </c>
      <c r="M4" s="14">
        <v>3.1</v>
      </c>
      <c r="N4" s="5"/>
      <c r="O4" s="11"/>
      <c r="P4" s="5"/>
      <c r="Q4" s="5"/>
      <c r="R4" s="5"/>
      <c r="S4" s="5"/>
      <c r="T4" s="5"/>
      <c r="U4" s="5"/>
      <c r="V4" s="5">
        <f>SUM(Uittredepunten[[#This Row],[P_S1_PL]:[P_S6]])</f>
        <v>0</v>
      </c>
    </row>
    <row r="5" spans="1:25" x14ac:dyDescent="0.45">
      <c r="A5" s="10">
        <v>4</v>
      </c>
      <c r="B5" s="11">
        <v>154111.89209999889</v>
      </c>
      <c r="C5" s="11">
        <v>441501.57699999958</v>
      </c>
      <c r="D5">
        <v>1</v>
      </c>
      <c r="E5" t="s">
        <v>102</v>
      </c>
      <c r="F5" s="8" t="s">
        <v>103</v>
      </c>
      <c r="G5" s="11"/>
      <c r="H5" s="5">
        <v>471.34632168087785</v>
      </c>
      <c r="I5" s="14">
        <v>86.568052777686532</v>
      </c>
      <c r="J5" s="14">
        <v>62.173890923858998</v>
      </c>
      <c r="K5" s="14">
        <v>4.6659722328186035</v>
      </c>
      <c r="L5" s="14">
        <v>8.9499999999999993</v>
      </c>
      <c r="M5" s="14">
        <v>3.1</v>
      </c>
      <c r="N5" s="5"/>
      <c r="O5" s="11"/>
      <c r="P5" s="5"/>
      <c r="Q5" s="5"/>
      <c r="R5" s="5"/>
      <c r="S5" s="5"/>
      <c r="T5" s="5"/>
      <c r="U5" s="5"/>
      <c r="V5" s="5">
        <f>SUM(Uittredepunten[[#This Row],[P_S1_PL]:[P_S6]])</f>
        <v>0</v>
      </c>
    </row>
    <row r="6" spans="1:25" x14ac:dyDescent="0.45">
      <c r="A6" s="10">
        <v>5</v>
      </c>
      <c r="B6" s="11">
        <v>154075.1810999997</v>
      </c>
      <c r="C6" s="11">
        <v>441538.28799999878</v>
      </c>
      <c r="D6">
        <v>1</v>
      </c>
      <c r="E6" t="s">
        <v>102</v>
      </c>
      <c r="F6" s="8" t="s">
        <v>103</v>
      </c>
      <c r="G6" s="11"/>
      <c r="H6" s="5">
        <v>419.56490188534542</v>
      </c>
      <c r="I6" s="14">
        <v>35.702031761429836</v>
      </c>
      <c r="J6" s="14">
        <v>11.203806406463233</v>
      </c>
      <c r="K6" s="14">
        <v>7.0260000228881836</v>
      </c>
      <c r="L6" s="14">
        <v>8.9499999999999993</v>
      </c>
      <c r="M6" s="14">
        <v>3.1</v>
      </c>
      <c r="N6" s="5"/>
      <c r="O6" s="11"/>
      <c r="P6" s="5"/>
      <c r="Q6" s="5"/>
      <c r="R6" s="5"/>
      <c r="S6" s="5"/>
      <c r="T6" s="5"/>
      <c r="U6" s="5"/>
      <c r="V6" s="5">
        <f>SUM(Uittredepunten[[#This Row],[P_S1_PL]:[P_S6]])</f>
        <v>0</v>
      </c>
    </row>
    <row r="7" spans="1:25" x14ac:dyDescent="0.45">
      <c r="A7" s="10">
        <v>6</v>
      </c>
      <c r="B7" s="11">
        <v>154061.95190000162</v>
      </c>
      <c r="C7" s="11">
        <v>441534.31920000166</v>
      </c>
      <c r="D7">
        <v>1</v>
      </c>
      <c r="E7" t="s">
        <v>102</v>
      </c>
      <c r="F7" s="8" t="s">
        <v>103</v>
      </c>
      <c r="G7" s="11"/>
      <c r="H7" s="5">
        <v>413.91285008829465</v>
      </c>
      <c r="I7" s="14">
        <v>31.72433582428275</v>
      </c>
      <c r="J7" s="14">
        <v>7.0874084230593821</v>
      </c>
      <c r="K7" s="14">
        <v>7.4850001335144043</v>
      </c>
      <c r="L7" s="14">
        <v>8.9499999999999993</v>
      </c>
      <c r="M7" s="14">
        <v>3.1</v>
      </c>
      <c r="N7" s="5"/>
      <c r="O7" s="11"/>
      <c r="P7" s="5"/>
      <c r="Q7" s="5"/>
      <c r="R7" s="5"/>
      <c r="S7" s="5"/>
      <c r="T7" s="5"/>
      <c r="U7" s="5"/>
      <c r="V7" s="5">
        <f>SUM(Uittredepunten[[#This Row],[P_S1_PL]:[P_S6]])</f>
        <v>0</v>
      </c>
    </row>
    <row r="8" spans="1:25" x14ac:dyDescent="0.45">
      <c r="A8" s="10">
        <v>7</v>
      </c>
      <c r="B8" s="11">
        <v>154064.59769999981</v>
      </c>
      <c r="C8" s="11">
        <v>441511.82959999889</v>
      </c>
      <c r="D8">
        <v>1</v>
      </c>
      <c r="E8" t="s">
        <v>102</v>
      </c>
      <c r="F8" s="8" t="s">
        <v>103</v>
      </c>
      <c r="G8" s="11"/>
      <c r="H8" s="5">
        <v>432.65391127956593</v>
      </c>
      <c r="I8" s="14">
        <v>51.951420528156866</v>
      </c>
      <c r="J8" s="14">
        <v>27.20454692502582</v>
      </c>
      <c r="K8" s="14">
        <v>5.3379998207092285</v>
      </c>
      <c r="L8" s="14">
        <v>8.9499999999999993</v>
      </c>
      <c r="M8" s="14">
        <v>3.1</v>
      </c>
      <c r="N8" s="5"/>
      <c r="O8" s="11"/>
      <c r="P8" s="5"/>
      <c r="Q8" s="5"/>
      <c r="R8" s="5"/>
      <c r="S8" s="5"/>
      <c r="T8" s="5"/>
      <c r="U8" s="5"/>
      <c r="V8" s="5">
        <f>SUM(Uittredepunten[[#This Row],[P_S1_PL]:[P_S6]])</f>
        <v>0</v>
      </c>
    </row>
    <row r="9" spans="1:25" x14ac:dyDescent="0.45">
      <c r="A9" s="10">
        <v>8</v>
      </c>
      <c r="B9" s="11">
        <v>154072.20450000092</v>
      </c>
      <c r="C9" s="11">
        <v>441482.72540000081</v>
      </c>
      <c r="D9">
        <v>1</v>
      </c>
      <c r="E9" t="s">
        <v>102</v>
      </c>
      <c r="F9" s="8" t="s">
        <v>103</v>
      </c>
      <c r="G9" s="11"/>
      <c r="H9" s="5">
        <v>459.64326008528229</v>
      </c>
      <c r="I9" s="14">
        <v>80.431858631562747</v>
      </c>
      <c r="J9" s="14">
        <v>55.579874253206142</v>
      </c>
      <c r="K9" s="14">
        <v>4.4588766098022461</v>
      </c>
      <c r="L9" s="14">
        <v>8.9499999999999993</v>
      </c>
      <c r="M9" s="14">
        <v>3.1</v>
      </c>
      <c r="N9" s="5"/>
      <c r="O9" s="11"/>
      <c r="P9" s="5"/>
      <c r="Q9" s="5"/>
      <c r="R9" s="5"/>
      <c r="S9" s="5"/>
      <c r="T9" s="5"/>
      <c r="U9" s="5"/>
      <c r="V9" s="5">
        <f>SUM(Uittredepunten[[#This Row],[P_S1_PL]:[P_S6]])</f>
        <v>0</v>
      </c>
    </row>
    <row r="10" spans="1:25" x14ac:dyDescent="0.45">
      <c r="A10" s="10">
        <v>9</v>
      </c>
      <c r="B10" s="11">
        <v>154042.43879999965</v>
      </c>
      <c r="C10" s="11">
        <v>441518.77490000054</v>
      </c>
      <c r="D10">
        <v>1</v>
      </c>
      <c r="E10" t="s">
        <v>102</v>
      </c>
      <c r="F10" s="8" t="s">
        <v>103</v>
      </c>
      <c r="G10" s="11"/>
      <c r="H10" s="5">
        <v>412.90545564184674</v>
      </c>
      <c r="I10" s="14">
        <v>33.948224046992379</v>
      </c>
      <c r="J10" s="14">
        <v>9.0456403111793975</v>
      </c>
      <c r="K10" s="14">
        <v>7.2709999084472656</v>
      </c>
      <c r="L10" s="14">
        <v>8.9499999999999993</v>
      </c>
      <c r="M10" s="14">
        <v>3.1</v>
      </c>
      <c r="N10" s="5"/>
      <c r="O10" s="11"/>
      <c r="P10" s="5"/>
      <c r="Q10" s="5"/>
      <c r="R10" s="5"/>
      <c r="S10" s="5"/>
      <c r="T10" s="5"/>
      <c r="U10" s="5"/>
      <c r="V10" s="5">
        <f>SUM(Uittredepunten[[#This Row],[P_S1_PL]:[P_S6]])</f>
        <v>0</v>
      </c>
    </row>
    <row r="11" spans="1:25" x14ac:dyDescent="0.45">
      <c r="A11" s="10">
        <v>10</v>
      </c>
      <c r="B11" s="11">
        <v>154015.98050000146</v>
      </c>
      <c r="C11" s="11">
        <v>441502.23849999905</v>
      </c>
      <c r="D11">
        <v>1</v>
      </c>
      <c r="E11" t="s">
        <v>102</v>
      </c>
      <c r="F11" s="8" t="s">
        <v>103</v>
      </c>
      <c r="G11" s="11"/>
      <c r="H11" s="5">
        <v>408.21990035963432</v>
      </c>
      <c r="I11" s="14">
        <v>33.701792188814501</v>
      </c>
      <c r="J11" s="14">
        <v>9.5382428138500863</v>
      </c>
      <c r="K11" s="14">
        <v>7.3689999580383301</v>
      </c>
      <c r="L11" s="14">
        <v>8.9499999999999993</v>
      </c>
      <c r="M11" s="14">
        <v>3.1</v>
      </c>
      <c r="N11" s="5"/>
      <c r="O11" s="11"/>
      <c r="P11" s="5"/>
      <c r="Q11" s="5"/>
      <c r="R11" s="5"/>
      <c r="S11" s="5"/>
      <c r="T11" s="5"/>
      <c r="U11" s="5"/>
      <c r="V11" s="5">
        <f>SUM(Uittredepunten[[#This Row],[P_S1_PL]:[P_S6]])</f>
        <v>0</v>
      </c>
    </row>
    <row r="12" spans="1:25" x14ac:dyDescent="0.45">
      <c r="A12" s="10">
        <v>11</v>
      </c>
      <c r="B12" s="11">
        <v>154028.21750000119</v>
      </c>
      <c r="C12" s="11">
        <v>441515.13690000027</v>
      </c>
      <c r="D12">
        <v>1</v>
      </c>
      <c r="E12" t="s">
        <v>102</v>
      </c>
      <c r="F12" s="8" t="s">
        <v>103</v>
      </c>
      <c r="G12" s="11"/>
      <c r="H12" s="5">
        <v>406.3542148105434</v>
      </c>
      <c r="I12" s="14">
        <v>29.150369126621737</v>
      </c>
      <c r="J12" s="14">
        <v>4.6029386050231702</v>
      </c>
      <c r="K12" s="14">
        <v>7.6319999694824219</v>
      </c>
      <c r="L12" s="14">
        <v>8.9499999999999993</v>
      </c>
      <c r="M12" s="14">
        <v>3.1</v>
      </c>
      <c r="N12" s="5"/>
      <c r="O12" s="11"/>
      <c r="P12" s="5"/>
      <c r="Q12" s="5"/>
      <c r="R12" s="5"/>
      <c r="S12" s="5"/>
      <c r="T12" s="5"/>
      <c r="U12" s="5"/>
      <c r="V12" s="5">
        <f>SUM(Uittredepunten[[#This Row],[P_S1_PL]:[P_S6]])</f>
        <v>0</v>
      </c>
    </row>
    <row r="13" spans="1:25" x14ac:dyDescent="0.45">
      <c r="A13" s="10">
        <v>12</v>
      </c>
      <c r="B13" s="11">
        <v>154048.79729999974</v>
      </c>
      <c r="C13" s="11">
        <v>441533.63360000029</v>
      </c>
      <c r="D13">
        <v>1</v>
      </c>
      <c r="E13" t="s">
        <v>102</v>
      </c>
      <c r="F13" s="8" t="s">
        <v>103</v>
      </c>
      <c r="G13" s="11"/>
      <c r="H13" s="5">
        <v>405.82630631914606</v>
      </c>
      <c r="I13" s="14">
        <v>25.050027592876418</v>
      </c>
      <c r="J13" s="14">
        <v>0.29212716117287202</v>
      </c>
      <c r="K13" s="14">
        <v>8.1719999313354492</v>
      </c>
      <c r="L13" s="14">
        <v>8.9499999999999993</v>
      </c>
      <c r="M13" s="14">
        <v>3.1</v>
      </c>
      <c r="N13" s="5"/>
      <c r="O13" s="11"/>
      <c r="P13" s="5"/>
      <c r="Q13" s="5"/>
      <c r="R13" s="5"/>
      <c r="S13" s="5"/>
      <c r="T13" s="5"/>
      <c r="U13" s="5"/>
      <c r="V13" s="5">
        <f>SUM(Uittredepunten[[#This Row],[P_S1_PL]:[P_S6]])</f>
        <v>0</v>
      </c>
    </row>
    <row r="14" spans="1:25" x14ac:dyDescent="0.45">
      <c r="A14" s="10">
        <v>13</v>
      </c>
      <c r="B14" s="11">
        <v>154098.3321999982</v>
      </c>
      <c r="C14" s="11">
        <v>441561.1083999984</v>
      </c>
      <c r="D14">
        <v>1</v>
      </c>
      <c r="E14" t="s">
        <v>102</v>
      </c>
      <c r="F14" s="8" t="s">
        <v>103</v>
      </c>
      <c r="G14" s="11"/>
      <c r="H14" s="5">
        <v>412.94562703831559</v>
      </c>
      <c r="I14" s="14">
        <v>28.944534534317384</v>
      </c>
      <c r="J14" s="14">
        <v>4.653562149660246</v>
      </c>
      <c r="K14" s="14">
        <v>7.6490001678466797</v>
      </c>
      <c r="L14" s="14">
        <v>8.9499999999999993</v>
      </c>
      <c r="M14" s="14">
        <v>3.1</v>
      </c>
      <c r="N14" s="5"/>
      <c r="O14" s="11"/>
      <c r="P14" s="5"/>
      <c r="Q14" s="5"/>
      <c r="R14" s="5"/>
      <c r="S14" s="5"/>
      <c r="T14" s="5"/>
      <c r="U14" s="5"/>
      <c r="V14" s="5">
        <f>SUM(Uittredepunten[[#This Row],[P_S1_PL]:[P_S6]])</f>
        <v>0</v>
      </c>
    </row>
    <row r="15" spans="1:25" x14ac:dyDescent="0.45">
      <c r="A15" s="10">
        <v>14</v>
      </c>
      <c r="B15" s="11">
        <v>154004.4048999995</v>
      </c>
      <c r="C15" s="11">
        <v>441499.26190000027</v>
      </c>
      <c r="D15">
        <v>1</v>
      </c>
      <c r="E15" t="s">
        <v>102</v>
      </c>
      <c r="F15" s="8" t="s">
        <v>103</v>
      </c>
      <c r="G15" s="11"/>
      <c r="H15" s="5">
        <v>403.29955909567764</v>
      </c>
      <c r="I15" s="14">
        <v>30.165371629230155</v>
      </c>
      <c r="J15" s="14">
        <v>6.2497009286257121</v>
      </c>
      <c r="K15" s="14">
        <v>7.554999828338623</v>
      </c>
      <c r="L15" s="14">
        <v>8.9499999999999993</v>
      </c>
      <c r="M15" s="14">
        <v>3.1</v>
      </c>
      <c r="N15" s="5"/>
      <c r="O15" s="11"/>
      <c r="P15" s="5"/>
      <c r="Q15" s="5"/>
      <c r="R15" s="5"/>
      <c r="S15" s="5"/>
      <c r="T15" s="5"/>
      <c r="U15" s="5"/>
      <c r="V15" s="5">
        <f>SUM(Uittredepunten[[#This Row],[P_S1_PL]:[P_S6]])</f>
        <v>0</v>
      </c>
    </row>
    <row r="16" spans="1:25" x14ac:dyDescent="0.45">
      <c r="A16" s="10">
        <v>15</v>
      </c>
      <c r="B16" s="11">
        <v>153989.191300001</v>
      </c>
      <c r="C16" s="11">
        <v>441491.98580000177</v>
      </c>
      <c r="D16">
        <v>1</v>
      </c>
      <c r="E16" t="s">
        <v>102</v>
      </c>
      <c r="F16" s="8" t="s">
        <v>103</v>
      </c>
      <c r="G16" s="11"/>
      <c r="H16" s="5">
        <v>400.01774941720134</v>
      </c>
      <c r="I16" s="14">
        <v>28.859941140492246</v>
      </c>
      <c r="J16" s="14">
        <v>6.0864311014917218</v>
      </c>
      <c r="K16" s="14">
        <v>7.5349998474121094</v>
      </c>
      <c r="L16" s="14">
        <v>8.9499999999999993</v>
      </c>
      <c r="M16" s="14">
        <v>3.1</v>
      </c>
      <c r="N16" s="5"/>
      <c r="O16" s="11"/>
      <c r="P16" s="5"/>
      <c r="Q16" s="5"/>
      <c r="R16" s="5"/>
      <c r="S16" s="5"/>
      <c r="T16" s="5"/>
      <c r="U16" s="5"/>
      <c r="V16" s="5">
        <f>SUM(Uittredepunten[[#This Row],[P_S1_PL]:[P_S6]])</f>
        <v>0</v>
      </c>
    </row>
    <row r="17" spans="1:22" x14ac:dyDescent="0.45">
      <c r="A17" s="10">
        <v>16</v>
      </c>
      <c r="B17" s="11">
        <v>153991.83720000088</v>
      </c>
      <c r="C17" s="11">
        <v>441475.1185999997</v>
      </c>
      <c r="D17">
        <v>1</v>
      </c>
      <c r="E17" t="s">
        <v>102</v>
      </c>
      <c r="F17" s="8" t="s">
        <v>103</v>
      </c>
      <c r="G17" s="11"/>
      <c r="H17" s="5">
        <v>415.34358383125016</v>
      </c>
      <c r="I17" s="14">
        <v>45.64724407126694</v>
      </c>
      <c r="J17" s="14">
        <v>22.879268142305232</v>
      </c>
      <c r="K17" s="14">
        <v>5.8550000190734863</v>
      </c>
      <c r="L17" s="14">
        <v>8.9499999999999993</v>
      </c>
      <c r="M17" s="14">
        <v>3.1</v>
      </c>
      <c r="N17" s="5"/>
      <c r="O17" s="11"/>
      <c r="P17" s="5"/>
      <c r="Q17" s="5"/>
      <c r="R17" s="5"/>
      <c r="S17" s="5"/>
      <c r="T17" s="5"/>
      <c r="U17" s="5"/>
      <c r="V17" s="5">
        <f>SUM(Uittredepunten[[#This Row],[P_S1_PL]:[P_S6]])</f>
        <v>0</v>
      </c>
    </row>
    <row r="18" spans="1:22" x14ac:dyDescent="0.45">
      <c r="A18" s="10">
        <v>17</v>
      </c>
      <c r="B18" s="11">
        <v>154003.41270000115</v>
      </c>
      <c r="C18" s="11">
        <v>441470.48840000108</v>
      </c>
      <c r="D18">
        <v>1</v>
      </c>
      <c r="E18" t="s">
        <v>102</v>
      </c>
      <c r="F18" s="8" t="s">
        <v>103</v>
      </c>
      <c r="G18" s="11"/>
      <c r="H18" s="5">
        <v>425.77697693024578</v>
      </c>
      <c r="I18" s="14">
        <v>54.322235192984564</v>
      </c>
      <c r="J18" s="14">
        <v>31.080045658635296</v>
      </c>
      <c r="K18" s="14">
        <v>4.8949999809265137</v>
      </c>
      <c r="L18" s="14">
        <v>8.9499999999999993</v>
      </c>
      <c r="M18" s="14">
        <v>3.1</v>
      </c>
      <c r="N18" s="5"/>
      <c r="O18" s="11"/>
      <c r="P18" s="5"/>
      <c r="Q18" s="5"/>
      <c r="R18" s="5"/>
      <c r="S18" s="5"/>
      <c r="T18" s="5"/>
      <c r="U18" s="5"/>
      <c r="V18" s="5">
        <f>SUM(Uittredepunten[[#This Row],[P_S1_PL]:[P_S6]])</f>
        <v>0</v>
      </c>
    </row>
    <row r="19" spans="1:22" x14ac:dyDescent="0.45">
      <c r="A19" s="10">
        <v>18</v>
      </c>
      <c r="B19" s="11">
        <v>154020.61070000008</v>
      </c>
      <c r="C19" s="11">
        <v>441488.01709999889</v>
      </c>
      <c r="D19">
        <v>1</v>
      </c>
      <c r="E19" t="s">
        <v>102</v>
      </c>
      <c r="F19" s="8" t="s">
        <v>103</v>
      </c>
      <c r="G19" s="11"/>
      <c r="H19" s="5">
        <v>422.17437896943613</v>
      </c>
      <c r="I19" s="14">
        <v>48.238788008148731</v>
      </c>
      <c r="J19" s="14">
        <v>24.147918300501271</v>
      </c>
      <c r="K19" s="14">
        <v>5.745999813079834</v>
      </c>
      <c r="L19" s="14">
        <v>8.9499999999999993</v>
      </c>
      <c r="M19" s="14">
        <v>3.1</v>
      </c>
      <c r="N19" s="5"/>
      <c r="O19" s="11"/>
      <c r="P19" s="5"/>
      <c r="Q19" s="5"/>
      <c r="R19" s="5"/>
      <c r="S19" s="5"/>
      <c r="T19" s="5"/>
      <c r="U19" s="5"/>
      <c r="V19" s="5">
        <f>SUM(Uittredepunten[[#This Row],[P_S1_PL]:[P_S6]])</f>
        <v>0</v>
      </c>
    </row>
    <row r="20" spans="1:22" x14ac:dyDescent="0.45">
      <c r="A20" s="10">
        <v>19</v>
      </c>
      <c r="B20" s="11">
        <v>153870.12860000134</v>
      </c>
      <c r="C20" s="11">
        <v>441412.61070000008</v>
      </c>
      <c r="D20">
        <v>1</v>
      </c>
      <c r="E20" t="s">
        <v>102</v>
      </c>
      <c r="F20" s="8" t="s">
        <v>103</v>
      </c>
      <c r="G20" s="11"/>
      <c r="H20" s="5">
        <v>420.32883515744999</v>
      </c>
      <c r="I20" s="14">
        <v>91.642556661447188</v>
      </c>
      <c r="J20" s="14">
        <v>68.650727002665448</v>
      </c>
      <c r="K20" s="14">
        <v>4.6490001678466797</v>
      </c>
      <c r="L20" s="14">
        <v>8.9499999999999993</v>
      </c>
      <c r="M20" s="14">
        <v>3.1</v>
      </c>
      <c r="N20" s="5"/>
      <c r="O20" s="11"/>
      <c r="P20" s="5"/>
      <c r="Q20" s="5"/>
      <c r="R20" s="5"/>
      <c r="S20" s="5"/>
      <c r="T20" s="5"/>
      <c r="U20" s="5"/>
      <c r="V20" s="5">
        <f>SUM(Uittredepunten[[#This Row],[P_S1_PL]:[P_S6]])</f>
        <v>0</v>
      </c>
    </row>
    <row r="21" spans="1:22" x14ac:dyDescent="0.45">
      <c r="A21" s="10">
        <v>20</v>
      </c>
      <c r="B21" s="11">
        <v>153866.82129999995</v>
      </c>
      <c r="C21" s="11">
        <v>441441.05339999869</v>
      </c>
      <c r="D21">
        <v>1</v>
      </c>
      <c r="E21" t="s">
        <v>102</v>
      </c>
      <c r="F21" s="8" t="s">
        <v>103</v>
      </c>
      <c r="G21" s="11"/>
      <c r="H21" s="5">
        <v>392.07891760120924</v>
      </c>
      <c r="I21" s="14">
        <v>63.646956156784356</v>
      </c>
      <c r="J21" s="14">
        <v>40.551812897749528</v>
      </c>
      <c r="K21" s="14">
        <v>4.7821121215820313</v>
      </c>
      <c r="L21" s="14">
        <v>8.9499999999999993</v>
      </c>
      <c r="M21" s="14">
        <v>3.1</v>
      </c>
      <c r="N21" s="5"/>
      <c r="O21" s="11"/>
      <c r="P21" s="5"/>
      <c r="Q21" s="5"/>
      <c r="R21" s="5"/>
      <c r="S21" s="5"/>
      <c r="T21" s="5"/>
      <c r="U21" s="5"/>
      <c r="V21" s="5">
        <f>SUM(Uittredepunten[[#This Row],[P_S1_PL]:[P_S6]])</f>
        <v>0</v>
      </c>
    </row>
    <row r="22" spans="1:22" x14ac:dyDescent="0.45">
      <c r="A22" s="10">
        <v>21</v>
      </c>
      <c r="B22" s="11">
        <v>153866.82129999995</v>
      </c>
      <c r="C22" s="11">
        <v>441464.86600000039</v>
      </c>
      <c r="D22">
        <v>1</v>
      </c>
      <c r="E22" t="s">
        <v>102</v>
      </c>
      <c r="F22" s="8" t="s">
        <v>103</v>
      </c>
      <c r="G22" s="11"/>
      <c r="H22" s="5">
        <v>369.29230032842923</v>
      </c>
      <c r="I22" s="14">
        <v>39.943667832676923</v>
      </c>
      <c r="J22" s="14">
        <v>16.811479247286396</v>
      </c>
      <c r="K22" s="14">
        <v>5.9340000152587891</v>
      </c>
      <c r="L22" s="14">
        <v>8.9499999999999993</v>
      </c>
      <c r="M22" s="14">
        <v>3.1</v>
      </c>
      <c r="N22" s="5"/>
      <c r="O22" s="11"/>
      <c r="P22" s="5"/>
      <c r="Q22" s="5"/>
      <c r="R22" s="5"/>
      <c r="S22" s="5"/>
      <c r="T22" s="5"/>
      <c r="U22" s="5"/>
      <c r="V22" s="5">
        <f>SUM(Uittredepunten[[#This Row],[P_S1_PL]:[P_S6]])</f>
        <v>0</v>
      </c>
    </row>
    <row r="23" spans="1:22" x14ac:dyDescent="0.45">
      <c r="A23" s="10">
        <v>22</v>
      </c>
      <c r="B23" s="11">
        <v>153873.10520000011</v>
      </c>
      <c r="C23" s="11">
        <v>441475.1185999997</v>
      </c>
      <c r="D23">
        <v>1</v>
      </c>
      <c r="E23" t="s">
        <v>102</v>
      </c>
      <c r="F23" s="8" t="s">
        <v>103</v>
      </c>
      <c r="G23" s="11"/>
      <c r="H23" s="5">
        <v>361.50298029776263</v>
      </c>
      <c r="I23" s="14">
        <v>29.136716121998553</v>
      </c>
      <c r="J23" s="14">
        <v>6.1008019827948106</v>
      </c>
      <c r="K23" s="14">
        <v>7.3819999694824219</v>
      </c>
      <c r="L23" s="14">
        <v>8.9499999999999993</v>
      </c>
      <c r="M23" s="14">
        <v>3.1</v>
      </c>
      <c r="N23" s="5"/>
      <c r="O23" s="11"/>
      <c r="P23" s="5"/>
      <c r="Q23" s="5"/>
      <c r="R23" s="5"/>
      <c r="S23" s="5"/>
      <c r="T23" s="5"/>
      <c r="U23" s="5"/>
      <c r="V23" s="5">
        <f>SUM(Uittredepunten[[#This Row],[P_S1_PL]:[P_S6]])</f>
        <v>0</v>
      </c>
    </row>
    <row r="24" spans="1:22" x14ac:dyDescent="0.45">
      <c r="A24" s="10">
        <v>23</v>
      </c>
      <c r="B24" s="11">
        <v>153894.27189999819</v>
      </c>
      <c r="C24" s="11">
        <v>441474.4571999982</v>
      </c>
      <c r="D24">
        <v>1</v>
      </c>
      <c r="E24" t="s">
        <v>102</v>
      </c>
      <c r="F24" s="8" t="s">
        <v>103</v>
      </c>
      <c r="G24" s="11"/>
      <c r="H24" s="5">
        <v>369.49789206767224</v>
      </c>
      <c r="I24" s="14">
        <v>28.382702199133668</v>
      </c>
      <c r="J24" s="14">
        <v>5.4549513150952</v>
      </c>
      <c r="K24" s="14">
        <v>7.4819998741149902</v>
      </c>
      <c r="L24" s="14">
        <v>8.9499999999999993</v>
      </c>
      <c r="M24" s="14">
        <v>3.1</v>
      </c>
      <c r="N24" s="5"/>
      <c r="O24" s="11"/>
      <c r="P24" s="5"/>
      <c r="Q24" s="5"/>
      <c r="R24" s="5"/>
      <c r="S24" s="5"/>
      <c r="T24" s="5"/>
      <c r="U24" s="5"/>
      <c r="V24" s="5">
        <f>SUM(Uittredepunten[[#This Row],[P_S1_PL]:[P_S6]])</f>
        <v>0</v>
      </c>
    </row>
    <row r="25" spans="1:22" x14ac:dyDescent="0.45">
      <c r="A25" s="10">
        <v>24</v>
      </c>
      <c r="B25" s="11">
        <v>153919.73809999973</v>
      </c>
      <c r="C25" s="11">
        <v>441476.44150000066</v>
      </c>
      <c r="D25">
        <v>1</v>
      </c>
      <c r="E25" t="s">
        <v>102</v>
      </c>
      <c r="F25" s="8" t="s">
        <v>103</v>
      </c>
      <c r="G25" s="11"/>
      <c r="H25" s="5">
        <v>377.95000781844624</v>
      </c>
      <c r="I25" s="14">
        <v>27.312822457008025</v>
      </c>
      <c r="J25" s="14">
        <v>4.4089543585415116</v>
      </c>
      <c r="K25" s="14">
        <v>7.5770001411437988</v>
      </c>
      <c r="L25" s="14">
        <v>8.9499999999999993</v>
      </c>
      <c r="M25" s="14">
        <v>3.1</v>
      </c>
      <c r="N25" s="5"/>
      <c r="O25" s="11"/>
      <c r="P25" s="5"/>
      <c r="Q25" s="5"/>
      <c r="R25" s="5"/>
      <c r="S25" s="5"/>
      <c r="T25" s="5"/>
      <c r="U25" s="5"/>
      <c r="V25" s="5">
        <f>SUM(Uittredepunten[[#This Row],[P_S1_PL]:[P_S6]])</f>
        <v>0</v>
      </c>
    </row>
    <row r="26" spans="1:22" x14ac:dyDescent="0.45">
      <c r="A26" s="10">
        <v>25</v>
      </c>
      <c r="B26" s="11">
        <v>153939.04170000181</v>
      </c>
      <c r="C26" s="11">
        <v>441481.40799999982</v>
      </c>
      <c r="D26">
        <v>1</v>
      </c>
      <c r="E26" t="s">
        <v>102</v>
      </c>
      <c r="F26" s="8" t="s">
        <v>103</v>
      </c>
      <c r="G26" s="11"/>
      <c r="H26" s="5">
        <v>382.31771745392149</v>
      </c>
      <c r="I26" s="14">
        <v>25.319499576451307</v>
      </c>
      <c r="J26" s="14">
        <v>2.384479219146828</v>
      </c>
      <c r="K26" s="14">
        <v>7.7179999351501465</v>
      </c>
      <c r="L26" s="14">
        <v>8.9499999999999993</v>
      </c>
      <c r="M26" s="14">
        <v>3.1</v>
      </c>
      <c r="N26" s="5"/>
      <c r="O26" s="11"/>
      <c r="P26" s="5"/>
      <c r="Q26" s="5"/>
      <c r="R26" s="5"/>
      <c r="S26" s="5"/>
      <c r="T26" s="5"/>
      <c r="U26" s="5"/>
      <c r="V26" s="5">
        <f>SUM(Uittredepunten[[#This Row],[P_S1_PL]:[P_S6]])</f>
        <v>0</v>
      </c>
    </row>
    <row r="27" spans="1:22" x14ac:dyDescent="0.45">
      <c r="A27" s="10">
        <v>26</v>
      </c>
      <c r="B27" s="11">
        <v>153929.2520999983</v>
      </c>
      <c r="C27" s="11">
        <v>441459.84439999983</v>
      </c>
      <c r="D27">
        <v>1</v>
      </c>
      <c r="E27" t="s">
        <v>102</v>
      </c>
      <c r="F27" s="8" t="s">
        <v>103</v>
      </c>
      <c r="G27" s="11"/>
      <c r="H27" s="5">
        <v>397.03155138783507</v>
      </c>
      <c r="I27" s="14">
        <v>45.15671241029488</v>
      </c>
      <c r="J27" s="14">
        <v>22.241986978427477</v>
      </c>
      <c r="K27" s="14">
        <v>5.7690000534057617</v>
      </c>
      <c r="L27" s="14">
        <v>8.9499999999999993</v>
      </c>
      <c r="M27" s="14">
        <v>3.1</v>
      </c>
      <c r="N27" s="5"/>
      <c r="O27" s="11"/>
      <c r="P27" s="5"/>
      <c r="Q27" s="5"/>
      <c r="R27" s="5"/>
      <c r="S27" s="5"/>
      <c r="T27" s="5"/>
      <c r="U27" s="5"/>
      <c r="V27" s="5">
        <f>SUM(Uittredepunten[[#This Row],[P_S1_PL]:[P_S6]])</f>
        <v>0</v>
      </c>
    </row>
    <row r="28" spans="1:22" x14ac:dyDescent="0.45">
      <c r="A28" s="10">
        <v>27</v>
      </c>
      <c r="B28" s="11">
        <v>153969.20419999957</v>
      </c>
      <c r="C28" s="11">
        <v>441467.64959999919</v>
      </c>
      <c r="D28">
        <v>1</v>
      </c>
      <c r="E28" t="s">
        <v>102</v>
      </c>
      <c r="F28" s="8" t="s">
        <v>103</v>
      </c>
      <c r="G28" s="11"/>
      <c r="H28" s="5">
        <v>409.30278352592541</v>
      </c>
      <c r="I28" s="14">
        <v>45.323851109991736</v>
      </c>
      <c r="J28" s="14">
        <v>22.440632616257478</v>
      </c>
      <c r="K28" s="14">
        <v>5.8350000381469727</v>
      </c>
      <c r="L28" s="14">
        <v>8.9499999999999993</v>
      </c>
      <c r="M28" s="14">
        <v>3.1</v>
      </c>
      <c r="N28" s="5"/>
      <c r="O28" s="11"/>
      <c r="P28" s="5"/>
      <c r="Q28" s="5"/>
      <c r="R28" s="5"/>
      <c r="S28" s="5"/>
      <c r="T28" s="5"/>
      <c r="U28" s="5"/>
      <c r="V28" s="5">
        <f>SUM(Uittredepunten[[#This Row],[P_S1_PL]:[P_S6]])</f>
        <v>0</v>
      </c>
    </row>
    <row r="29" spans="1:22" x14ac:dyDescent="0.45">
      <c r="A29" s="10">
        <v>28</v>
      </c>
      <c r="B29" s="11">
        <v>153965.63239999861</v>
      </c>
      <c r="C29" s="11">
        <v>441486.43510000035</v>
      </c>
      <c r="D29">
        <v>1</v>
      </c>
      <c r="E29" t="s">
        <v>102</v>
      </c>
      <c r="F29" s="8" t="s">
        <v>103</v>
      </c>
      <c r="G29" s="11"/>
      <c r="H29" s="5">
        <v>391.45777725753885</v>
      </c>
      <c r="I29" s="14">
        <v>26.400893027458572</v>
      </c>
      <c r="J29" s="14">
        <v>3.5312050329098192</v>
      </c>
      <c r="K29" s="14">
        <v>7.6640000343322754</v>
      </c>
      <c r="L29" s="14">
        <v>8.9499999999999993</v>
      </c>
      <c r="M29" s="14">
        <v>3.1</v>
      </c>
      <c r="N29" s="5"/>
      <c r="O29" s="11"/>
      <c r="P29" s="5"/>
      <c r="Q29" s="5"/>
      <c r="R29" s="5"/>
      <c r="S29" s="5"/>
      <c r="T29" s="5"/>
      <c r="U29" s="5"/>
      <c r="V29" s="5">
        <f>SUM(Uittredepunten[[#This Row],[P_S1_PL]:[P_S6]])</f>
        <v>0</v>
      </c>
    </row>
    <row r="30" spans="1:22" x14ac:dyDescent="0.45">
      <c r="A30" s="10">
        <v>29</v>
      </c>
      <c r="B30" s="11">
        <v>153984.02089999989</v>
      </c>
      <c r="C30" s="11">
        <v>441476.38089999929</v>
      </c>
      <c r="D30">
        <v>1</v>
      </c>
      <c r="E30" t="s">
        <v>102</v>
      </c>
      <c r="F30" s="8" t="s">
        <v>103</v>
      </c>
      <c r="G30" s="11"/>
      <c r="H30" s="5">
        <v>409.91187947651116</v>
      </c>
      <c r="I30" s="14">
        <v>41.904032826984235</v>
      </c>
      <c r="J30" s="14">
        <v>19.102361290681504</v>
      </c>
      <c r="K30" s="14">
        <v>6.2649998664855957</v>
      </c>
      <c r="L30" s="14">
        <v>8.9499999999999993</v>
      </c>
      <c r="M30" s="14">
        <v>3.1</v>
      </c>
      <c r="N30" s="5"/>
      <c r="O30" s="11"/>
      <c r="P30" s="5"/>
      <c r="Q30" s="5"/>
      <c r="R30" s="5"/>
      <c r="S30" s="5"/>
      <c r="T30" s="5"/>
      <c r="U30" s="5"/>
      <c r="V30" s="5">
        <f>SUM(Uittredepunten[[#This Row],[P_S1_PL]:[P_S6]])</f>
        <v>0</v>
      </c>
    </row>
    <row r="31" spans="1:22" x14ac:dyDescent="0.45">
      <c r="A31" s="10">
        <v>30</v>
      </c>
      <c r="B31" s="11">
        <v>153827.12269999832</v>
      </c>
      <c r="C31" s="11">
        <v>441478.76220000163</v>
      </c>
      <c r="D31">
        <v>1</v>
      </c>
      <c r="E31" t="s">
        <v>102</v>
      </c>
      <c r="F31" s="8" t="s">
        <v>103</v>
      </c>
      <c r="G31" s="11"/>
      <c r="H31" s="5">
        <v>345.80372329402707</v>
      </c>
      <c r="I31" s="14">
        <v>32.843322594315801</v>
      </c>
      <c r="J31" s="14">
        <v>8.3719506039189078</v>
      </c>
      <c r="K31" s="14">
        <v>6.5460000038146973</v>
      </c>
      <c r="L31" s="14">
        <v>8.9499999999999993</v>
      </c>
      <c r="M31" s="14">
        <v>3.1</v>
      </c>
      <c r="N31" s="5"/>
      <c r="O31" s="11"/>
      <c r="P31" s="5"/>
      <c r="Q31" s="5"/>
      <c r="R31" s="5"/>
      <c r="S31" s="5"/>
      <c r="T31" s="5"/>
      <c r="U31" s="5"/>
      <c r="V31" s="5">
        <f>SUM(Uittredepunten[[#This Row],[P_S1_PL]:[P_S6]])</f>
        <v>0</v>
      </c>
    </row>
    <row r="32" spans="1:22" x14ac:dyDescent="0.45">
      <c r="A32" s="10">
        <v>31</v>
      </c>
      <c r="B32" s="11">
        <v>153823.41849999875</v>
      </c>
      <c r="C32" s="11">
        <v>441482.20169999823</v>
      </c>
      <c r="D32">
        <v>1</v>
      </c>
      <c r="E32" t="s">
        <v>102</v>
      </c>
      <c r="F32" s="8" t="s">
        <v>103</v>
      </c>
      <c r="G32" s="11"/>
      <c r="H32" s="5">
        <v>341.69128700153271</v>
      </c>
      <c r="I32" s="14">
        <v>30.339830066102731</v>
      </c>
      <c r="J32" s="14">
        <v>5.9362805902386153</v>
      </c>
      <c r="K32" s="14">
        <v>6.3870000839233398</v>
      </c>
      <c r="L32" s="14">
        <v>8.9499999999999993</v>
      </c>
      <c r="M32" s="14">
        <v>3.1</v>
      </c>
      <c r="N32" s="5"/>
      <c r="O32" s="11"/>
      <c r="P32" s="5"/>
      <c r="Q32" s="5"/>
      <c r="R32" s="5"/>
      <c r="S32" s="5"/>
      <c r="T32" s="5"/>
      <c r="U32" s="5"/>
      <c r="V32" s="5">
        <f>SUM(Uittredepunten[[#This Row],[P_S1_PL]:[P_S6]])</f>
        <v>0</v>
      </c>
    </row>
    <row r="33" spans="1:22" x14ac:dyDescent="0.45">
      <c r="A33" s="10">
        <v>32</v>
      </c>
      <c r="B33" s="11">
        <v>153805.29450000077</v>
      </c>
      <c r="C33" s="11">
        <v>441489.47780000046</v>
      </c>
      <c r="D33">
        <v>1</v>
      </c>
      <c r="E33" t="s">
        <v>102</v>
      </c>
      <c r="F33" s="8" t="s">
        <v>103</v>
      </c>
      <c r="G33" s="11"/>
      <c r="H33" s="5">
        <v>331.40178200842433</v>
      </c>
      <c r="I33" s="14">
        <v>27.391415651970647</v>
      </c>
      <c r="J33" s="14">
        <v>3.8242943975088539</v>
      </c>
      <c r="K33" s="14">
        <v>6.3350858688354492</v>
      </c>
      <c r="L33" s="14">
        <v>8.9499999999999993</v>
      </c>
      <c r="M33" s="14">
        <v>3.1</v>
      </c>
      <c r="N33" s="5"/>
      <c r="O33" s="11"/>
      <c r="P33" s="5"/>
      <c r="Q33" s="5"/>
      <c r="R33" s="5"/>
      <c r="S33" s="5"/>
      <c r="T33" s="5"/>
      <c r="U33" s="5"/>
      <c r="V33" s="5">
        <f>SUM(Uittredepunten[[#This Row],[P_S1_PL]:[P_S6]])</f>
        <v>0</v>
      </c>
    </row>
    <row r="34" spans="1:22" x14ac:dyDescent="0.45">
      <c r="A34" s="10">
        <v>33</v>
      </c>
      <c r="B34" s="11">
        <v>153838.63210000098</v>
      </c>
      <c r="C34" s="11">
        <v>441439.47140000015</v>
      </c>
      <c r="D34">
        <v>1</v>
      </c>
      <c r="E34" t="s">
        <v>102</v>
      </c>
      <c r="F34" s="8" t="s">
        <v>103</v>
      </c>
      <c r="G34" s="11"/>
      <c r="H34" s="5">
        <v>386.63194804287281</v>
      </c>
      <c r="I34" s="14">
        <v>68.472917363346568</v>
      </c>
      <c r="J34" s="14">
        <v>45.585248625467621</v>
      </c>
      <c r="K34" s="14">
        <v>5.0362987518310547</v>
      </c>
      <c r="L34" s="14">
        <v>8.9499999999999993</v>
      </c>
      <c r="M34" s="14">
        <v>3.1</v>
      </c>
      <c r="N34" s="5"/>
      <c r="O34" s="11"/>
      <c r="P34" s="5"/>
      <c r="Q34" s="5"/>
      <c r="R34" s="5"/>
      <c r="S34" s="5"/>
      <c r="T34" s="5"/>
      <c r="U34" s="5"/>
      <c r="V34" s="5">
        <f>SUM(Uittredepunten[[#This Row],[P_S1_PL]:[P_S6]])</f>
        <v>0</v>
      </c>
    </row>
    <row r="35" spans="1:22" x14ac:dyDescent="0.45">
      <c r="A35" s="10">
        <v>34</v>
      </c>
      <c r="B35" s="11">
        <v>153800.39970000088</v>
      </c>
      <c r="C35" s="11">
        <v>441380.20470000058</v>
      </c>
      <c r="D35">
        <v>1</v>
      </c>
      <c r="E35" t="s">
        <v>102</v>
      </c>
      <c r="F35" s="8" t="s">
        <v>103</v>
      </c>
      <c r="G35" s="11"/>
      <c r="H35" s="5">
        <v>439.25425917564604</v>
      </c>
      <c r="I35" s="14">
        <v>134.89846440024772</v>
      </c>
      <c r="J35" s="14">
        <v>110.38581769544155</v>
      </c>
      <c r="K35" s="14">
        <v>4.2776083946228027</v>
      </c>
      <c r="L35" s="14">
        <v>8.9499999999999993</v>
      </c>
      <c r="M35" s="14">
        <v>3.1</v>
      </c>
      <c r="N35" s="5"/>
      <c r="O35" s="11"/>
      <c r="P35" s="5"/>
      <c r="Q35" s="5"/>
      <c r="R35" s="5"/>
      <c r="S35" s="5"/>
      <c r="T35" s="5"/>
      <c r="U35" s="5"/>
      <c r="V35" s="5">
        <f>SUM(Uittredepunten[[#This Row],[P_S1_PL]:[P_S6]])</f>
        <v>0</v>
      </c>
    </row>
    <row r="36" spans="1:22" x14ac:dyDescent="0.45">
      <c r="A36" s="10">
        <v>35</v>
      </c>
      <c r="B36" s="11">
        <v>153800.79659999907</v>
      </c>
      <c r="C36" s="11">
        <v>441364.32959999889</v>
      </c>
      <c r="D36">
        <v>1</v>
      </c>
      <c r="E36" t="s">
        <v>102</v>
      </c>
      <c r="F36" s="8" t="s">
        <v>103</v>
      </c>
      <c r="G36" s="11"/>
      <c r="H36" s="5">
        <v>455.09067061366284</v>
      </c>
      <c r="I36" s="14">
        <v>150.2641566058349</v>
      </c>
      <c r="J36" s="14">
        <v>125.73620971915356</v>
      </c>
      <c r="K36" s="14">
        <v>4.35870361328125</v>
      </c>
      <c r="L36" s="14">
        <v>8.9499999999999993</v>
      </c>
      <c r="M36" s="14">
        <v>3.1</v>
      </c>
      <c r="N36" s="5"/>
      <c r="O36" s="11"/>
      <c r="P36" s="5"/>
      <c r="Q36" s="5"/>
      <c r="R36" s="5"/>
      <c r="S36" s="5"/>
      <c r="T36" s="5"/>
      <c r="U36" s="5"/>
      <c r="V36" s="5">
        <f>SUM(Uittredepunten[[#This Row],[P_S1_PL]:[P_S6]])</f>
        <v>0</v>
      </c>
    </row>
    <row r="37" spans="1:22" x14ac:dyDescent="0.45">
      <c r="A37" s="10">
        <v>36</v>
      </c>
      <c r="B37" s="11">
        <v>153876.33529999852</v>
      </c>
      <c r="C37" s="11">
        <v>441354.14319999889</v>
      </c>
      <c r="D37">
        <v>1</v>
      </c>
      <c r="E37" t="s">
        <v>102</v>
      </c>
      <c r="F37" s="8" t="s">
        <v>104</v>
      </c>
      <c r="G37" s="11"/>
      <c r="H37" s="5">
        <v>478.39477631084316</v>
      </c>
      <c r="I37" s="14">
        <v>149.24900786269041</v>
      </c>
      <c r="J37" s="14">
        <v>126.4576082459988</v>
      </c>
      <c r="K37" s="14">
        <v>4.1059999465942383</v>
      </c>
      <c r="L37" s="14">
        <v>8.9499999999999993</v>
      </c>
      <c r="M37" s="14">
        <v>3.1</v>
      </c>
      <c r="N37" s="5"/>
      <c r="O37" s="11"/>
      <c r="P37" s="5"/>
      <c r="Q37" s="5"/>
      <c r="R37" s="5"/>
      <c r="S37" s="5"/>
      <c r="T37" s="5"/>
      <c r="U37" s="5"/>
      <c r="V37" s="5">
        <f>SUM(Uittredepunten[[#This Row],[P_S1_PL]:[P_S6]])</f>
        <v>0</v>
      </c>
    </row>
    <row r="38" spans="1:22" x14ac:dyDescent="0.45">
      <c r="A38" s="10">
        <v>37</v>
      </c>
      <c r="B38" s="11">
        <v>153885.3311999999</v>
      </c>
      <c r="C38" s="11">
        <v>441354.53999999911</v>
      </c>
      <c r="D38">
        <v>1</v>
      </c>
      <c r="E38" t="s">
        <v>102</v>
      </c>
      <c r="F38" s="8" t="s">
        <v>104</v>
      </c>
      <c r="G38" s="11"/>
      <c r="H38" s="5">
        <v>480.34793838461275</v>
      </c>
      <c r="I38" s="14">
        <v>148.2999442689952</v>
      </c>
      <c r="J38" s="14">
        <v>125.48374833407135</v>
      </c>
      <c r="K38" s="14">
        <v>3.9648096561431885</v>
      </c>
      <c r="L38" s="14">
        <v>8.9499999999999993</v>
      </c>
      <c r="M38" s="14">
        <v>3.1</v>
      </c>
      <c r="N38" s="5"/>
      <c r="O38" s="11"/>
      <c r="P38" s="5"/>
      <c r="Q38" s="5"/>
      <c r="R38" s="5"/>
      <c r="S38" s="5"/>
      <c r="T38" s="5"/>
      <c r="U38" s="5"/>
      <c r="V38" s="5">
        <f>SUM(Uittredepunten[[#This Row],[P_S1_PL]:[P_S6]])</f>
        <v>0</v>
      </c>
    </row>
    <row r="39" spans="1:22" x14ac:dyDescent="0.45">
      <c r="A39" s="10">
        <v>38</v>
      </c>
      <c r="B39" s="11">
        <v>153842.20399999991</v>
      </c>
      <c r="C39" s="11">
        <v>441355.59840000048</v>
      </c>
      <c r="D39">
        <v>1</v>
      </c>
      <c r="E39" t="s">
        <v>102</v>
      </c>
      <c r="F39" s="8" t="s">
        <v>103</v>
      </c>
      <c r="G39" s="11"/>
      <c r="H39" s="5">
        <v>469.56290383662952</v>
      </c>
      <c r="I39" s="14">
        <v>151.06573499324611</v>
      </c>
      <c r="J39" s="14">
        <v>128.05998383847933</v>
      </c>
      <c r="K39" s="14">
        <v>4.3909125328063965</v>
      </c>
      <c r="L39" s="14">
        <v>8.9499999999999993</v>
      </c>
      <c r="M39" s="14">
        <v>3.1</v>
      </c>
      <c r="N39" s="5"/>
      <c r="O39" s="11"/>
      <c r="P39" s="5"/>
      <c r="Q39" s="5"/>
      <c r="R39" s="5"/>
      <c r="S39" s="5"/>
      <c r="T39" s="5"/>
      <c r="U39" s="5"/>
      <c r="V39" s="5">
        <f>SUM(Uittredepunten[[#This Row],[P_S1_PL]:[P_S6]])</f>
        <v>0</v>
      </c>
    </row>
    <row r="40" spans="1:22" x14ac:dyDescent="0.45">
      <c r="A40" s="10">
        <v>39</v>
      </c>
      <c r="B40" s="11">
        <v>153767.45899999887</v>
      </c>
      <c r="C40" s="11">
        <v>441396.47659999877</v>
      </c>
      <c r="D40">
        <v>1</v>
      </c>
      <c r="E40" t="s">
        <v>102</v>
      </c>
      <c r="F40" s="8" t="s">
        <v>103</v>
      </c>
      <c r="G40" s="11"/>
      <c r="H40" s="5">
        <v>420.91360625331953</v>
      </c>
      <c r="I40" s="14">
        <v>126.57261400869533</v>
      </c>
      <c r="J40" s="14">
        <v>103.40259265762947</v>
      </c>
      <c r="K40" s="14">
        <v>4.4809999465942383</v>
      </c>
      <c r="L40" s="14">
        <v>8.9499999999999993</v>
      </c>
      <c r="M40" s="14">
        <v>3.1</v>
      </c>
      <c r="N40" s="5"/>
      <c r="O40" s="11"/>
      <c r="P40" s="5"/>
      <c r="Q40" s="5"/>
      <c r="R40" s="5"/>
      <c r="S40" s="5"/>
      <c r="T40" s="5"/>
      <c r="U40" s="5"/>
      <c r="V40" s="5">
        <f>SUM(Uittredepunten[[#This Row],[P_S1_PL]:[P_S6]])</f>
        <v>0</v>
      </c>
    </row>
    <row r="41" spans="1:22" x14ac:dyDescent="0.45">
      <c r="A41" s="10">
        <v>40</v>
      </c>
      <c r="B41" s="11">
        <v>153766.53299999982</v>
      </c>
      <c r="C41" s="11">
        <v>441409.70580000058</v>
      </c>
      <c r="D41">
        <v>1</v>
      </c>
      <c r="E41" t="s">
        <v>102</v>
      </c>
      <c r="F41" s="8" t="s">
        <v>103</v>
      </c>
      <c r="G41" s="11"/>
      <c r="H41" s="5">
        <v>407.66496219920379</v>
      </c>
      <c r="I41" s="14">
        <v>113.90374933975781</v>
      </c>
      <c r="J41" s="14">
        <v>90.634461832839449</v>
      </c>
      <c r="K41" s="14">
        <v>4.6440000534057617</v>
      </c>
      <c r="L41" s="14">
        <v>8.9499999999999993</v>
      </c>
      <c r="M41" s="14">
        <v>3.1</v>
      </c>
      <c r="N41" s="5"/>
      <c r="O41" s="11"/>
      <c r="P41" s="5"/>
      <c r="Q41" s="5"/>
      <c r="R41" s="5"/>
      <c r="S41" s="5"/>
      <c r="T41" s="5"/>
      <c r="U41" s="5"/>
      <c r="V41" s="5">
        <f>SUM(Uittredepunten[[#This Row],[P_S1_PL]:[P_S6]])</f>
        <v>0</v>
      </c>
    </row>
    <row r="42" spans="1:22" x14ac:dyDescent="0.45">
      <c r="A42" s="10">
        <v>41</v>
      </c>
      <c r="B42" s="11">
        <v>153716.26209999993</v>
      </c>
      <c r="C42" s="11">
        <v>441495.03409999982</v>
      </c>
      <c r="D42">
        <v>1</v>
      </c>
      <c r="E42" t="s">
        <v>102</v>
      </c>
      <c r="F42" s="8" t="s">
        <v>103</v>
      </c>
      <c r="G42" s="11"/>
      <c r="H42" s="5">
        <v>324.58769370788815</v>
      </c>
      <c r="I42" s="14">
        <v>41.784145679974948</v>
      </c>
      <c r="J42" s="14">
        <v>17.914330245260519</v>
      </c>
      <c r="K42" s="14">
        <v>4.962247371673584</v>
      </c>
      <c r="L42" s="14">
        <v>8.9499999999999993</v>
      </c>
      <c r="M42" s="14">
        <v>3.1</v>
      </c>
      <c r="N42" s="5"/>
      <c r="O42" s="11"/>
      <c r="P42" s="5"/>
      <c r="Q42" s="5"/>
      <c r="R42" s="5"/>
      <c r="S42" s="5"/>
      <c r="T42" s="5"/>
      <c r="U42" s="5"/>
      <c r="V42" s="5">
        <f>SUM(Uittredepunten[[#This Row],[P_S1_PL]:[P_S6]])</f>
        <v>0</v>
      </c>
    </row>
    <row r="43" spans="1:22" x14ac:dyDescent="0.45">
      <c r="A43" s="10">
        <v>42</v>
      </c>
      <c r="B43" s="11">
        <v>153717.71730000153</v>
      </c>
      <c r="C43" s="11">
        <v>441455.6110999994</v>
      </c>
      <c r="D43">
        <v>1</v>
      </c>
      <c r="E43" t="s">
        <v>102</v>
      </c>
      <c r="F43" s="8" t="s">
        <v>103</v>
      </c>
      <c r="G43" s="11"/>
      <c r="H43" s="5">
        <v>363.67678455361909</v>
      </c>
      <c r="I43" s="14">
        <v>79.920742967597505</v>
      </c>
      <c r="J43" s="14">
        <v>56.057038713402818</v>
      </c>
      <c r="K43" s="14">
        <v>4.820000171661377</v>
      </c>
      <c r="L43" s="14">
        <v>8.9499999999999993</v>
      </c>
      <c r="M43" s="14">
        <v>3.1</v>
      </c>
      <c r="N43" s="5"/>
      <c r="O43" s="11"/>
      <c r="P43" s="5"/>
      <c r="Q43" s="5"/>
      <c r="R43" s="5"/>
      <c r="S43" s="5"/>
      <c r="T43" s="5"/>
      <c r="U43" s="5"/>
      <c r="V43" s="5">
        <f>SUM(Uittredepunten[[#This Row],[P_S1_PL]:[P_S6]])</f>
        <v>0</v>
      </c>
    </row>
    <row r="44" spans="1:22" x14ac:dyDescent="0.45">
      <c r="A44" s="10">
        <v>43</v>
      </c>
      <c r="B44" s="11">
        <v>153749.33500000089</v>
      </c>
      <c r="C44" s="11">
        <v>441492.52050000057</v>
      </c>
      <c r="D44">
        <v>1</v>
      </c>
      <c r="E44" t="s">
        <v>102</v>
      </c>
      <c r="F44" s="8" t="s">
        <v>103</v>
      </c>
      <c r="G44" s="11"/>
      <c r="H44" s="5">
        <v>324.79815100363203</v>
      </c>
      <c r="I44" s="14">
        <v>36.958855665042712</v>
      </c>
      <c r="J44" s="14">
        <v>13.108931069632744</v>
      </c>
      <c r="K44" s="14">
        <v>5.214418888092041</v>
      </c>
      <c r="L44" s="14">
        <v>8.9499999999999993</v>
      </c>
      <c r="M44" s="14">
        <v>3.1</v>
      </c>
      <c r="N44" s="5"/>
      <c r="O44" s="11"/>
      <c r="P44" s="5"/>
      <c r="Q44" s="5"/>
      <c r="R44" s="5"/>
      <c r="S44" s="5"/>
      <c r="T44" s="5"/>
      <c r="U44" s="5"/>
      <c r="V44" s="5">
        <f>SUM(Uittredepunten[[#This Row],[P_S1_PL]:[P_S6]])</f>
        <v>0</v>
      </c>
    </row>
    <row r="45" spans="1:22" x14ac:dyDescent="0.45">
      <c r="A45" s="10">
        <v>44</v>
      </c>
      <c r="B45" s="11">
        <v>153701.31309999898</v>
      </c>
      <c r="C45" s="11">
        <v>441503.36850000173</v>
      </c>
      <c r="D45">
        <v>1</v>
      </c>
      <c r="E45" t="s">
        <v>102</v>
      </c>
      <c r="F45" s="8" t="s">
        <v>103</v>
      </c>
      <c r="G45" s="11"/>
      <c r="H45" s="5">
        <v>317.76294065500082</v>
      </c>
      <c r="I45" s="14">
        <v>35.817079303624034</v>
      </c>
      <c r="J45" s="14">
        <v>10.560577505901438</v>
      </c>
      <c r="K45" s="14">
        <v>5.2595610618591309</v>
      </c>
      <c r="L45" s="14">
        <v>8.9499999999999993</v>
      </c>
      <c r="M45" s="14">
        <v>3.1</v>
      </c>
      <c r="N45" s="5"/>
      <c r="O45" s="11"/>
      <c r="P45" s="5"/>
      <c r="Q45" s="5"/>
      <c r="R45" s="5"/>
      <c r="S45" s="5"/>
      <c r="T45" s="5"/>
      <c r="U45" s="5"/>
      <c r="V45" s="5">
        <f>SUM(Uittredepunten[[#This Row],[P_S1_PL]:[P_S6]])</f>
        <v>0</v>
      </c>
    </row>
    <row r="46" spans="1:22" x14ac:dyDescent="0.45">
      <c r="A46" s="10">
        <v>45</v>
      </c>
      <c r="B46" s="11">
        <v>153683.46249999851</v>
      </c>
      <c r="C46" s="11">
        <v>441374.48079999909</v>
      </c>
      <c r="D46">
        <v>1</v>
      </c>
      <c r="E46" t="s">
        <v>102</v>
      </c>
      <c r="F46" s="8" t="s">
        <v>104</v>
      </c>
      <c r="G46" s="11"/>
      <c r="H46" s="5">
        <v>447.78106273829025</v>
      </c>
      <c r="I46" s="14">
        <v>158.82919312734458</v>
      </c>
      <c r="J46" s="14">
        <v>135.12719424438077</v>
      </c>
      <c r="K46" s="14">
        <v>3.9009976387023926</v>
      </c>
      <c r="L46" s="14">
        <v>8.9499999999999993</v>
      </c>
      <c r="M46" s="14">
        <v>3.1</v>
      </c>
      <c r="N46" s="5"/>
      <c r="O46" s="11"/>
      <c r="P46" s="5"/>
      <c r="Q46" s="5"/>
      <c r="R46" s="5"/>
      <c r="S46" s="5"/>
      <c r="T46" s="5"/>
      <c r="U46" s="5"/>
      <c r="V46" s="5">
        <f>SUM(Uittredepunten[[#This Row],[P_S1_PL]:[P_S6]])</f>
        <v>0</v>
      </c>
    </row>
    <row r="47" spans="1:22" x14ac:dyDescent="0.45">
      <c r="A47" s="10">
        <v>46</v>
      </c>
      <c r="B47" s="11">
        <v>153578.95190000162</v>
      </c>
      <c r="C47" s="11">
        <v>441404.90799999982</v>
      </c>
      <c r="D47">
        <v>1</v>
      </c>
      <c r="E47" t="s">
        <v>102</v>
      </c>
      <c r="F47" s="8" t="s">
        <v>103</v>
      </c>
      <c r="G47" s="11"/>
      <c r="H47" s="5">
        <v>427.77322356088916</v>
      </c>
      <c r="I47" s="14">
        <v>104.15816902073364</v>
      </c>
      <c r="J47" s="14">
        <v>79.712232297288978</v>
      </c>
      <c r="K47" s="14">
        <v>4.3538665771484375</v>
      </c>
      <c r="L47" s="14">
        <v>8.9499999999999993</v>
      </c>
      <c r="M47" s="14">
        <v>3.1</v>
      </c>
      <c r="N47" s="5"/>
      <c r="O47" s="11"/>
      <c r="P47" s="5"/>
      <c r="Q47" s="5"/>
      <c r="R47" s="5"/>
      <c r="S47" s="5"/>
      <c r="T47" s="5"/>
      <c r="U47" s="5"/>
      <c r="V47" s="5">
        <f>SUM(Uittredepunten[[#This Row],[P_S1_PL]:[P_S6]])</f>
        <v>0</v>
      </c>
    </row>
    <row r="48" spans="1:22" x14ac:dyDescent="0.45">
      <c r="A48" s="10">
        <v>47</v>
      </c>
      <c r="B48" s="11">
        <v>153613.67850000039</v>
      </c>
      <c r="C48" s="11">
        <v>441388.37150000036</v>
      </c>
      <c r="D48">
        <v>1</v>
      </c>
      <c r="E48" t="s">
        <v>102</v>
      </c>
      <c r="F48" s="8" t="s">
        <v>103</v>
      </c>
      <c r="G48" s="11"/>
      <c r="H48" s="5">
        <v>440.81648153107449</v>
      </c>
      <c r="I48" s="14">
        <v>128.5613253020995</v>
      </c>
      <c r="J48" s="14">
        <v>103.74318922977913</v>
      </c>
      <c r="K48" s="14">
        <v>4.559999942779541</v>
      </c>
      <c r="L48" s="14">
        <v>8.9499999999999993</v>
      </c>
      <c r="M48" s="14">
        <v>3.1</v>
      </c>
      <c r="N48" s="5"/>
      <c r="O48" s="11"/>
      <c r="P48" s="5"/>
      <c r="Q48" s="5"/>
      <c r="R48" s="5"/>
      <c r="S48" s="5"/>
      <c r="T48" s="5"/>
      <c r="U48" s="5"/>
      <c r="V48" s="5">
        <f>SUM(Uittredepunten[[#This Row],[P_S1_PL]:[P_S6]])</f>
        <v>0</v>
      </c>
    </row>
    <row r="49" spans="1:22" x14ac:dyDescent="0.45">
      <c r="A49" s="10">
        <v>48</v>
      </c>
      <c r="B49" s="11">
        <v>153648.07440000027</v>
      </c>
      <c r="C49" s="11">
        <v>441396.97049999982</v>
      </c>
      <c r="D49">
        <v>1</v>
      </c>
      <c r="E49" t="s">
        <v>102</v>
      </c>
      <c r="F49" s="8" t="s">
        <v>103</v>
      </c>
      <c r="G49" s="11"/>
      <c r="H49" s="5">
        <v>428.87844637891311</v>
      </c>
      <c r="I49" s="14">
        <v>128.487259199975</v>
      </c>
      <c r="J49" s="14">
        <v>104.58635045111176</v>
      </c>
      <c r="K49" s="14">
        <v>4.5811343193054199</v>
      </c>
      <c r="L49" s="14">
        <v>8.9499999999999993</v>
      </c>
      <c r="M49" s="14">
        <v>3.1</v>
      </c>
      <c r="N49" s="5"/>
      <c r="O49" s="11"/>
      <c r="P49" s="5"/>
      <c r="Q49" s="5"/>
      <c r="R49" s="5"/>
      <c r="S49" s="5"/>
      <c r="T49" s="5"/>
      <c r="U49" s="5"/>
      <c r="V49" s="5">
        <f>SUM(Uittredepunten[[#This Row],[P_S1_PL]:[P_S6]])</f>
        <v>0</v>
      </c>
    </row>
    <row r="50" spans="1:22" x14ac:dyDescent="0.45">
      <c r="A50" s="10">
        <v>49</v>
      </c>
      <c r="B50" s="11">
        <v>153670.56399999931</v>
      </c>
      <c r="C50" s="11">
        <v>441502.8040000014</v>
      </c>
      <c r="D50">
        <v>1</v>
      </c>
      <c r="E50" t="s">
        <v>102</v>
      </c>
      <c r="F50" s="8" t="s">
        <v>103</v>
      </c>
      <c r="G50" s="11"/>
      <c r="H50" s="5">
        <v>321.34694487212789</v>
      </c>
      <c r="I50" s="14">
        <v>31.150467086289382</v>
      </c>
      <c r="J50" s="14">
        <v>6.6258283644173055</v>
      </c>
      <c r="K50" s="14">
        <v>5.5920000076293945</v>
      </c>
      <c r="L50" s="14">
        <v>8.9499999999999993</v>
      </c>
      <c r="M50" s="14">
        <v>3.1</v>
      </c>
      <c r="N50" s="5"/>
      <c r="O50" s="11"/>
      <c r="P50" s="5"/>
      <c r="Q50" s="5"/>
      <c r="R50" s="5"/>
      <c r="S50" s="5"/>
      <c r="T50" s="5"/>
      <c r="U50" s="5"/>
      <c r="V50" s="5">
        <f>SUM(Uittredepunten[[#This Row],[P_S1_PL]:[P_S6]])</f>
        <v>0</v>
      </c>
    </row>
    <row r="51" spans="1:22" x14ac:dyDescent="0.45">
      <c r="A51" s="10">
        <v>50</v>
      </c>
      <c r="B51" s="11">
        <v>153635.50670000166</v>
      </c>
      <c r="C51" s="11">
        <v>441456.17110000178</v>
      </c>
      <c r="D51">
        <v>1</v>
      </c>
      <c r="E51" t="s">
        <v>102</v>
      </c>
      <c r="F51" s="8" t="s">
        <v>103</v>
      </c>
      <c r="G51" s="11"/>
      <c r="H51" s="5">
        <v>371.19973105134551</v>
      </c>
      <c r="I51" s="14">
        <v>68.001820873102346</v>
      </c>
      <c r="J51" s="14">
        <v>44.324211410375625</v>
      </c>
      <c r="K51" s="14">
        <v>4.8492450714111328</v>
      </c>
      <c r="L51" s="14">
        <v>8.9499999999999993</v>
      </c>
      <c r="M51" s="14">
        <v>3.1</v>
      </c>
      <c r="N51" s="5"/>
      <c r="O51" s="11"/>
      <c r="P51" s="5"/>
      <c r="Q51" s="5"/>
      <c r="R51" s="5"/>
      <c r="S51" s="5"/>
      <c r="T51" s="5"/>
      <c r="U51" s="5"/>
      <c r="V51" s="5">
        <f>SUM(Uittredepunten[[#This Row],[P_S1_PL]:[P_S6]])</f>
        <v>0</v>
      </c>
    </row>
    <row r="52" spans="1:22" x14ac:dyDescent="0.45">
      <c r="A52" s="10">
        <v>51</v>
      </c>
      <c r="B52" s="11">
        <v>153594.82690000162</v>
      </c>
      <c r="C52" s="11">
        <v>441486.59820000082</v>
      </c>
      <c r="D52">
        <v>1</v>
      </c>
      <c r="E52" t="s">
        <v>102</v>
      </c>
      <c r="F52" s="8" t="s">
        <v>103</v>
      </c>
      <c r="G52" s="11"/>
      <c r="H52" s="5">
        <v>344.91825215542508</v>
      </c>
      <c r="I52" s="14">
        <v>28.683902050094968</v>
      </c>
      <c r="J52" s="14">
        <v>3.8071736134843728</v>
      </c>
      <c r="K52" s="14">
        <v>5.6490001678466797</v>
      </c>
      <c r="L52" s="14">
        <v>8.9499999999999993</v>
      </c>
      <c r="M52" s="14">
        <v>3.1</v>
      </c>
      <c r="N52" s="5"/>
      <c r="O52" s="11"/>
      <c r="P52" s="5"/>
      <c r="Q52" s="5"/>
      <c r="R52" s="5"/>
      <c r="S52" s="5"/>
      <c r="T52" s="5"/>
      <c r="U52" s="5"/>
      <c r="V52" s="5">
        <f>SUM(Uittredepunten[[#This Row],[P_S1_PL]:[P_S6]])</f>
        <v>0</v>
      </c>
    </row>
    <row r="53" spans="1:22" x14ac:dyDescent="0.45">
      <c r="A53" s="10">
        <v>52</v>
      </c>
      <c r="B53" s="11">
        <v>153624.92330000177</v>
      </c>
      <c r="C53" s="11">
        <v>441493.87429999933</v>
      </c>
      <c r="D53">
        <v>1</v>
      </c>
      <c r="E53" t="s">
        <v>102</v>
      </c>
      <c r="F53" s="8" t="s">
        <v>103</v>
      </c>
      <c r="G53" s="11"/>
      <c r="H53" s="5">
        <v>334.71929671681499</v>
      </c>
      <c r="I53" s="14">
        <v>28.859872667020596</v>
      </c>
      <c r="J53" s="14">
        <v>5.1789635022154021</v>
      </c>
      <c r="K53" s="14">
        <v>5.2239999771118164</v>
      </c>
      <c r="L53" s="14">
        <v>8.9499999999999993</v>
      </c>
      <c r="M53" s="14">
        <v>3.1</v>
      </c>
      <c r="N53" s="5"/>
      <c r="O53" s="11"/>
      <c r="P53" s="5"/>
      <c r="Q53" s="5"/>
      <c r="R53" s="5"/>
      <c r="S53" s="5"/>
      <c r="T53" s="5"/>
      <c r="U53" s="5"/>
      <c r="V53" s="5">
        <f>SUM(Uittredepunten[[#This Row],[P_S1_PL]:[P_S6]])</f>
        <v>0</v>
      </c>
    </row>
    <row r="54" spans="1:22" x14ac:dyDescent="0.45">
      <c r="A54" s="10">
        <v>53</v>
      </c>
      <c r="B54" s="11">
        <v>153654.68899999931</v>
      </c>
      <c r="C54" s="11">
        <v>441499.8273999989</v>
      </c>
      <c r="D54">
        <v>1</v>
      </c>
      <c r="E54" t="s">
        <v>102</v>
      </c>
      <c r="F54" s="8" t="s">
        <v>103</v>
      </c>
      <c r="G54" s="11"/>
      <c r="H54" s="5">
        <v>325.86943897335897</v>
      </c>
      <c r="I54" s="14">
        <v>30.241711229758252</v>
      </c>
      <c r="J54" s="14">
        <v>6.6244173016469556</v>
      </c>
      <c r="K54" s="14">
        <v>5.3299999237060547</v>
      </c>
      <c r="L54" s="14">
        <v>8.9499999999999993</v>
      </c>
      <c r="M54" s="14">
        <v>3.1</v>
      </c>
      <c r="N54" s="5"/>
      <c r="O54" s="11"/>
      <c r="P54" s="5"/>
      <c r="Q54" s="5"/>
      <c r="R54" s="5"/>
      <c r="S54" s="5"/>
      <c r="T54" s="5"/>
      <c r="U54" s="5"/>
      <c r="V54" s="5">
        <f>SUM(Uittredepunten[[#This Row],[P_S1_PL]:[P_S6]])</f>
        <v>0</v>
      </c>
    </row>
    <row r="55" spans="1:22" x14ac:dyDescent="0.45">
      <c r="A55" s="10">
        <v>54</v>
      </c>
      <c r="B55" s="11">
        <v>153681.8088000007</v>
      </c>
      <c r="C55" s="11">
        <v>441318.58749999851</v>
      </c>
      <c r="D55">
        <v>1</v>
      </c>
      <c r="E55" t="s">
        <v>102</v>
      </c>
      <c r="F55" s="8" t="s">
        <v>104</v>
      </c>
      <c r="G55" s="11"/>
      <c r="H55" s="5">
        <v>503.56627070429965</v>
      </c>
      <c r="I55" s="14">
        <v>212.68348802876008</v>
      </c>
      <c r="J55" s="14">
        <v>189.45128858650415</v>
      </c>
      <c r="K55" s="14">
        <v>4.2</v>
      </c>
      <c r="L55" s="14">
        <v>8.9499999999999993</v>
      </c>
      <c r="M55" s="14">
        <v>3.1</v>
      </c>
      <c r="N55" s="5"/>
      <c r="O55" s="11"/>
      <c r="P55" s="5"/>
      <c r="Q55" s="5"/>
      <c r="R55" s="5"/>
      <c r="S55" s="5"/>
      <c r="T55" s="5"/>
      <c r="U55" s="5"/>
      <c r="V55" s="5">
        <f>SUM(Uittredepunten[[#This Row],[P_S1_PL]:[P_S6]])</f>
        <v>0</v>
      </c>
    </row>
    <row r="56" spans="1:22" x14ac:dyDescent="0.45">
      <c r="A56" s="10">
        <v>55</v>
      </c>
      <c r="B56" s="11">
        <v>153579.94409999996</v>
      </c>
      <c r="C56" s="11">
        <v>441330.16299999878</v>
      </c>
      <c r="D56">
        <v>1</v>
      </c>
      <c r="E56" t="s">
        <v>102</v>
      </c>
      <c r="F56" s="8" t="s">
        <v>104</v>
      </c>
      <c r="G56" s="11"/>
      <c r="H56" s="5">
        <v>502.05879601443559</v>
      </c>
      <c r="I56" s="14">
        <v>176.99943974558656</v>
      </c>
      <c r="J56" s="14">
        <v>150.82388783083169</v>
      </c>
      <c r="K56" s="14">
        <v>4.2</v>
      </c>
      <c r="L56" s="14">
        <v>8.9499999999999993</v>
      </c>
      <c r="M56" s="14">
        <v>3.1</v>
      </c>
      <c r="N56" s="5"/>
      <c r="O56" s="11"/>
      <c r="P56" s="5"/>
      <c r="Q56" s="5"/>
      <c r="R56" s="5"/>
      <c r="S56" s="5"/>
      <c r="T56" s="5"/>
      <c r="U56" s="5"/>
      <c r="V56" s="5">
        <f>SUM(Uittredepunten[[#This Row],[P_S1_PL]:[P_S6]])</f>
        <v>0</v>
      </c>
    </row>
    <row r="57" spans="1:22" x14ac:dyDescent="0.45">
      <c r="A57" s="10">
        <v>56</v>
      </c>
      <c r="B57" s="11">
        <v>153603.75659999996</v>
      </c>
      <c r="C57" s="11">
        <v>441324.54060000181</v>
      </c>
      <c r="D57">
        <v>1</v>
      </c>
      <c r="E57" t="s">
        <v>102</v>
      </c>
      <c r="F57" s="8" t="s">
        <v>104</v>
      </c>
      <c r="G57" s="11"/>
      <c r="H57" s="5">
        <v>505.3135132532671</v>
      </c>
      <c r="I57" s="14">
        <v>188.13228997885281</v>
      </c>
      <c r="J57" s="14">
        <v>163.62070556638199</v>
      </c>
      <c r="K57" s="14">
        <v>4.2</v>
      </c>
      <c r="L57" s="14">
        <v>8.9499999999999993</v>
      </c>
      <c r="M57" s="14">
        <v>3.1</v>
      </c>
      <c r="N57" s="5"/>
      <c r="O57" s="11"/>
      <c r="P57" s="5"/>
      <c r="Q57" s="5"/>
      <c r="R57" s="5"/>
      <c r="S57" s="5"/>
      <c r="T57" s="5"/>
      <c r="U57" s="5"/>
      <c r="V57" s="5">
        <f>SUM(Uittredepunten[[#This Row],[P_S1_PL]:[P_S6]])</f>
        <v>0</v>
      </c>
    </row>
    <row r="58" spans="1:22" x14ac:dyDescent="0.45">
      <c r="A58" s="10">
        <v>57</v>
      </c>
      <c r="B58" s="11">
        <v>153928.15300000086</v>
      </c>
      <c r="C58" s="11">
        <v>441357.88369999826</v>
      </c>
      <c r="D58">
        <v>1</v>
      </c>
      <c r="E58" t="s">
        <v>102</v>
      </c>
      <c r="F58" s="8" t="s">
        <v>104</v>
      </c>
      <c r="G58" s="11"/>
      <c r="H58" s="5">
        <v>490.44102963492531</v>
      </c>
      <c r="I58" s="14">
        <v>146.00113400701758</v>
      </c>
      <c r="J58" s="14">
        <v>122.91668176753144</v>
      </c>
      <c r="K58" s="14">
        <v>3.986971378326416</v>
      </c>
      <c r="L58" s="14">
        <v>8.9499999999999993</v>
      </c>
      <c r="M58" s="14">
        <v>3.1</v>
      </c>
      <c r="N58" s="5"/>
      <c r="O58" s="11"/>
      <c r="P58" s="5"/>
      <c r="Q58" s="5"/>
      <c r="R58" s="5"/>
      <c r="S58" s="5"/>
      <c r="T58" s="5"/>
      <c r="U58" s="5"/>
      <c r="V58" s="5">
        <f>SUM(Uittredepunten[[#This Row],[P_S1_PL]:[P_S6]])</f>
        <v>0</v>
      </c>
    </row>
    <row r="59" spans="1:22" x14ac:dyDescent="0.45">
      <c r="A59" s="10">
        <v>58</v>
      </c>
      <c r="B59" s="11">
        <v>153948.39359999821</v>
      </c>
      <c r="C59" s="11">
        <v>441360.2650000006</v>
      </c>
      <c r="D59">
        <v>1</v>
      </c>
      <c r="E59" t="s">
        <v>102</v>
      </c>
      <c r="F59" s="8" t="s">
        <v>104</v>
      </c>
      <c r="G59" s="11"/>
      <c r="H59" s="5">
        <v>495.69687214128913</v>
      </c>
      <c r="I59" s="14">
        <v>146.48494926419349</v>
      </c>
      <c r="J59" s="14">
        <v>123.56400613744087</v>
      </c>
      <c r="K59" s="14">
        <v>3.8350789546966553</v>
      </c>
      <c r="L59" s="14">
        <v>8.9499999999999993</v>
      </c>
      <c r="M59" s="14">
        <v>3.1</v>
      </c>
      <c r="N59" s="5"/>
      <c r="O59" s="11"/>
      <c r="P59" s="5"/>
      <c r="Q59" s="5"/>
      <c r="R59" s="5"/>
      <c r="S59" s="5"/>
      <c r="T59" s="5"/>
      <c r="U59" s="5"/>
      <c r="V59" s="5">
        <f>SUM(Uittredepunten[[#This Row],[P_S1_PL]:[P_S6]])</f>
        <v>0</v>
      </c>
    </row>
    <row r="60" spans="1:22" x14ac:dyDescent="0.45">
      <c r="A60" s="10">
        <v>59</v>
      </c>
      <c r="B60" s="11">
        <v>153976.57180000097</v>
      </c>
      <c r="C60" s="11">
        <v>441363.04309999943</v>
      </c>
      <c r="D60">
        <v>1</v>
      </c>
      <c r="E60" t="s">
        <v>102</v>
      </c>
      <c r="F60" s="8" t="s">
        <v>104</v>
      </c>
      <c r="G60" s="11"/>
      <c r="H60" s="5">
        <v>504.77892059770778</v>
      </c>
      <c r="I60" s="14">
        <v>148.10525837114983</v>
      </c>
      <c r="J60" s="14">
        <v>125.0945882349299</v>
      </c>
      <c r="K60" s="14">
        <v>3.9105300903320313</v>
      </c>
      <c r="L60" s="14">
        <v>8.9499999999999993</v>
      </c>
      <c r="M60" s="14">
        <v>3.1</v>
      </c>
      <c r="N60" s="5"/>
      <c r="O60" s="11"/>
      <c r="P60" s="5"/>
      <c r="Q60" s="5"/>
      <c r="R60" s="5"/>
      <c r="S60" s="5"/>
      <c r="T60" s="5"/>
      <c r="U60" s="5"/>
      <c r="V60" s="5">
        <f>SUM(Uittredepunten[[#This Row],[P_S1_PL]:[P_S6]])</f>
        <v>0</v>
      </c>
    </row>
    <row r="61" spans="1:22" x14ac:dyDescent="0.45">
      <c r="A61" s="10">
        <v>60</v>
      </c>
      <c r="B61" s="11">
        <v>154092.06269999966</v>
      </c>
      <c r="C61" s="11">
        <v>441419.79630000144</v>
      </c>
      <c r="D61">
        <v>1</v>
      </c>
      <c r="E61" t="s">
        <v>102</v>
      </c>
      <c r="F61" s="8" t="s">
        <v>103</v>
      </c>
      <c r="G61" s="11"/>
      <c r="H61" s="5">
        <v>520.26607725239444</v>
      </c>
      <c r="I61" s="14">
        <v>143.89116297301376</v>
      </c>
      <c r="J61" s="14">
        <v>119.14229928754204</v>
      </c>
      <c r="K61" s="14">
        <v>4.2629604339599609</v>
      </c>
      <c r="L61" s="14">
        <v>8.9499999999999993</v>
      </c>
      <c r="M61" s="14">
        <v>3.1</v>
      </c>
      <c r="N61" s="5"/>
      <c r="O61" s="11"/>
      <c r="P61" s="5"/>
      <c r="Q61" s="5"/>
      <c r="R61" s="5"/>
      <c r="S61" s="5"/>
      <c r="T61" s="5"/>
      <c r="U61" s="5"/>
      <c r="V61" s="5">
        <f>SUM(Uittredepunten[[#This Row],[P_S1_PL]:[P_S6]])</f>
        <v>0</v>
      </c>
    </row>
    <row r="62" spans="1:22" x14ac:dyDescent="0.45">
      <c r="A62" s="10">
        <v>61</v>
      </c>
      <c r="B62" s="11">
        <v>154180.56599999964</v>
      </c>
      <c r="C62" s="11">
        <v>441450.35579999909</v>
      </c>
      <c r="D62">
        <v>1</v>
      </c>
      <c r="E62" t="s">
        <v>102</v>
      </c>
      <c r="F62" s="8" t="s">
        <v>104</v>
      </c>
      <c r="G62" s="11"/>
      <c r="H62" s="5">
        <v>537.1601073823623</v>
      </c>
      <c r="I62" s="14">
        <v>152.71806384375529</v>
      </c>
      <c r="J62" s="14">
        <v>129.60266205583886</v>
      </c>
      <c r="K62" s="14">
        <v>4.2248678207397461</v>
      </c>
      <c r="L62" s="14">
        <v>8.9499999999999993</v>
      </c>
      <c r="M62" s="14">
        <v>3.1</v>
      </c>
      <c r="N62" s="5"/>
      <c r="O62" s="11"/>
      <c r="P62" s="5"/>
      <c r="Q62" s="5"/>
      <c r="R62" s="5"/>
      <c r="S62" s="5"/>
      <c r="T62" s="5"/>
      <c r="U62" s="5"/>
      <c r="V62" s="5">
        <f>SUM(Uittredepunten[[#This Row],[P_S1_PL]:[P_S6]])</f>
        <v>0</v>
      </c>
    </row>
    <row r="63" spans="1:22" x14ac:dyDescent="0.45">
      <c r="A63" s="10">
        <v>62</v>
      </c>
      <c r="B63" s="11">
        <v>153734.34530000016</v>
      </c>
      <c r="C63" s="11">
        <v>441502.9197999984</v>
      </c>
      <c r="D63">
        <v>1</v>
      </c>
      <c r="E63" t="s">
        <v>102</v>
      </c>
      <c r="F63" s="8" t="s">
        <v>103</v>
      </c>
      <c r="G63" s="11"/>
      <c r="H63" s="5">
        <v>315.09168298251421</v>
      </c>
      <c r="I63" s="14">
        <v>30.112727526843539</v>
      </c>
      <c r="J63" s="14">
        <v>6.2525544249038232</v>
      </c>
      <c r="K63" s="14">
        <v>5.685999870300293</v>
      </c>
      <c r="L63" s="14">
        <v>8.9499999999999993</v>
      </c>
      <c r="M63" s="14">
        <v>3.1</v>
      </c>
      <c r="N63" s="5"/>
      <c r="O63" s="11"/>
      <c r="P63" s="5"/>
      <c r="Q63" s="5"/>
      <c r="R63" s="5"/>
      <c r="S63" s="5"/>
      <c r="T63" s="5"/>
      <c r="U63" s="5"/>
      <c r="V63" s="5">
        <f>SUM(Uittredepunten[[#This Row],[P_S1_PL]:[P_S6]])</f>
        <v>0</v>
      </c>
    </row>
  </sheetData>
  <dataValidations count="2">
    <dataValidation allowBlank="1" showInputMessage="1" showErrorMessage="1" prompt="Double" sqref="I2:I63" xr:uid="{00000000-0002-0000-0200-000000000000}"/>
    <dataValidation type="custom" allowBlank="1" showInputMessage="1" showErrorMessage="1" prompt="Double" sqref="H2:H63" xr:uid="{00000000-0002-0000-0200-000001000000}">
      <formula1>ISNUMBER(INDIRECT("R"&amp;ROW()&amp;"C"&amp;COLUMN(),FALSE))</formula1>
    </dataValidation>
  </dataValidations>
  <pageMargins left="0.7" right="0.7" top="0.75" bottom="0.75" header="0.3" footer="0.3"/>
  <pageSetup paperSize="9" orientation="portrait" verticalDpi="0" r:id="rId1"/>
  <ignoredErrors>
    <ignoredError sqref="H2:H63" listDataValidatio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5"/>
  <dimension ref="A1:C23"/>
  <sheetViews>
    <sheetView workbookViewId="0">
      <selection activeCell="B5" sqref="B5"/>
    </sheetView>
  </sheetViews>
  <sheetFormatPr defaultRowHeight="14.25" x14ac:dyDescent="0.45"/>
  <cols>
    <col min="1" max="1" width="23.73046875" bestFit="1" customWidth="1"/>
    <col min="2" max="2" width="75.3984375" customWidth="1"/>
  </cols>
  <sheetData>
    <row r="1" spans="1:3" x14ac:dyDescent="0.45">
      <c r="A1" t="s">
        <v>74</v>
      </c>
      <c r="B1" t="s">
        <v>75</v>
      </c>
    </row>
    <row r="2" spans="1:3" x14ac:dyDescent="0.45">
      <c r="A2" t="s">
        <v>20</v>
      </c>
      <c r="B2" s="7" t="s">
        <v>100</v>
      </c>
    </row>
    <row r="3" spans="1:3" x14ac:dyDescent="0.45">
      <c r="A3" t="s">
        <v>72</v>
      </c>
      <c r="B3" s="7" t="s">
        <v>76</v>
      </c>
    </row>
    <row r="4" spans="1:3" x14ac:dyDescent="0.45">
      <c r="A4" t="s">
        <v>73</v>
      </c>
      <c r="B4" s="7" t="s">
        <v>76</v>
      </c>
    </row>
    <row r="5" spans="1:3" ht="42.75" x14ac:dyDescent="0.45">
      <c r="A5" t="s">
        <v>1</v>
      </c>
      <c r="B5" s="13" t="s">
        <v>81</v>
      </c>
      <c r="C5" t="s">
        <v>98</v>
      </c>
    </row>
    <row r="6" spans="1:3" ht="42.75" x14ac:dyDescent="0.45">
      <c r="A6" t="s">
        <v>2</v>
      </c>
      <c r="B6" s="13" t="s">
        <v>81</v>
      </c>
      <c r="C6" t="s">
        <v>98</v>
      </c>
    </row>
    <row r="7" spans="1:3" x14ac:dyDescent="0.45">
      <c r="A7" t="s">
        <v>3</v>
      </c>
      <c r="B7" s="7" t="s">
        <v>77</v>
      </c>
    </row>
    <row r="8" spans="1:3" x14ac:dyDescent="0.45">
      <c r="A8" t="s">
        <v>4</v>
      </c>
      <c r="B8" s="7" t="s">
        <v>78</v>
      </c>
    </row>
    <row r="9" spans="1:3" x14ac:dyDescent="0.45">
      <c r="A9" t="s">
        <v>5</v>
      </c>
      <c r="B9" s="7" t="s">
        <v>113</v>
      </c>
    </row>
    <row r="10" spans="1:3" x14ac:dyDescent="0.45">
      <c r="A10" t="s">
        <v>6</v>
      </c>
      <c r="B10" s="7" t="s">
        <v>112</v>
      </c>
    </row>
    <row r="11" spans="1:3" x14ac:dyDescent="0.45">
      <c r="A11" t="s">
        <v>7</v>
      </c>
      <c r="B11" s="7" t="s">
        <v>111</v>
      </c>
    </row>
    <row r="12" spans="1:3" x14ac:dyDescent="0.45">
      <c r="A12" t="s">
        <v>0</v>
      </c>
      <c r="B12" s="12" t="s">
        <v>110</v>
      </c>
    </row>
    <row r="13" spans="1:3" x14ac:dyDescent="0.45">
      <c r="A13" t="s">
        <v>8</v>
      </c>
      <c r="B13" s="7" t="s">
        <v>79</v>
      </c>
    </row>
    <row r="14" spans="1:3" x14ac:dyDescent="0.45">
      <c r="A14" t="s">
        <v>9</v>
      </c>
      <c r="B14" s="7" t="s">
        <v>80</v>
      </c>
    </row>
    <row r="15" spans="1:3" x14ac:dyDescent="0.45">
      <c r="A15" t="s">
        <v>10</v>
      </c>
      <c r="B15" s="7" t="s">
        <v>106</v>
      </c>
    </row>
    <row r="16" spans="1:3" x14ac:dyDescent="0.45">
      <c r="A16" t="s">
        <v>11</v>
      </c>
      <c r="B16" s="7" t="s">
        <v>107</v>
      </c>
    </row>
    <row r="17" spans="1:2" x14ac:dyDescent="0.45">
      <c r="A17" t="s">
        <v>12</v>
      </c>
      <c r="B17" s="7" t="s">
        <v>108</v>
      </c>
    </row>
    <row r="18" spans="1:2" x14ac:dyDescent="0.45">
      <c r="A18" t="s">
        <v>13</v>
      </c>
      <c r="B18" s="7" t="s">
        <v>108</v>
      </c>
    </row>
    <row r="19" spans="1:2" x14ac:dyDescent="0.45">
      <c r="A19" t="s">
        <v>14</v>
      </c>
      <c r="B19" s="7" t="s">
        <v>108</v>
      </c>
    </row>
    <row r="20" spans="1:2" x14ac:dyDescent="0.45">
      <c r="A20" t="s">
        <v>15</v>
      </c>
      <c r="B20" s="7" t="s">
        <v>108</v>
      </c>
    </row>
    <row r="21" spans="1:2" x14ac:dyDescent="0.45">
      <c r="A21" t="s">
        <v>16</v>
      </c>
      <c r="B21" s="7" t="s">
        <v>108</v>
      </c>
    </row>
    <row r="22" spans="1:2" x14ac:dyDescent="0.45">
      <c r="A22" t="s">
        <v>17</v>
      </c>
      <c r="B22" s="7" t="s">
        <v>108</v>
      </c>
    </row>
    <row r="23" spans="1:2" x14ac:dyDescent="0.45">
      <c r="A23" t="s">
        <v>18</v>
      </c>
      <c r="B23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6"/>
  <dimension ref="A1:AG348"/>
  <sheetViews>
    <sheetView zoomScale="85" zoomScaleNormal="85" workbookViewId="0">
      <pane xSplit="2" ySplit="6" topLeftCell="AA7" activePane="bottomRight" state="frozen"/>
      <selection pane="topRight" activeCell="C1" sqref="C1"/>
      <selection pane="bottomLeft" activeCell="A7" sqref="A7"/>
      <selection pane="bottomRight" activeCell="A6" sqref="A6:AF6"/>
    </sheetView>
  </sheetViews>
  <sheetFormatPr defaultRowHeight="14.25" x14ac:dyDescent="0.45"/>
  <cols>
    <col min="1" max="1" width="23.1328125" customWidth="1"/>
    <col min="3" max="3" width="28.86328125" customWidth="1"/>
    <col min="4" max="4" width="15.59765625" customWidth="1"/>
    <col min="5" max="5" width="19" customWidth="1"/>
    <col min="6" max="6" width="20.1328125" customWidth="1"/>
    <col min="7" max="7" width="11.59765625" customWidth="1"/>
    <col min="8" max="8" width="16.265625" customWidth="1"/>
    <col min="9" max="9" width="16" customWidth="1"/>
    <col min="10" max="10" width="14.265625" customWidth="1"/>
    <col min="11" max="11" width="23" customWidth="1"/>
    <col min="12" max="12" width="9.1328125" customWidth="1"/>
    <col min="13" max="13" width="16.86328125" customWidth="1"/>
    <col min="14" max="14" width="16" customWidth="1"/>
    <col min="15" max="15" width="16.73046875" customWidth="1"/>
    <col min="16" max="16" width="13.265625" customWidth="1"/>
    <col min="17" max="17" width="13.1328125" customWidth="1"/>
    <col min="18" max="18" width="12.265625" customWidth="1"/>
    <col min="19" max="19" width="13" customWidth="1"/>
    <col min="20" max="20" width="19.73046875" customWidth="1"/>
    <col min="21" max="21" width="12.73046875" customWidth="1"/>
    <col min="22" max="22" width="26.59765625" customWidth="1"/>
    <col min="23" max="25" width="25" customWidth="1"/>
    <col min="26" max="27" width="22.265625" customWidth="1"/>
    <col min="28" max="28" width="34.1328125" customWidth="1"/>
    <col min="29" max="29" width="26" bestFit="1" customWidth="1"/>
    <col min="30" max="30" width="19.73046875" bestFit="1" customWidth="1"/>
    <col min="31" max="31" width="19.73046875" customWidth="1"/>
    <col min="32" max="32" width="22.265625" bestFit="1" customWidth="1"/>
  </cols>
  <sheetData>
    <row r="1" spans="1:33" x14ac:dyDescent="0.45">
      <c r="T1" s="2" t="s">
        <v>41</v>
      </c>
      <c r="U1" s="2"/>
      <c r="V1" s="1" t="s">
        <v>45</v>
      </c>
    </row>
    <row r="2" spans="1:33" x14ac:dyDescent="0.45">
      <c r="T2" s="3" t="s">
        <v>42</v>
      </c>
      <c r="U2" s="3"/>
      <c r="V2" s="4">
        <v>0.1</v>
      </c>
    </row>
    <row r="3" spans="1:33" x14ac:dyDescent="0.45">
      <c r="T3" s="3" t="s">
        <v>43</v>
      </c>
      <c r="U3" s="3"/>
      <c r="V3" s="4">
        <v>0.01</v>
      </c>
    </row>
    <row r="4" spans="1:33" x14ac:dyDescent="0.45">
      <c r="T4" s="3" t="s">
        <v>44</v>
      </c>
      <c r="U4" s="3"/>
      <c r="V4" s="4">
        <v>1.5</v>
      </c>
    </row>
    <row r="6" spans="1:33" x14ac:dyDescent="0.45">
      <c r="A6" t="s">
        <v>19</v>
      </c>
      <c r="B6" t="s">
        <v>1</v>
      </c>
      <c r="C6" t="s">
        <v>2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40</v>
      </c>
      <c r="M6" t="s">
        <v>29</v>
      </c>
      <c r="N6" t="s">
        <v>30</v>
      </c>
      <c r="O6" t="s">
        <v>31</v>
      </c>
      <c r="P6" t="s">
        <v>32</v>
      </c>
      <c r="Q6" t="s">
        <v>37</v>
      </c>
      <c r="R6" t="s">
        <v>35</v>
      </c>
      <c r="S6" t="s">
        <v>36</v>
      </c>
      <c r="T6" t="s">
        <v>33</v>
      </c>
      <c r="U6" t="s">
        <v>34</v>
      </c>
      <c r="V6" t="s">
        <v>38</v>
      </c>
      <c r="W6" t="s">
        <v>39</v>
      </c>
      <c r="X6" t="s">
        <v>69</v>
      </c>
      <c r="Y6" t="s">
        <v>65</v>
      </c>
      <c r="Z6" t="s">
        <v>99</v>
      </c>
      <c r="AA6" t="s">
        <v>105</v>
      </c>
      <c r="AB6" t="s">
        <v>63</v>
      </c>
      <c r="AC6" t="s">
        <v>64</v>
      </c>
      <c r="AD6" t="s">
        <v>66</v>
      </c>
      <c r="AE6" t="s">
        <v>67</v>
      </c>
      <c r="AF6" t="s">
        <v>68</v>
      </c>
    </row>
    <row r="7" spans="1:33" x14ac:dyDescent="0.45">
      <c r="A7">
        <v>1</v>
      </c>
      <c r="B7">
        <v>1</v>
      </c>
      <c r="C7" t="s">
        <v>102</v>
      </c>
      <c r="D7" t="s">
        <v>12</v>
      </c>
      <c r="E7" s="5">
        <v>0.1</v>
      </c>
      <c r="F7" s="5">
        <v>4.3</v>
      </c>
      <c r="G7" s="5">
        <v>-4</v>
      </c>
      <c r="H7" s="5">
        <v>-3</v>
      </c>
      <c r="I7" s="5">
        <v>-6</v>
      </c>
      <c r="J7" s="5">
        <f>Ondergrondscenario[[#This Row],[bodemhoogte_vak]]-Ondergrondscenario[[#This Row],[Top_zand]]</f>
        <v>8.3000000000000007</v>
      </c>
      <c r="K7" s="5">
        <v>16.5</v>
      </c>
      <c r="L7" s="6">
        <v>3.1E-4</v>
      </c>
      <c r="M7" s="5"/>
      <c r="N7" s="5">
        <v>13</v>
      </c>
      <c r="O7" s="5">
        <v>20</v>
      </c>
      <c r="P7" s="5">
        <f>SUM(Ondergrondscenario[[#This Row],[Dikte_H_Rg_zm]:[Dikte_P_Rg_zm]])</f>
        <v>33</v>
      </c>
      <c r="Q7" s="5">
        <v>20</v>
      </c>
      <c r="R7" s="5">
        <v>75</v>
      </c>
      <c r="S7" s="5">
        <v>55</v>
      </c>
      <c r="T7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2075</v>
      </c>
      <c r="U7" s="5">
        <f>IF(Ondergrondscenario[[#This Row],[Dikte_WVP]]&lt;1.5,5,Ondergrondscenario[[#This Row],[kD_WVP]]/Ondergrondscenario[[#This Row],[Dikte_WVP]])</f>
        <v>62.878787878787875</v>
      </c>
      <c r="V7" s="5">
        <f>IF(Ondergrondscenario[[#This Row],[D_cover_vak]]&gt;grens_dik_dun,(Ondergrondscenario[[#This Row],[D_cover_vak]]-grens_dik_dun)/k_waarde_dik+grens_dik_dun/k_waarde_dun,Ondergrondscenario[[#This Row],[D_cover_vak]]/k_waarde_dun)</f>
        <v>695.00000000000011</v>
      </c>
      <c r="W7" s="5">
        <v>5</v>
      </c>
      <c r="X7" s="5">
        <f>SQRT(Ondergrondscenario[[#This Row],[kD_WVP]]*Ondergrondscenario[[#This Row],[Weerstand_C1_voorland]])</f>
        <v>101.85774393731681</v>
      </c>
      <c r="Y7" s="5">
        <f>SQRT(Ondergrondscenario[[#This Row],[kD_WVP]]*Ondergrondscenario[[#This Row],[Weerstand_C3_achterland]])</f>
        <v>1200.8850902563493</v>
      </c>
      <c r="Z7" s="5">
        <f>Ondergrondscenario[[#This Row],[Leklengte_stat_voorland]]/Ondergrondscenario[[#This Row],[Leklengte_stat_achterland]]</f>
        <v>8.4818892967997092E-2</v>
      </c>
      <c r="AA7" s="5">
        <v>3500</v>
      </c>
      <c r="AB7" s="5"/>
      <c r="AC7" s="5"/>
      <c r="AD7" s="5"/>
      <c r="AE7" s="5"/>
      <c r="AF7" s="6"/>
    </row>
    <row r="8" spans="1:33" x14ac:dyDescent="0.45">
      <c r="A8">
        <v>2</v>
      </c>
      <c r="B8">
        <v>1</v>
      </c>
      <c r="C8" t="s">
        <v>102</v>
      </c>
      <c r="D8" t="s">
        <v>13</v>
      </c>
      <c r="E8" s="5">
        <v>0.35</v>
      </c>
      <c r="F8" s="5">
        <v>4.3</v>
      </c>
      <c r="G8" s="5">
        <v>3</v>
      </c>
      <c r="H8" s="5">
        <v>4.5</v>
      </c>
      <c r="I8" s="5">
        <v>2</v>
      </c>
      <c r="J8" s="5">
        <f>Ondergrondscenario[[#This Row],[bodemhoogte_vak]]-Ondergrondscenario[[#This Row],[Top_zand]]</f>
        <v>1.2999999999999998</v>
      </c>
      <c r="K8" s="5">
        <v>16.5</v>
      </c>
      <c r="L8" s="6">
        <v>3.1E-4</v>
      </c>
      <c r="M8" s="5">
        <v>7.5</v>
      </c>
      <c r="N8" s="5">
        <v>13</v>
      </c>
      <c r="O8" s="5">
        <v>20</v>
      </c>
      <c r="P8" s="5">
        <f>SUM(Ondergrondscenario[[#This Row],[Dikte_H_Rg_zm]:[Dikte_P_Rg_zm]])</f>
        <v>40.5</v>
      </c>
      <c r="Q8" s="5">
        <v>20</v>
      </c>
      <c r="R8" s="5">
        <v>75</v>
      </c>
      <c r="S8" s="5">
        <v>55</v>
      </c>
      <c r="T8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2225</v>
      </c>
      <c r="U8" s="5">
        <f>IF(Ondergrondscenario[[#This Row],[Dikte_WVP]]&lt;1.5,5,Ondergrondscenario[[#This Row],[kD_WVP]]/Ondergrondscenario[[#This Row],[Dikte_WVP]])</f>
        <v>54.938271604938272</v>
      </c>
      <c r="V8" s="5">
        <f>IF(Ondergrondscenario[[#This Row],[D_cover_vak]]&gt;grens_dik_dun,(Ondergrondscenario[[#This Row],[D_cover_vak]]-grens_dik_dun)/k_waarde_dik+grens_dik_dun/k_waarde_dun,Ondergrondscenario[[#This Row],[D_cover_vak]]/k_waarde_dun)</f>
        <v>12.999999999999998</v>
      </c>
      <c r="W8" s="5">
        <v>5</v>
      </c>
      <c r="X8" s="5">
        <f>SQRT(Ondergrondscenario[[#This Row],[kD_WVP]]*Ondergrondscenario[[#This Row],[Weerstand_C1_voorland]])</f>
        <v>105.47511554864494</v>
      </c>
      <c r="Y8" s="5">
        <f>SQRT(Ondergrondscenario[[#This Row],[kD_WVP]]*Ondergrondscenario[[#This Row],[Weerstand_C3_achterland]])</f>
        <v>170.07351351694948</v>
      </c>
      <c r="Z8" s="5">
        <f>Ondergrondscenario[[#This Row],[Leklengte_stat_voorland]]/Ondergrondscenario[[#This Row],[Leklengte_stat_achterland]]</f>
        <v>0.62017367294604231</v>
      </c>
      <c r="AA8" s="5">
        <v>3500</v>
      </c>
      <c r="AB8" s="5"/>
      <c r="AC8" s="5"/>
      <c r="AD8" s="5"/>
      <c r="AE8" s="5"/>
      <c r="AF8" s="6"/>
    </row>
    <row r="9" spans="1:33" x14ac:dyDescent="0.45">
      <c r="A9">
        <v>3</v>
      </c>
      <c r="B9">
        <v>1</v>
      </c>
      <c r="C9" t="s">
        <v>102</v>
      </c>
      <c r="D9" t="s">
        <v>14</v>
      </c>
      <c r="E9" s="5">
        <v>0.2</v>
      </c>
      <c r="F9" s="5">
        <v>4.3</v>
      </c>
      <c r="G9" s="5">
        <v>3</v>
      </c>
      <c r="H9" s="5"/>
      <c r="I9" s="5"/>
      <c r="J9" s="5">
        <f>Ondergrondscenario[[#This Row],[bodemhoogte_vak]]-Ondergrondscenario[[#This Row],[Top_zand]]</f>
        <v>1.2999999999999998</v>
      </c>
      <c r="K9" s="5">
        <v>16.5</v>
      </c>
      <c r="L9" s="6">
        <v>3.1E-4</v>
      </c>
      <c r="M9" s="5">
        <v>5.5</v>
      </c>
      <c r="N9" s="5"/>
      <c r="O9" s="5"/>
      <c r="P9" s="5">
        <f>SUM(Ondergrondscenario[[#This Row],[Dikte_H_Rg_zm]:[Dikte_P_Rg_zm]])</f>
        <v>5.5</v>
      </c>
      <c r="Q9" s="5">
        <v>20</v>
      </c>
      <c r="R9" s="5">
        <v>75</v>
      </c>
      <c r="S9" s="5">
        <v>55</v>
      </c>
      <c r="T9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110</v>
      </c>
      <c r="U9" s="5">
        <f>IF(Ondergrondscenario[[#This Row],[Dikte_WVP]]&lt;1.5,5,Ondergrondscenario[[#This Row],[kD_WVP]]/Ondergrondscenario[[#This Row],[Dikte_WVP]])</f>
        <v>20</v>
      </c>
      <c r="V9" s="5">
        <f>IF(Ondergrondscenario[[#This Row],[D_cover_vak]]&gt;grens_dik_dun,(Ondergrondscenario[[#This Row],[D_cover_vak]]-grens_dik_dun)/k_waarde_dik+grens_dik_dun/k_waarde_dun,Ondergrondscenario[[#This Row],[D_cover_vak]]/k_waarde_dun)</f>
        <v>12.999999999999998</v>
      </c>
      <c r="W9" s="5">
        <v>5</v>
      </c>
      <c r="X9" s="5">
        <f>SQRT(Ondergrondscenario[[#This Row],[kD_WVP]]*Ondergrondscenario[[#This Row],[Weerstand_C1_voorland]])</f>
        <v>23.45207879911715</v>
      </c>
      <c r="Y9" s="5">
        <f>SQRT(Ondergrondscenario[[#This Row],[kD_WVP]]*Ondergrondscenario[[#This Row],[Weerstand_C3_achterland]])</f>
        <v>37.815340802378074</v>
      </c>
      <c r="Z9" s="5">
        <f>Ondergrondscenario[[#This Row],[Leklengte_stat_voorland]]/Ondergrondscenario[[#This Row],[Leklengte_stat_achterland]]</f>
        <v>0.62017367294604231</v>
      </c>
      <c r="AA9" s="5">
        <v>3500</v>
      </c>
      <c r="AB9" s="5"/>
      <c r="AC9" s="5"/>
      <c r="AD9" s="5"/>
      <c r="AE9" s="5"/>
      <c r="AF9" s="6"/>
    </row>
    <row r="10" spans="1:33" x14ac:dyDescent="0.45">
      <c r="A10">
        <v>4</v>
      </c>
      <c r="B10">
        <v>1</v>
      </c>
      <c r="C10" t="s">
        <v>102</v>
      </c>
      <c r="D10" t="s">
        <v>15</v>
      </c>
      <c r="E10" s="5">
        <v>0.35</v>
      </c>
      <c r="F10" s="5">
        <v>4.3</v>
      </c>
      <c r="G10" s="5">
        <v>-1</v>
      </c>
      <c r="H10" s="5"/>
      <c r="I10" s="5"/>
      <c r="J10" s="5">
        <f>Ondergrondscenario[[#This Row],[bodemhoogte_vak]]-Ondergrondscenario[[#This Row],[Top_zand]]</f>
        <v>5.3</v>
      </c>
      <c r="K10" s="5">
        <v>16.5</v>
      </c>
      <c r="L10" s="6">
        <v>3.1E-4</v>
      </c>
      <c r="M10" s="5">
        <v>0.2</v>
      </c>
      <c r="N10" s="5">
        <v>14</v>
      </c>
      <c r="O10" s="5">
        <v>20</v>
      </c>
      <c r="P10" s="5">
        <f>SUM(Ondergrondscenario[[#This Row],[Dikte_H_Rg_zm]:[Dikte_P_Rg_zm]])</f>
        <v>34.200000000000003</v>
      </c>
      <c r="Q10" s="5">
        <v>20</v>
      </c>
      <c r="R10" s="5">
        <v>75</v>
      </c>
      <c r="S10" s="5">
        <v>55</v>
      </c>
      <c r="T10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2154</v>
      </c>
      <c r="U10" s="5">
        <f>IF(Ondergrondscenario[[#This Row],[Dikte_WVP]]&lt;1.5,5,Ondergrondscenario[[#This Row],[kD_WVP]]/Ondergrondscenario[[#This Row],[Dikte_WVP]])</f>
        <v>62.98245614035087</v>
      </c>
      <c r="V10" s="5">
        <f>IF(Ondergrondscenario[[#This Row],[D_cover_vak]]&gt;grens_dik_dun,(Ondergrondscenario[[#This Row],[D_cover_vak]]-grens_dik_dun)/k_waarde_dik+grens_dik_dun/k_waarde_dun,Ondergrondscenario[[#This Row],[D_cover_vak]]/k_waarde_dun)</f>
        <v>395</v>
      </c>
      <c r="W10" s="5">
        <v>5</v>
      </c>
      <c r="X10" s="5">
        <f>SQRT(Ondergrondscenario[[#This Row],[kD_WVP]]*Ondergrondscenario[[#This Row],[Weerstand_C1_voorland]])</f>
        <v>103.77861051295686</v>
      </c>
      <c r="Y10" s="5">
        <f>SQRT(Ondergrondscenario[[#This Row],[kD_WVP]]*Ondergrondscenario[[#This Row],[Weerstand_C3_achterland]])</f>
        <v>922.40446659803206</v>
      </c>
      <c r="Z10" s="5">
        <f>Ondergrondscenario[[#This Row],[Leklengte_stat_voorland]]/Ondergrondscenario[[#This Row],[Leklengte_stat_achterland]]</f>
        <v>0.11250879009260238</v>
      </c>
      <c r="AA10" s="5">
        <v>3500</v>
      </c>
      <c r="AB10" s="5"/>
      <c r="AC10" s="5"/>
      <c r="AD10" s="5"/>
      <c r="AE10" s="5"/>
      <c r="AF10" s="6"/>
    </row>
    <row r="11" spans="1:33" x14ac:dyDescent="0.45">
      <c r="A11">
        <v>5</v>
      </c>
      <c r="B11">
        <v>1</v>
      </c>
      <c r="C11" t="s">
        <v>102</v>
      </c>
      <c r="D11" t="s">
        <v>16</v>
      </c>
      <c r="E11" s="5">
        <v>0</v>
      </c>
      <c r="F11" s="5">
        <v>4.3</v>
      </c>
      <c r="G11" s="5"/>
      <c r="H11" s="5"/>
      <c r="I11" s="5"/>
      <c r="J11" s="5">
        <f>Ondergrondscenario[[#This Row],[bodemhoogte_vak]]-Ondergrondscenario[[#This Row],[Top_zand]]</f>
        <v>4.3</v>
      </c>
      <c r="K11" s="5">
        <v>16.5</v>
      </c>
      <c r="L11" s="6">
        <v>3.1E-4</v>
      </c>
      <c r="M11" s="5"/>
      <c r="N11" s="5"/>
      <c r="O11" s="5"/>
      <c r="P11" s="5">
        <f>SUM(Ondergrondscenario[[#This Row],[Dikte_H_Rg_zm]:[Dikte_P_Rg_zm]])</f>
        <v>0</v>
      </c>
      <c r="Q11" s="5">
        <v>20</v>
      </c>
      <c r="R11" s="5">
        <v>75</v>
      </c>
      <c r="S11" s="5">
        <v>55</v>
      </c>
      <c r="T11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0</v>
      </c>
      <c r="U11" s="5">
        <f>IF(Ondergrondscenario[[#This Row],[Dikte_WVP]]&lt;1.5,5,Ondergrondscenario[[#This Row],[kD_WVP]]/Ondergrondscenario[[#This Row],[Dikte_WVP]])</f>
        <v>5</v>
      </c>
      <c r="V11" s="5">
        <f>IF(Ondergrondscenario[[#This Row],[D_cover_vak]]&gt;grens_dik_dun,(Ondergrondscenario[[#This Row],[D_cover_vak]]-grens_dik_dun)/k_waarde_dik+grens_dik_dun/k_waarde_dun,Ondergrondscenario[[#This Row],[D_cover_vak]]/k_waarde_dun)</f>
        <v>295</v>
      </c>
      <c r="W11" s="5">
        <v>5</v>
      </c>
      <c r="X11" s="5">
        <f>SQRT(Ondergrondscenario[[#This Row],[kD_WVP]]*Ondergrondscenario[[#This Row],[Weerstand_C1_voorland]])</f>
        <v>0</v>
      </c>
      <c r="Y11" s="5">
        <f>SQRT(Ondergrondscenario[[#This Row],[kD_WVP]]*Ondergrondscenario[[#This Row],[Weerstand_C3_achterland]])</f>
        <v>0</v>
      </c>
      <c r="Z11" s="5" t="e">
        <f>Ondergrondscenario[[#This Row],[Leklengte_stat_voorland]]/Ondergrondscenario[[#This Row],[Leklengte_stat_achterland]]</f>
        <v>#DIV/0!</v>
      </c>
      <c r="AA11" s="5">
        <v>3500</v>
      </c>
      <c r="AB11" s="5"/>
      <c r="AC11" s="5"/>
      <c r="AD11" s="5"/>
      <c r="AE11" s="5"/>
      <c r="AF11" s="6"/>
    </row>
    <row r="12" spans="1:33" x14ac:dyDescent="0.45">
      <c r="A12">
        <v>6</v>
      </c>
      <c r="B12">
        <v>1</v>
      </c>
      <c r="C12" t="s">
        <v>102</v>
      </c>
      <c r="D12" t="s">
        <v>17</v>
      </c>
      <c r="E12" s="5">
        <v>0</v>
      </c>
      <c r="F12" s="5">
        <v>4.3</v>
      </c>
      <c r="G12" s="5"/>
      <c r="H12" s="5"/>
      <c r="I12" s="5"/>
      <c r="J12" s="5">
        <f>Ondergrondscenario[[#This Row],[bodemhoogte_vak]]-Ondergrondscenario[[#This Row],[Top_zand]]</f>
        <v>4.3</v>
      </c>
      <c r="K12" s="5">
        <v>16.5</v>
      </c>
      <c r="L12" s="6">
        <v>3.1E-4</v>
      </c>
      <c r="M12" s="5"/>
      <c r="N12" s="5"/>
      <c r="O12" s="5"/>
      <c r="P12" s="5">
        <f>SUM(Ondergrondscenario[[#This Row],[Dikte_H_Rg_zm]:[Dikte_P_Rg_zm]])</f>
        <v>0</v>
      </c>
      <c r="Q12" s="5">
        <v>20</v>
      </c>
      <c r="R12" s="5">
        <v>75</v>
      </c>
      <c r="S12" s="5">
        <v>55</v>
      </c>
      <c r="T12" s="5">
        <f>Ondergrondscenario[[#This Row],[Dikte_H_Rg_zm]]*Ondergrondscenario[[#This Row],[k_H_Rg_zm]]+Ondergrondscenario[[#This Row],[Dikte_P_Rg_zg]]*Ondergrondscenario[[#This Row],[k_P_Rg_zg]]+Ondergrondscenario[[#This Row],[Dikte_P_Rg_zm]]*Ondergrondscenario[[#This Row],[k_P_Rg_zm]]</f>
        <v>0</v>
      </c>
      <c r="U12" s="5">
        <f>IF(Ondergrondscenario[[#This Row],[Dikte_WVP]]&lt;1.5,5,Ondergrondscenario[[#This Row],[kD_WVP]]/Ondergrondscenario[[#This Row],[Dikte_WVP]])</f>
        <v>5</v>
      </c>
      <c r="V12" s="5">
        <f>IF(Ondergrondscenario[[#This Row],[D_cover_vak]]&gt;grens_dik_dun,(Ondergrondscenario[[#This Row],[D_cover_vak]]-grens_dik_dun)/k_waarde_dik+grens_dik_dun/k_waarde_dun,Ondergrondscenario[[#This Row],[D_cover_vak]]/k_waarde_dun)</f>
        <v>295</v>
      </c>
      <c r="W12" s="5">
        <v>5</v>
      </c>
      <c r="X12" s="5">
        <f>SQRT(Ondergrondscenario[[#This Row],[kD_WVP]]*Ondergrondscenario[[#This Row],[Weerstand_C1_voorland]])</f>
        <v>0</v>
      </c>
      <c r="Y12" s="5">
        <f>SQRT(Ondergrondscenario[[#This Row],[kD_WVP]]*Ondergrondscenario[[#This Row],[Weerstand_C3_achterland]])</f>
        <v>0</v>
      </c>
      <c r="Z12" s="5" t="e">
        <f>Ondergrondscenario[[#This Row],[Leklengte_stat_voorland]]/Ondergrondscenario[[#This Row],[Leklengte_stat_achterland]]</f>
        <v>#DIV/0!</v>
      </c>
      <c r="AA12" s="5">
        <v>3500</v>
      </c>
      <c r="AB12" s="5"/>
      <c r="AC12" s="5"/>
      <c r="AD12" s="5"/>
      <c r="AE12" s="5"/>
      <c r="AF12" s="6"/>
    </row>
    <row r="13" spans="1:33" x14ac:dyDescent="0.45">
      <c r="E13" s="5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C13" s="5"/>
      <c r="AD13" s="5"/>
      <c r="AE13" s="5"/>
      <c r="AF13" s="5"/>
      <c r="AG13" s="6"/>
    </row>
    <row r="14" spans="1:33" x14ac:dyDescent="0.45">
      <c r="E14" s="5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C14" s="5"/>
      <c r="AD14" s="5"/>
      <c r="AE14" s="5"/>
      <c r="AF14" s="5"/>
      <c r="AG14" s="6"/>
    </row>
    <row r="15" spans="1:33" x14ac:dyDescent="0.45"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C15" s="5"/>
      <c r="AD15" s="5"/>
      <c r="AE15" s="5"/>
      <c r="AF15" s="5"/>
      <c r="AG15" s="6"/>
    </row>
    <row r="16" spans="1:33" x14ac:dyDescent="0.45">
      <c r="E16" s="5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5"/>
      <c r="AD16" s="5"/>
      <c r="AE16" s="5"/>
      <c r="AF16" s="5"/>
      <c r="AG16" s="6"/>
    </row>
    <row r="17" spans="5:33" x14ac:dyDescent="0.45">
      <c r="E17" s="5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C17" s="5"/>
      <c r="AD17" s="5"/>
      <c r="AE17" s="5"/>
      <c r="AF17" s="5"/>
      <c r="AG17" s="6"/>
    </row>
    <row r="18" spans="5:33" x14ac:dyDescent="0.45">
      <c r="E18" s="5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C18" s="5"/>
      <c r="AD18" s="5"/>
      <c r="AE18" s="5"/>
      <c r="AF18" s="5"/>
      <c r="AG18" s="6"/>
    </row>
    <row r="19" spans="5:33" x14ac:dyDescent="0.45">
      <c r="E19" s="5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5"/>
      <c r="AD19" s="5"/>
      <c r="AE19" s="5"/>
      <c r="AF19" s="5"/>
      <c r="AG19" s="6"/>
    </row>
    <row r="20" spans="5:33" x14ac:dyDescent="0.45">
      <c r="E20" s="5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C20" s="5"/>
      <c r="AD20" s="5"/>
      <c r="AE20" s="5"/>
      <c r="AF20" s="5"/>
      <c r="AG20" s="6"/>
    </row>
    <row r="21" spans="5:33" x14ac:dyDescent="0.45">
      <c r="E21" s="5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C21" s="5"/>
      <c r="AD21" s="5"/>
      <c r="AE21" s="5"/>
      <c r="AF21" s="5"/>
      <c r="AG21" s="6"/>
    </row>
    <row r="22" spans="5:33" x14ac:dyDescent="0.45">
      <c r="E22" s="5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C22" s="5"/>
      <c r="AD22" s="5"/>
      <c r="AE22" s="5"/>
      <c r="AF22" s="5"/>
      <c r="AG22" s="6"/>
    </row>
    <row r="23" spans="5:33" x14ac:dyDescent="0.45"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C23" s="5"/>
      <c r="AD23" s="5"/>
      <c r="AE23" s="5"/>
      <c r="AF23" s="5"/>
      <c r="AG23" s="6"/>
    </row>
    <row r="24" spans="5:33" x14ac:dyDescent="0.45">
      <c r="E24" s="5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C24" s="5"/>
      <c r="AD24" s="5"/>
      <c r="AE24" s="5"/>
      <c r="AF24" s="5"/>
      <c r="AG24" s="6"/>
    </row>
    <row r="25" spans="5:33" x14ac:dyDescent="0.45">
      <c r="E25" s="5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C25" s="5"/>
      <c r="AD25" s="5"/>
      <c r="AE25" s="5"/>
      <c r="AF25" s="5"/>
      <c r="AG25" s="6"/>
    </row>
    <row r="26" spans="5:33" x14ac:dyDescent="0.45">
      <c r="E26" s="5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C26" s="5"/>
      <c r="AD26" s="5"/>
      <c r="AE26" s="5"/>
      <c r="AF26" s="5"/>
      <c r="AG26" s="6"/>
    </row>
    <row r="27" spans="5:33" x14ac:dyDescent="0.45">
      <c r="E27" s="5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C27" s="5"/>
      <c r="AD27" s="5"/>
      <c r="AE27" s="5"/>
      <c r="AF27" s="5"/>
      <c r="AG27" s="6"/>
    </row>
    <row r="28" spans="5:33" x14ac:dyDescent="0.45">
      <c r="E28" s="5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6"/>
    </row>
    <row r="29" spans="5:33" x14ac:dyDescent="0.45">
      <c r="E29" s="5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C29" s="5"/>
      <c r="AD29" s="5"/>
      <c r="AE29" s="5"/>
      <c r="AF29" s="5"/>
      <c r="AG29" s="6"/>
    </row>
    <row r="30" spans="5:33" x14ac:dyDescent="0.45">
      <c r="E30" s="5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C30" s="5"/>
      <c r="AD30" s="5"/>
      <c r="AE30" s="5"/>
      <c r="AF30" s="5"/>
      <c r="AG30" s="6"/>
    </row>
    <row r="31" spans="5:33" x14ac:dyDescent="0.45"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C31" s="5"/>
      <c r="AD31" s="5"/>
      <c r="AE31" s="5"/>
      <c r="AF31" s="5"/>
      <c r="AG31" s="6"/>
    </row>
    <row r="32" spans="5:33" x14ac:dyDescent="0.45">
      <c r="E32" s="5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C32" s="5"/>
      <c r="AD32" s="5"/>
      <c r="AE32" s="5"/>
      <c r="AF32" s="5"/>
      <c r="AG32" s="6"/>
    </row>
    <row r="33" spans="5:33" x14ac:dyDescent="0.45"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C33" s="5"/>
      <c r="AD33" s="5"/>
      <c r="AE33" s="5"/>
      <c r="AF33" s="5"/>
      <c r="AG33" s="6"/>
    </row>
    <row r="34" spans="5:33" x14ac:dyDescent="0.45">
      <c r="E34" s="5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C34" s="5"/>
      <c r="AD34" s="5"/>
      <c r="AE34" s="5"/>
      <c r="AF34" s="5"/>
      <c r="AG34" s="6"/>
    </row>
    <row r="35" spans="5:33" x14ac:dyDescent="0.45">
      <c r="E35" s="5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C35" s="5"/>
      <c r="AD35" s="5"/>
      <c r="AE35" s="5"/>
      <c r="AF35" s="5"/>
      <c r="AG35" s="6"/>
    </row>
    <row r="36" spans="5:33" x14ac:dyDescent="0.45">
      <c r="E36" s="5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C36" s="5"/>
      <c r="AD36" s="5"/>
      <c r="AE36" s="5"/>
      <c r="AF36" s="5"/>
      <c r="AG36" s="6"/>
    </row>
    <row r="37" spans="5:33" x14ac:dyDescent="0.45">
      <c r="E37" s="5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C37" s="5"/>
      <c r="AD37" s="5"/>
      <c r="AE37" s="5"/>
      <c r="AF37" s="5"/>
      <c r="AG37" s="6"/>
    </row>
    <row r="38" spans="5:33" x14ac:dyDescent="0.45">
      <c r="E38" s="5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C38" s="5"/>
      <c r="AD38" s="5"/>
      <c r="AE38" s="5"/>
      <c r="AF38" s="5"/>
      <c r="AG38" s="6"/>
    </row>
    <row r="39" spans="5:33" x14ac:dyDescent="0.45"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C39" s="5"/>
      <c r="AD39" s="5"/>
      <c r="AE39" s="5"/>
      <c r="AF39" s="5"/>
      <c r="AG39" s="6"/>
    </row>
    <row r="40" spans="5:33" x14ac:dyDescent="0.45">
      <c r="E40" s="5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C40" s="5"/>
      <c r="AD40" s="5"/>
      <c r="AE40" s="5"/>
      <c r="AF40" s="5"/>
      <c r="AG40" s="6"/>
    </row>
    <row r="41" spans="5:33" x14ac:dyDescent="0.45">
      <c r="E41" s="5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C41" s="5"/>
      <c r="AD41" s="5"/>
      <c r="AE41" s="5"/>
      <c r="AF41" s="5"/>
      <c r="AG41" s="6"/>
    </row>
    <row r="42" spans="5:33" x14ac:dyDescent="0.45">
      <c r="E42" s="5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C42" s="5"/>
      <c r="AD42" s="5"/>
      <c r="AE42" s="5"/>
      <c r="AF42" s="5"/>
      <c r="AG42" s="6"/>
    </row>
    <row r="43" spans="5:33" x14ac:dyDescent="0.45">
      <c r="E43" s="5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C43" s="5"/>
      <c r="AD43" s="5"/>
      <c r="AE43" s="5"/>
      <c r="AF43" s="5"/>
      <c r="AG43" s="6"/>
    </row>
    <row r="44" spans="5:33" x14ac:dyDescent="0.45">
      <c r="E44" s="5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C44" s="5"/>
      <c r="AD44" s="5"/>
      <c r="AE44" s="5"/>
      <c r="AF44" s="5"/>
      <c r="AG44" s="6"/>
    </row>
    <row r="45" spans="5:33" x14ac:dyDescent="0.45">
      <c r="E45" s="5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C45" s="5"/>
      <c r="AD45" s="5"/>
      <c r="AE45" s="5"/>
      <c r="AF45" s="5"/>
      <c r="AG45" s="6"/>
    </row>
    <row r="46" spans="5:33" x14ac:dyDescent="0.45">
      <c r="E46" s="5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C46" s="5"/>
      <c r="AD46" s="5"/>
      <c r="AE46" s="5"/>
      <c r="AF46" s="5"/>
      <c r="AG46" s="6"/>
    </row>
    <row r="47" spans="5:33" x14ac:dyDescent="0.45"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C47" s="5"/>
      <c r="AD47" s="5"/>
      <c r="AE47" s="5"/>
      <c r="AF47" s="5"/>
      <c r="AG47" s="6"/>
    </row>
    <row r="48" spans="5:33" x14ac:dyDescent="0.45">
      <c r="E48" s="5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C48" s="5"/>
      <c r="AD48" s="5"/>
      <c r="AE48" s="5"/>
      <c r="AF48" s="5"/>
      <c r="AG48" s="6"/>
    </row>
    <row r="49" spans="5:33" x14ac:dyDescent="0.45">
      <c r="E49" s="5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C49" s="5"/>
      <c r="AD49" s="5"/>
      <c r="AE49" s="5"/>
      <c r="AF49" s="5"/>
      <c r="AG49" s="6"/>
    </row>
    <row r="50" spans="5:33" x14ac:dyDescent="0.45">
      <c r="E50" s="5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C50" s="5"/>
      <c r="AD50" s="5"/>
      <c r="AE50" s="5"/>
      <c r="AF50" s="5"/>
      <c r="AG50" s="6"/>
    </row>
    <row r="51" spans="5:33" x14ac:dyDescent="0.45">
      <c r="E51" s="5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C51" s="5"/>
      <c r="AD51" s="5"/>
      <c r="AE51" s="5"/>
      <c r="AF51" s="5"/>
      <c r="AG51" s="6"/>
    </row>
    <row r="52" spans="5:33" x14ac:dyDescent="0.45">
      <c r="E52" s="5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C52" s="5"/>
      <c r="AD52" s="5"/>
      <c r="AE52" s="5"/>
      <c r="AF52" s="5"/>
      <c r="AG52" s="6"/>
    </row>
    <row r="53" spans="5:33" x14ac:dyDescent="0.45">
      <c r="E53" s="5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C53" s="5"/>
      <c r="AD53" s="5"/>
      <c r="AE53" s="5"/>
      <c r="AF53" s="5"/>
      <c r="AG53" s="6"/>
    </row>
    <row r="54" spans="5:33" x14ac:dyDescent="0.45">
      <c r="E54" s="5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D54" s="5"/>
      <c r="AE54" s="5"/>
      <c r="AF54" s="5"/>
      <c r="AG54" s="6"/>
    </row>
    <row r="55" spans="5:33" x14ac:dyDescent="0.45"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C55" s="5"/>
      <c r="AD55" s="5"/>
      <c r="AE55" s="5"/>
      <c r="AF55" s="5"/>
      <c r="AG55" s="6"/>
    </row>
    <row r="56" spans="5:33" x14ac:dyDescent="0.45">
      <c r="E56" s="5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C56" s="5"/>
      <c r="AD56" s="5"/>
      <c r="AE56" s="5"/>
      <c r="AF56" s="5"/>
      <c r="AG56" s="6"/>
    </row>
    <row r="57" spans="5:33" x14ac:dyDescent="0.45">
      <c r="E57" s="5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C57" s="5"/>
      <c r="AD57" s="5"/>
      <c r="AE57" s="5"/>
      <c r="AF57" s="5"/>
      <c r="AG57" s="6"/>
    </row>
    <row r="58" spans="5:33" x14ac:dyDescent="0.45">
      <c r="E58" s="5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C58" s="5"/>
      <c r="AD58" s="5"/>
      <c r="AE58" s="5"/>
      <c r="AF58" s="5"/>
      <c r="AG58" s="6"/>
    </row>
    <row r="59" spans="5:33" x14ac:dyDescent="0.45">
      <c r="E59" s="5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C59" s="5"/>
      <c r="AD59" s="5"/>
      <c r="AE59" s="5"/>
      <c r="AF59" s="5"/>
      <c r="AG59" s="6"/>
    </row>
    <row r="60" spans="5:33" x14ac:dyDescent="0.45">
      <c r="E60" s="5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C60" s="5"/>
      <c r="AD60" s="5"/>
      <c r="AE60" s="5"/>
      <c r="AF60" s="5"/>
      <c r="AG60" s="6"/>
    </row>
    <row r="61" spans="5:33" x14ac:dyDescent="0.45">
      <c r="E61" s="5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C61" s="5"/>
      <c r="AD61" s="5"/>
      <c r="AE61" s="5"/>
      <c r="AF61" s="5"/>
      <c r="AG61" s="6"/>
    </row>
    <row r="62" spans="5:33" x14ac:dyDescent="0.45">
      <c r="E62" s="5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C62" s="5"/>
      <c r="AD62" s="5"/>
      <c r="AE62" s="5"/>
      <c r="AF62" s="5"/>
      <c r="AG62" s="6"/>
    </row>
    <row r="63" spans="5:33" x14ac:dyDescent="0.45"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C63" s="5"/>
      <c r="AD63" s="5"/>
      <c r="AE63" s="5"/>
      <c r="AF63" s="5"/>
      <c r="AG63" s="6"/>
    </row>
    <row r="64" spans="5:33" x14ac:dyDescent="0.45">
      <c r="E64" s="5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C64" s="5"/>
      <c r="AD64" s="5"/>
      <c r="AE64" s="5"/>
      <c r="AF64" s="5"/>
      <c r="AG64" s="6"/>
    </row>
    <row r="65" spans="5:33" x14ac:dyDescent="0.45">
      <c r="E65" s="5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C65" s="5"/>
      <c r="AD65" s="5"/>
      <c r="AE65" s="5"/>
      <c r="AF65" s="5"/>
      <c r="AG65" s="6"/>
    </row>
    <row r="66" spans="5:33" x14ac:dyDescent="0.45">
      <c r="E66" s="5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C66" s="5"/>
      <c r="AD66" s="5"/>
      <c r="AE66" s="5"/>
      <c r="AF66" s="5"/>
      <c r="AG66" s="6"/>
    </row>
    <row r="67" spans="5:33" x14ac:dyDescent="0.45">
      <c r="E67" s="5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C67" s="5"/>
      <c r="AD67" s="5"/>
      <c r="AE67" s="5"/>
      <c r="AF67" s="5"/>
      <c r="AG67" s="6"/>
    </row>
    <row r="68" spans="5:33" x14ac:dyDescent="0.45">
      <c r="E68" s="5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C68" s="5"/>
      <c r="AD68" s="5"/>
      <c r="AE68" s="5"/>
      <c r="AF68" s="5"/>
      <c r="AG68" s="6"/>
    </row>
    <row r="69" spans="5:33" x14ac:dyDescent="0.45">
      <c r="E69" s="5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C69" s="5"/>
      <c r="AD69" s="5"/>
      <c r="AE69" s="5"/>
      <c r="AF69" s="5"/>
      <c r="AG69" s="6"/>
    </row>
    <row r="70" spans="5:33" x14ac:dyDescent="0.45">
      <c r="E70" s="5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C70" s="5"/>
      <c r="AD70" s="5"/>
      <c r="AE70" s="5"/>
      <c r="AF70" s="5"/>
      <c r="AG70" s="6"/>
    </row>
    <row r="71" spans="5:33" x14ac:dyDescent="0.45"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C71" s="5"/>
      <c r="AD71" s="5"/>
      <c r="AE71" s="5"/>
      <c r="AF71" s="5"/>
      <c r="AG71" s="6"/>
    </row>
    <row r="72" spans="5:33" x14ac:dyDescent="0.45">
      <c r="E72" s="5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C72" s="5"/>
      <c r="AD72" s="5"/>
      <c r="AE72" s="5"/>
      <c r="AF72" s="5"/>
      <c r="AG72" s="6"/>
    </row>
    <row r="73" spans="5:33" x14ac:dyDescent="0.45">
      <c r="E73" s="5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C73" s="5"/>
      <c r="AD73" s="5"/>
      <c r="AE73" s="5"/>
      <c r="AF73" s="5"/>
      <c r="AG73" s="6"/>
    </row>
    <row r="74" spans="5:33" x14ac:dyDescent="0.45">
      <c r="E74" s="5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C74" s="5"/>
      <c r="AD74" s="5"/>
      <c r="AE74" s="5"/>
      <c r="AF74" s="5"/>
      <c r="AG74" s="6"/>
    </row>
    <row r="75" spans="5:33" x14ac:dyDescent="0.45">
      <c r="E75" s="5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C75" s="5"/>
      <c r="AD75" s="5"/>
      <c r="AE75" s="5"/>
      <c r="AF75" s="5"/>
      <c r="AG75" s="6"/>
    </row>
    <row r="76" spans="5:33" x14ac:dyDescent="0.45">
      <c r="E76" s="5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C76" s="5"/>
      <c r="AD76" s="5"/>
      <c r="AE76" s="5"/>
      <c r="AF76" s="5"/>
      <c r="AG76" s="6"/>
    </row>
    <row r="77" spans="5:33" x14ac:dyDescent="0.45">
      <c r="E77" s="5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C77" s="5"/>
      <c r="AD77" s="5"/>
      <c r="AE77" s="5"/>
      <c r="AF77" s="5"/>
      <c r="AG77" s="6"/>
    </row>
    <row r="78" spans="5:33" x14ac:dyDescent="0.45">
      <c r="E78" s="5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C78" s="5"/>
      <c r="AD78" s="5"/>
      <c r="AE78" s="5"/>
      <c r="AF78" s="5"/>
      <c r="AG78" s="6"/>
    </row>
    <row r="79" spans="5:33" x14ac:dyDescent="0.45"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C79" s="5"/>
      <c r="AD79" s="5"/>
      <c r="AE79" s="5"/>
      <c r="AF79" s="5"/>
      <c r="AG79" s="6"/>
    </row>
    <row r="80" spans="5:33" x14ac:dyDescent="0.45">
      <c r="E80" s="5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6"/>
    </row>
    <row r="81" spans="5:33" x14ac:dyDescent="0.45">
      <c r="E81" s="5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C81" s="5"/>
      <c r="AD81" s="5"/>
      <c r="AE81" s="5"/>
      <c r="AF81" s="5"/>
      <c r="AG81" s="6"/>
    </row>
    <row r="82" spans="5:33" x14ac:dyDescent="0.45">
      <c r="E82" s="5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C82" s="5"/>
      <c r="AD82" s="5"/>
      <c r="AE82" s="5"/>
      <c r="AF82" s="5"/>
      <c r="AG82" s="6"/>
    </row>
    <row r="83" spans="5:33" x14ac:dyDescent="0.45">
      <c r="E83" s="5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C83" s="5"/>
      <c r="AD83" s="5"/>
      <c r="AE83" s="5"/>
      <c r="AF83" s="5"/>
      <c r="AG83" s="6"/>
    </row>
    <row r="84" spans="5:33" x14ac:dyDescent="0.45">
      <c r="E84" s="5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C84" s="5"/>
      <c r="AD84" s="5"/>
      <c r="AE84" s="5"/>
      <c r="AF84" s="5"/>
      <c r="AG84" s="6"/>
    </row>
    <row r="85" spans="5:33" x14ac:dyDescent="0.45">
      <c r="E85" s="5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C85" s="5"/>
      <c r="AD85" s="5"/>
      <c r="AE85" s="5"/>
      <c r="AF85" s="5"/>
      <c r="AG85" s="6"/>
    </row>
    <row r="86" spans="5:33" x14ac:dyDescent="0.45">
      <c r="E86" s="5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C86" s="5"/>
      <c r="AD86" s="5"/>
      <c r="AE86" s="5"/>
      <c r="AF86" s="5"/>
      <c r="AG86" s="6"/>
    </row>
    <row r="87" spans="5:33" x14ac:dyDescent="0.45"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C87" s="5"/>
      <c r="AD87" s="5"/>
      <c r="AE87" s="5"/>
      <c r="AF87" s="5"/>
      <c r="AG87" s="6"/>
    </row>
    <row r="88" spans="5:33" x14ac:dyDescent="0.45">
      <c r="E88" s="5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C88" s="5"/>
      <c r="AD88" s="5"/>
      <c r="AE88" s="5"/>
      <c r="AF88" s="5"/>
      <c r="AG88" s="6"/>
    </row>
    <row r="89" spans="5:33" x14ac:dyDescent="0.45">
      <c r="E89" s="5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C89" s="5"/>
      <c r="AD89" s="5"/>
      <c r="AE89" s="5"/>
      <c r="AF89" s="5"/>
      <c r="AG89" s="6"/>
    </row>
    <row r="90" spans="5:33" x14ac:dyDescent="0.45">
      <c r="E90" s="5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C90" s="5"/>
      <c r="AD90" s="5"/>
      <c r="AE90" s="5"/>
      <c r="AF90" s="5"/>
      <c r="AG90" s="6"/>
    </row>
    <row r="91" spans="5:33" x14ac:dyDescent="0.45">
      <c r="E91" s="5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C91" s="5"/>
      <c r="AD91" s="5"/>
      <c r="AE91" s="5"/>
      <c r="AF91" s="5"/>
      <c r="AG91" s="6"/>
    </row>
    <row r="92" spans="5:33" x14ac:dyDescent="0.45">
      <c r="E92" s="5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C92" s="5"/>
      <c r="AD92" s="5"/>
      <c r="AE92" s="5"/>
      <c r="AF92" s="5"/>
      <c r="AG92" s="6"/>
    </row>
    <row r="93" spans="5:33" x14ac:dyDescent="0.45">
      <c r="E93" s="5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6"/>
    </row>
    <row r="94" spans="5:33" x14ac:dyDescent="0.45">
      <c r="E94" s="5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C94" s="5"/>
      <c r="AD94" s="5"/>
      <c r="AE94" s="5"/>
      <c r="AF94" s="5"/>
      <c r="AG94" s="6"/>
    </row>
    <row r="95" spans="5:33" x14ac:dyDescent="0.45"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C95" s="5"/>
      <c r="AD95" s="5"/>
      <c r="AE95" s="5"/>
      <c r="AF95" s="5"/>
      <c r="AG95" s="6"/>
    </row>
    <row r="96" spans="5:33" x14ac:dyDescent="0.45">
      <c r="E96" s="5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C96" s="5"/>
      <c r="AD96" s="5"/>
      <c r="AE96" s="5"/>
      <c r="AF96" s="5"/>
      <c r="AG96" s="6"/>
    </row>
    <row r="97" spans="5:33" x14ac:dyDescent="0.45">
      <c r="E97" s="5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C97" s="5"/>
      <c r="AD97" s="5"/>
      <c r="AE97" s="5"/>
      <c r="AF97" s="5"/>
      <c r="AG97" s="6"/>
    </row>
    <row r="98" spans="5:33" x14ac:dyDescent="0.45">
      <c r="E98" s="5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C98" s="5"/>
      <c r="AD98" s="5"/>
      <c r="AE98" s="5"/>
      <c r="AF98" s="5"/>
      <c r="AG98" s="6"/>
    </row>
    <row r="99" spans="5:33" x14ac:dyDescent="0.45">
      <c r="E99" s="5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C99" s="5"/>
      <c r="AD99" s="5"/>
      <c r="AE99" s="5"/>
      <c r="AF99" s="5"/>
      <c r="AG99" s="6"/>
    </row>
    <row r="100" spans="5:33" x14ac:dyDescent="0.45">
      <c r="E100" s="5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C100" s="5"/>
      <c r="AD100" s="5"/>
      <c r="AE100" s="5"/>
      <c r="AF100" s="5"/>
      <c r="AG100" s="6"/>
    </row>
    <row r="101" spans="5:33" x14ac:dyDescent="0.45">
      <c r="E101" s="5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C101" s="5"/>
      <c r="AD101" s="5"/>
      <c r="AE101" s="5"/>
      <c r="AF101" s="5"/>
      <c r="AG101" s="6"/>
    </row>
    <row r="102" spans="5:33" x14ac:dyDescent="0.45">
      <c r="E102" s="5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C102" s="5"/>
      <c r="AD102" s="5"/>
      <c r="AE102" s="5"/>
      <c r="AF102" s="5"/>
      <c r="AG102" s="6"/>
    </row>
    <row r="103" spans="5:33" x14ac:dyDescent="0.45"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C103" s="5"/>
      <c r="AD103" s="5"/>
      <c r="AE103" s="5"/>
      <c r="AF103" s="5"/>
      <c r="AG103" s="6"/>
    </row>
    <row r="104" spans="5:33" x14ac:dyDescent="0.45">
      <c r="E104" s="5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C104" s="5"/>
      <c r="AD104" s="5"/>
      <c r="AE104" s="5"/>
      <c r="AF104" s="5"/>
      <c r="AG104" s="6"/>
    </row>
    <row r="105" spans="5:33" x14ac:dyDescent="0.45">
      <c r="E105" s="5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C105" s="5"/>
      <c r="AD105" s="5"/>
      <c r="AE105" s="5"/>
      <c r="AF105" s="5"/>
      <c r="AG105" s="6"/>
    </row>
    <row r="106" spans="5:33" x14ac:dyDescent="0.45">
      <c r="E106" s="5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6"/>
    </row>
    <row r="107" spans="5:33" x14ac:dyDescent="0.45">
      <c r="E107" s="5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C107" s="5"/>
      <c r="AD107" s="5"/>
      <c r="AE107" s="5"/>
      <c r="AF107" s="5"/>
      <c r="AG107" s="6"/>
    </row>
    <row r="108" spans="5:33" x14ac:dyDescent="0.45">
      <c r="E108" s="5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C108" s="5"/>
      <c r="AD108" s="5"/>
      <c r="AE108" s="5"/>
      <c r="AF108" s="5"/>
      <c r="AG108" s="6"/>
    </row>
    <row r="109" spans="5:33" x14ac:dyDescent="0.45">
      <c r="E109" s="5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C109" s="5"/>
      <c r="AD109" s="5"/>
      <c r="AE109" s="5"/>
      <c r="AF109" s="5"/>
      <c r="AG109" s="6"/>
    </row>
    <row r="110" spans="5:33" x14ac:dyDescent="0.45">
      <c r="E110" s="5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C110" s="5"/>
      <c r="AD110" s="5"/>
      <c r="AE110" s="5"/>
      <c r="AF110" s="5"/>
      <c r="AG110" s="6"/>
    </row>
    <row r="111" spans="5:33" x14ac:dyDescent="0.45"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C111" s="5"/>
      <c r="AD111" s="5"/>
      <c r="AE111" s="5"/>
      <c r="AF111" s="5"/>
      <c r="AG111" s="6"/>
    </row>
    <row r="112" spans="5:33" x14ac:dyDescent="0.45">
      <c r="E112" s="5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6"/>
    </row>
    <row r="113" spans="5:33" x14ac:dyDescent="0.45">
      <c r="E113" s="5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C113" s="5"/>
      <c r="AD113" s="5"/>
      <c r="AE113" s="5"/>
      <c r="AF113" s="5"/>
      <c r="AG113" s="6"/>
    </row>
    <row r="114" spans="5:33" x14ac:dyDescent="0.45">
      <c r="E114" s="5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C114" s="5"/>
      <c r="AD114" s="5"/>
      <c r="AE114" s="5"/>
      <c r="AF114" s="5"/>
      <c r="AG114" s="6"/>
    </row>
    <row r="115" spans="5:33" x14ac:dyDescent="0.45">
      <c r="E115" s="5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C115" s="5"/>
      <c r="AD115" s="5"/>
      <c r="AE115" s="5"/>
      <c r="AF115" s="5"/>
      <c r="AG115" s="6"/>
    </row>
    <row r="116" spans="5:33" x14ac:dyDescent="0.45">
      <c r="E116" s="5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C116" s="5"/>
      <c r="AD116" s="5"/>
      <c r="AE116" s="5"/>
      <c r="AF116" s="5"/>
      <c r="AG116" s="6"/>
    </row>
    <row r="117" spans="5:33" x14ac:dyDescent="0.45">
      <c r="E117" s="5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C117" s="5"/>
      <c r="AD117" s="5"/>
      <c r="AE117" s="5"/>
      <c r="AF117" s="5"/>
      <c r="AG117" s="6"/>
    </row>
    <row r="118" spans="5:33" x14ac:dyDescent="0.45">
      <c r="E118" s="5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C118" s="5"/>
      <c r="AD118" s="5"/>
      <c r="AE118" s="5"/>
      <c r="AF118" s="5"/>
      <c r="AG118" s="6"/>
    </row>
    <row r="119" spans="5:33" x14ac:dyDescent="0.45"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6"/>
    </row>
    <row r="120" spans="5:33" x14ac:dyDescent="0.45">
      <c r="E120" s="5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C120" s="5"/>
      <c r="AD120" s="5"/>
      <c r="AE120" s="5"/>
      <c r="AF120" s="5"/>
      <c r="AG120" s="6"/>
    </row>
    <row r="121" spans="5:33" x14ac:dyDescent="0.45">
      <c r="E121" s="5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C121" s="5"/>
      <c r="AD121" s="5"/>
      <c r="AE121" s="5"/>
      <c r="AF121" s="5"/>
      <c r="AG121" s="6"/>
    </row>
    <row r="122" spans="5:33" x14ac:dyDescent="0.45">
      <c r="E122" s="5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C122" s="5"/>
      <c r="AD122" s="5"/>
      <c r="AE122" s="5"/>
      <c r="AF122" s="5"/>
      <c r="AG122" s="6"/>
    </row>
    <row r="123" spans="5:33" x14ac:dyDescent="0.45">
      <c r="E123" s="5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C123" s="5"/>
      <c r="AD123" s="5"/>
      <c r="AE123" s="5"/>
      <c r="AF123" s="5"/>
      <c r="AG123" s="6"/>
    </row>
    <row r="124" spans="5:33" x14ac:dyDescent="0.45">
      <c r="E124" s="5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C124" s="5"/>
      <c r="AD124" s="5"/>
      <c r="AE124" s="5"/>
      <c r="AF124" s="5"/>
      <c r="AG124" s="6"/>
    </row>
    <row r="125" spans="5:33" x14ac:dyDescent="0.45">
      <c r="E125" s="5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C125" s="5"/>
      <c r="AD125" s="5"/>
      <c r="AE125" s="5"/>
      <c r="AF125" s="5"/>
      <c r="AG125" s="6"/>
    </row>
    <row r="126" spans="5:33" x14ac:dyDescent="0.45">
      <c r="E126" s="5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C126" s="5"/>
      <c r="AD126" s="5"/>
      <c r="AE126" s="5"/>
      <c r="AF126" s="5"/>
      <c r="AG126" s="6"/>
    </row>
    <row r="127" spans="5:33" x14ac:dyDescent="0.45">
      <c r="E127" s="5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C127" s="5"/>
      <c r="AD127" s="5"/>
      <c r="AE127" s="5"/>
      <c r="AF127" s="5"/>
      <c r="AG127" s="6"/>
    </row>
    <row r="128" spans="5:33" x14ac:dyDescent="0.45">
      <c r="E128" s="5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C128" s="5"/>
      <c r="AD128" s="5"/>
      <c r="AE128" s="5"/>
      <c r="AF128" s="5"/>
      <c r="AG128" s="6"/>
    </row>
    <row r="129" spans="5:33" x14ac:dyDescent="0.45">
      <c r="E129" s="5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C129" s="5"/>
      <c r="AD129" s="5"/>
      <c r="AE129" s="5"/>
      <c r="AF129" s="5"/>
      <c r="AG129" s="6"/>
    </row>
    <row r="130" spans="5:33" x14ac:dyDescent="0.45">
      <c r="E130" s="5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C130" s="5"/>
      <c r="AD130" s="5"/>
      <c r="AE130" s="5"/>
      <c r="AF130" s="5"/>
      <c r="AG130" s="6"/>
    </row>
    <row r="131" spans="5:33" x14ac:dyDescent="0.45">
      <c r="E131" s="5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C131" s="5"/>
      <c r="AD131" s="5"/>
      <c r="AE131" s="5"/>
      <c r="AF131" s="5"/>
      <c r="AG131" s="6"/>
    </row>
    <row r="132" spans="5:33" x14ac:dyDescent="0.45">
      <c r="E132" s="5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6"/>
    </row>
    <row r="133" spans="5:33" x14ac:dyDescent="0.45">
      <c r="E133" s="5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C133" s="5"/>
      <c r="AD133" s="5"/>
      <c r="AE133" s="5"/>
      <c r="AF133" s="5"/>
      <c r="AG133" s="6"/>
    </row>
    <row r="134" spans="5:33" x14ac:dyDescent="0.45">
      <c r="E134" s="5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C134" s="5"/>
      <c r="AD134" s="5"/>
      <c r="AE134" s="5"/>
      <c r="AF134" s="5"/>
      <c r="AG134" s="6"/>
    </row>
    <row r="135" spans="5:33" x14ac:dyDescent="0.45"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C135" s="5"/>
      <c r="AD135" s="5"/>
      <c r="AE135" s="5"/>
      <c r="AF135" s="5"/>
      <c r="AG135" s="6"/>
    </row>
    <row r="136" spans="5:33" x14ac:dyDescent="0.45">
      <c r="E136" s="5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C136" s="5"/>
      <c r="AD136" s="5"/>
      <c r="AE136" s="5"/>
      <c r="AF136" s="5"/>
      <c r="AG136" s="6"/>
    </row>
    <row r="137" spans="5:33" x14ac:dyDescent="0.45">
      <c r="E137" s="5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C137" s="5"/>
      <c r="AD137" s="5"/>
      <c r="AE137" s="5"/>
      <c r="AF137" s="5"/>
      <c r="AG137" s="6"/>
    </row>
    <row r="138" spans="5:33" x14ac:dyDescent="0.45">
      <c r="E138" s="5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C138" s="5"/>
      <c r="AD138" s="5"/>
      <c r="AE138" s="5"/>
      <c r="AF138" s="5"/>
      <c r="AG138" s="6"/>
    </row>
    <row r="139" spans="5:33" x14ac:dyDescent="0.45">
      <c r="E139" s="5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C139" s="5"/>
      <c r="AD139" s="5"/>
      <c r="AE139" s="5"/>
      <c r="AF139" s="5"/>
      <c r="AG139" s="6"/>
    </row>
    <row r="140" spans="5:33" x14ac:dyDescent="0.45">
      <c r="E140" s="5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C140" s="5"/>
      <c r="AD140" s="5"/>
      <c r="AE140" s="5"/>
      <c r="AF140" s="5"/>
      <c r="AG140" s="6"/>
    </row>
    <row r="141" spans="5:33" x14ac:dyDescent="0.45">
      <c r="E141" s="5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C141" s="5"/>
      <c r="AD141" s="5"/>
      <c r="AE141" s="5"/>
      <c r="AF141" s="5"/>
      <c r="AG141" s="6"/>
    </row>
    <row r="142" spans="5:33" x14ac:dyDescent="0.45">
      <c r="E142" s="5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C142" s="5"/>
      <c r="AD142" s="5"/>
      <c r="AE142" s="5"/>
      <c r="AF142" s="5"/>
      <c r="AG142" s="6"/>
    </row>
    <row r="143" spans="5:33" x14ac:dyDescent="0.45"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C143" s="5"/>
      <c r="AD143" s="5"/>
      <c r="AE143" s="5"/>
      <c r="AF143" s="5"/>
      <c r="AG143" s="6"/>
    </row>
    <row r="144" spans="5:33" x14ac:dyDescent="0.45">
      <c r="E144" s="5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C144" s="5"/>
      <c r="AD144" s="5"/>
      <c r="AE144" s="5"/>
      <c r="AF144" s="5"/>
      <c r="AG144" s="6"/>
    </row>
    <row r="145" spans="5:33" x14ac:dyDescent="0.45">
      <c r="E145" s="5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6"/>
    </row>
    <row r="146" spans="5:33" x14ac:dyDescent="0.45">
      <c r="E146" s="5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C146" s="5"/>
      <c r="AD146" s="5"/>
      <c r="AE146" s="5"/>
      <c r="AF146" s="5"/>
      <c r="AG146" s="6"/>
    </row>
    <row r="147" spans="5:33" x14ac:dyDescent="0.45">
      <c r="E147" s="5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C147" s="5"/>
      <c r="AD147" s="5"/>
      <c r="AE147" s="5"/>
      <c r="AF147" s="5"/>
      <c r="AG147" s="6"/>
    </row>
    <row r="148" spans="5:33" x14ac:dyDescent="0.45">
      <c r="E148" s="5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C148" s="5"/>
      <c r="AD148" s="5"/>
      <c r="AE148" s="5"/>
      <c r="AF148" s="5"/>
      <c r="AG148" s="6"/>
    </row>
    <row r="149" spans="5:33" x14ac:dyDescent="0.45">
      <c r="E149" s="5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C149" s="5"/>
      <c r="AD149" s="5"/>
      <c r="AE149" s="5"/>
      <c r="AF149" s="5"/>
      <c r="AG149" s="6"/>
    </row>
    <row r="150" spans="5:33" x14ac:dyDescent="0.45">
      <c r="E150" s="5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C150" s="5"/>
      <c r="AD150" s="5"/>
      <c r="AE150" s="5"/>
      <c r="AF150" s="5"/>
      <c r="AG150" s="6"/>
    </row>
    <row r="151" spans="5:33" x14ac:dyDescent="0.45"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C151" s="5"/>
      <c r="AD151" s="5"/>
      <c r="AE151" s="5"/>
      <c r="AF151" s="5"/>
      <c r="AG151" s="6"/>
    </row>
    <row r="152" spans="5:33" x14ac:dyDescent="0.45">
      <c r="E152" s="5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C152" s="5"/>
      <c r="AD152" s="5"/>
      <c r="AE152" s="5"/>
      <c r="AF152" s="5"/>
      <c r="AG152" s="6"/>
    </row>
    <row r="153" spans="5:33" x14ac:dyDescent="0.45">
      <c r="E153" s="5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C153" s="5"/>
      <c r="AD153" s="5"/>
      <c r="AE153" s="5"/>
      <c r="AF153" s="5"/>
      <c r="AG153" s="6"/>
    </row>
    <row r="154" spans="5:33" x14ac:dyDescent="0.45">
      <c r="E154" s="5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C154" s="5"/>
      <c r="AD154" s="5"/>
      <c r="AE154" s="5"/>
      <c r="AF154" s="5"/>
      <c r="AG154" s="6"/>
    </row>
    <row r="155" spans="5:33" x14ac:dyDescent="0.45">
      <c r="E155" s="5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C155" s="5"/>
      <c r="AD155" s="5"/>
      <c r="AE155" s="5"/>
      <c r="AF155" s="5"/>
      <c r="AG155" s="6"/>
    </row>
    <row r="156" spans="5:33" x14ac:dyDescent="0.45">
      <c r="E156" s="5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C156" s="5"/>
      <c r="AD156" s="5"/>
      <c r="AE156" s="5"/>
      <c r="AF156" s="5"/>
      <c r="AG156" s="6"/>
    </row>
    <row r="157" spans="5:33" x14ac:dyDescent="0.45">
      <c r="E157" s="5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C157" s="5"/>
      <c r="AD157" s="5"/>
      <c r="AE157" s="5"/>
      <c r="AF157" s="5"/>
      <c r="AG157" s="6"/>
    </row>
    <row r="158" spans="5:33" x14ac:dyDescent="0.45">
      <c r="E158" s="5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6"/>
    </row>
    <row r="159" spans="5:33" x14ac:dyDescent="0.45"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C159" s="5"/>
      <c r="AD159" s="5"/>
      <c r="AE159" s="5"/>
      <c r="AF159" s="5"/>
      <c r="AG159" s="6"/>
    </row>
    <row r="160" spans="5:33" x14ac:dyDescent="0.45">
      <c r="E160" s="5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C160" s="5"/>
      <c r="AD160" s="5"/>
      <c r="AE160" s="5"/>
      <c r="AF160" s="5"/>
      <c r="AG160" s="6"/>
    </row>
    <row r="161" spans="5:33" x14ac:dyDescent="0.45">
      <c r="E161" s="5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C161" s="5"/>
      <c r="AD161" s="5"/>
      <c r="AE161" s="5"/>
      <c r="AF161" s="5"/>
      <c r="AG161" s="6"/>
    </row>
    <row r="162" spans="5:33" x14ac:dyDescent="0.45">
      <c r="E162" s="5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C162" s="5"/>
      <c r="AD162" s="5"/>
      <c r="AE162" s="5"/>
      <c r="AF162" s="5"/>
      <c r="AG162" s="6"/>
    </row>
    <row r="163" spans="5:33" x14ac:dyDescent="0.45">
      <c r="E163" s="5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C163" s="5"/>
      <c r="AD163" s="5"/>
      <c r="AE163" s="5"/>
      <c r="AF163" s="5"/>
      <c r="AG163" s="6"/>
    </row>
    <row r="164" spans="5:33" x14ac:dyDescent="0.45">
      <c r="E164" s="5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C164" s="5"/>
      <c r="AD164" s="5"/>
      <c r="AE164" s="5"/>
      <c r="AF164" s="5"/>
      <c r="AG164" s="6"/>
    </row>
    <row r="165" spans="5:33" x14ac:dyDescent="0.45">
      <c r="E165" s="5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C165" s="5"/>
      <c r="AD165" s="5"/>
      <c r="AE165" s="5"/>
      <c r="AF165" s="5"/>
      <c r="AG165" s="6"/>
    </row>
    <row r="166" spans="5:33" x14ac:dyDescent="0.45">
      <c r="E166" s="5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C166" s="5"/>
      <c r="AD166" s="5"/>
      <c r="AE166" s="5"/>
      <c r="AF166" s="5"/>
      <c r="AG166" s="6"/>
    </row>
    <row r="167" spans="5:33" x14ac:dyDescent="0.45"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C167" s="5"/>
      <c r="AD167" s="5"/>
      <c r="AE167" s="5"/>
      <c r="AF167" s="5"/>
      <c r="AG167" s="6"/>
    </row>
    <row r="168" spans="5:33" x14ac:dyDescent="0.45">
      <c r="E168" s="5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C168" s="5"/>
      <c r="AD168" s="5"/>
      <c r="AE168" s="5"/>
      <c r="AF168" s="5"/>
      <c r="AG168" s="6"/>
    </row>
    <row r="169" spans="5:33" x14ac:dyDescent="0.45">
      <c r="E169" s="5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C169" s="5"/>
      <c r="AD169" s="5"/>
      <c r="AE169" s="5"/>
      <c r="AF169" s="5"/>
      <c r="AG169" s="6"/>
    </row>
    <row r="170" spans="5:33" x14ac:dyDescent="0.45">
      <c r="E170" s="5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C170" s="5"/>
      <c r="AD170" s="5"/>
      <c r="AE170" s="5"/>
      <c r="AF170" s="5"/>
      <c r="AG170" s="6"/>
    </row>
    <row r="171" spans="5:33" x14ac:dyDescent="0.45">
      <c r="E171" s="5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6"/>
    </row>
    <row r="172" spans="5:33" x14ac:dyDescent="0.45">
      <c r="E172" s="5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6"/>
    </row>
    <row r="173" spans="5:33" x14ac:dyDescent="0.45">
      <c r="E173" s="5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6"/>
    </row>
    <row r="174" spans="5:33" x14ac:dyDescent="0.45">
      <c r="E174" s="5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6"/>
    </row>
    <row r="175" spans="5:33" x14ac:dyDescent="0.45"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6"/>
    </row>
    <row r="176" spans="5:33" x14ac:dyDescent="0.45">
      <c r="E176" s="5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6"/>
    </row>
    <row r="177" spans="5:33" x14ac:dyDescent="0.45">
      <c r="E177" s="5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6"/>
    </row>
    <row r="178" spans="5:33" x14ac:dyDescent="0.45">
      <c r="E178" s="5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6"/>
    </row>
    <row r="179" spans="5:33" x14ac:dyDescent="0.45">
      <c r="E179" s="5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6"/>
    </row>
    <row r="180" spans="5:33" x14ac:dyDescent="0.45">
      <c r="E180" s="5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6"/>
    </row>
    <row r="181" spans="5:33" x14ac:dyDescent="0.45">
      <c r="E181" s="5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6"/>
    </row>
    <row r="182" spans="5:33" x14ac:dyDescent="0.45">
      <c r="E182" s="5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6"/>
    </row>
    <row r="183" spans="5:33" x14ac:dyDescent="0.45"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6"/>
    </row>
    <row r="184" spans="5:33" x14ac:dyDescent="0.45">
      <c r="E184" s="5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6"/>
    </row>
    <row r="185" spans="5:33" x14ac:dyDescent="0.45">
      <c r="E185" s="5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6"/>
    </row>
    <row r="186" spans="5:33" x14ac:dyDescent="0.45">
      <c r="E186" s="5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6"/>
    </row>
    <row r="187" spans="5:33" x14ac:dyDescent="0.45">
      <c r="E187" s="5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6"/>
    </row>
    <row r="188" spans="5:33" x14ac:dyDescent="0.45">
      <c r="E188" s="5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6"/>
    </row>
    <row r="189" spans="5:33" x14ac:dyDescent="0.45">
      <c r="E189" s="5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6"/>
    </row>
    <row r="190" spans="5:33" x14ac:dyDescent="0.45">
      <c r="E190" s="5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6"/>
    </row>
    <row r="191" spans="5:33" x14ac:dyDescent="0.45"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6"/>
    </row>
    <row r="192" spans="5:33" x14ac:dyDescent="0.45">
      <c r="E192" s="5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6"/>
    </row>
    <row r="193" spans="5:33" x14ac:dyDescent="0.45">
      <c r="E193" s="5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6"/>
    </row>
    <row r="194" spans="5:33" x14ac:dyDescent="0.45">
      <c r="E194" s="5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6"/>
    </row>
    <row r="195" spans="5:33" x14ac:dyDescent="0.45">
      <c r="E195" s="5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6"/>
    </row>
    <row r="196" spans="5:33" x14ac:dyDescent="0.45">
      <c r="E196" s="5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6"/>
    </row>
    <row r="197" spans="5:33" x14ac:dyDescent="0.45">
      <c r="E197" s="5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6"/>
    </row>
    <row r="198" spans="5:33" x14ac:dyDescent="0.45">
      <c r="E198" s="5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6"/>
    </row>
    <row r="199" spans="5:33" x14ac:dyDescent="0.45"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6"/>
    </row>
    <row r="200" spans="5:33" x14ac:dyDescent="0.45">
      <c r="E200" s="5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6"/>
    </row>
    <row r="201" spans="5:33" x14ac:dyDescent="0.45">
      <c r="E201" s="5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6"/>
    </row>
    <row r="202" spans="5:33" x14ac:dyDescent="0.45">
      <c r="E202" s="5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6"/>
    </row>
    <row r="203" spans="5:33" x14ac:dyDescent="0.45">
      <c r="E203" s="5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6"/>
    </row>
    <row r="204" spans="5:33" x14ac:dyDescent="0.45">
      <c r="E204" s="5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6"/>
    </row>
    <row r="205" spans="5:33" x14ac:dyDescent="0.45">
      <c r="E205" s="5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6"/>
    </row>
    <row r="206" spans="5:33" x14ac:dyDescent="0.45">
      <c r="E206" s="5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C206" s="5"/>
      <c r="AD206" s="5"/>
      <c r="AE206" s="5"/>
      <c r="AF206" s="5"/>
      <c r="AG206" s="6"/>
    </row>
    <row r="207" spans="5:33" x14ac:dyDescent="0.45">
      <c r="E207" s="5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C207" s="5"/>
      <c r="AD207" s="5"/>
      <c r="AE207" s="5"/>
      <c r="AF207" s="5"/>
      <c r="AG207" s="6"/>
    </row>
    <row r="208" spans="5:33" x14ac:dyDescent="0.45">
      <c r="E208" s="5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C208" s="5"/>
      <c r="AD208" s="5"/>
      <c r="AE208" s="5"/>
      <c r="AF208" s="5"/>
      <c r="AG208" s="6"/>
    </row>
    <row r="209" spans="5:33" x14ac:dyDescent="0.45">
      <c r="E209" s="5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C209" s="5"/>
      <c r="AD209" s="5"/>
      <c r="AE209" s="5"/>
      <c r="AF209" s="5"/>
      <c r="AG209" s="6"/>
    </row>
    <row r="210" spans="5:33" x14ac:dyDescent="0.45">
      <c r="E210" s="5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6"/>
    </row>
    <row r="211" spans="5:33" x14ac:dyDescent="0.45">
      <c r="E211" s="5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C211" s="5"/>
      <c r="AD211" s="5"/>
      <c r="AE211" s="5"/>
      <c r="AF211" s="5"/>
      <c r="AG211" s="6"/>
    </row>
    <row r="212" spans="5:33" x14ac:dyDescent="0.45">
      <c r="E212" s="5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C212" s="5"/>
      <c r="AD212" s="5"/>
      <c r="AE212" s="5"/>
      <c r="AF212" s="5"/>
      <c r="AG212" s="6"/>
    </row>
    <row r="213" spans="5:33" x14ac:dyDescent="0.45">
      <c r="E213" s="5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C213" s="5"/>
      <c r="AD213" s="5"/>
      <c r="AE213" s="5"/>
      <c r="AF213" s="5"/>
      <c r="AG213" s="6"/>
    </row>
    <row r="214" spans="5:33" x14ac:dyDescent="0.45">
      <c r="E214" s="5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C214" s="5"/>
      <c r="AD214" s="5"/>
      <c r="AE214" s="5"/>
      <c r="AF214" s="5"/>
      <c r="AG214" s="6"/>
    </row>
    <row r="215" spans="5:33" x14ac:dyDescent="0.45">
      <c r="E215" s="5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C215" s="5"/>
      <c r="AD215" s="5"/>
      <c r="AE215" s="5"/>
      <c r="AF215" s="5"/>
      <c r="AG215" s="6"/>
    </row>
    <row r="216" spans="5:33" x14ac:dyDescent="0.45">
      <c r="E216" s="5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C216" s="5"/>
      <c r="AD216" s="5"/>
      <c r="AE216" s="5"/>
      <c r="AF216" s="5"/>
      <c r="AG216" s="6"/>
    </row>
    <row r="217" spans="5:33" x14ac:dyDescent="0.45">
      <c r="E217" s="5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C217" s="5"/>
      <c r="AD217" s="5"/>
      <c r="AE217" s="5"/>
      <c r="AF217" s="5"/>
      <c r="AG217" s="6"/>
    </row>
    <row r="218" spans="5:33" x14ac:dyDescent="0.45">
      <c r="E218" s="5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C218" s="5"/>
      <c r="AD218" s="5"/>
      <c r="AE218" s="5"/>
      <c r="AF218" s="5"/>
      <c r="AG218" s="6"/>
    </row>
    <row r="219" spans="5:33" x14ac:dyDescent="0.45">
      <c r="E219" s="5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C219" s="5"/>
      <c r="AD219" s="5"/>
      <c r="AE219" s="5"/>
      <c r="AF219" s="5"/>
      <c r="AG219" s="6"/>
    </row>
    <row r="220" spans="5:33" x14ac:dyDescent="0.45">
      <c r="E220" s="5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C220" s="5"/>
      <c r="AD220" s="5"/>
      <c r="AE220" s="5"/>
      <c r="AF220" s="5"/>
      <c r="AG220" s="6"/>
    </row>
    <row r="221" spans="5:33" x14ac:dyDescent="0.45">
      <c r="E221" s="5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C221" s="5"/>
      <c r="AD221" s="5"/>
      <c r="AE221" s="5"/>
      <c r="AF221" s="5"/>
      <c r="AG221" s="6"/>
    </row>
    <row r="222" spans="5:33" x14ac:dyDescent="0.45">
      <c r="E222" s="5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C222" s="5"/>
      <c r="AD222" s="5"/>
      <c r="AE222" s="5"/>
      <c r="AF222" s="5"/>
      <c r="AG222" s="6"/>
    </row>
    <row r="223" spans="5:33" x14ac:dyDescent="0.45">
      <c r="E223" s="5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6"/>
    </row>
    <row r="224" spans="5:33" x14ac:dyDescent="0.45">
      <c r="E224" s="5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C224" s="5"/>
      <c r="AD224" s="5"/>
      <c r="AE224" s="5"/>
      <c r="AF224" s="5"/>
      <c r="AG224" s="6"/>
    </row>
    <row r="225" spans="5:33" x14ac:dyDescent="0.45">
      <c r="E225" s="5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C225" s="5"/>
      <c r="AD225" s="5"/>
      <c r="AE225" s="5"/>
      <c r="AF225" s="5"/>
      <c r="AG225" s="6"/>
    </row>
    <row r="226" spans="5:33" x14ac:dyDescent="0.45">
      <c r="E226" s="5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C226" s="5"/>
      <c r="AD226" s="5"/>
      <c r="AE226" s="5"/>
      <c r="AF226" s="5"/>
      <c r="AG226" s="6"/>
    </row>
    <row r="227" spans="5:33" x14ac:dyDescent="0.45">
      <c r="E227" s="5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C227" s="5"/>
      <c r="AD227" s="5"/>
      <c r="AE227" s="5"/>
      <c r="AF227" s="5"/>
      <c r="AG227" s="6"/>
    </row>
    <row r="228" spans="5:33" x14ac:dyDescent="0.45">
      <c r="E228" s="5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C228" s="5"/>
      <c r="AD228" s="5"/>
      <c r="AE228" s="5"/>
      <c r="AF228" s="5"/>
      <c r="AG228" s="6"/>
    </row>
    <row r="229" spans="5:33" x14ac:dyDescent="0.45">
      <c r="E229" s="5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C229" s="5"/>
      <c r="AD229" s="5"/>
      <c r="AE229" s="5"/>
      <c r="AF229" s="5"/>
      <c r="AG229" s="6"/>
    </row>
    <row r="230" spans="5:33" x14ac:dyDescent="0.45">
      <c r="E230" s="5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C230" s="5"/>
      <c r="AD230" s="5"/>
      <c r="AE230" s="5"/>
      <c r="AF230" s="5"/>
      <c r="AG230" s="6"/>
    </row>
    <row r="231" spans="5:33" x14ac:dyDescent="0.45">
      <c r="E231" s="5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C231" s="5"/>
      <c r="AD231" s="5"/>
      <c r="AE231" s="5"/>
      <c r="AF231" s="5"/>
      <c r="AG231" s="6"/>
    </row>
    <row r="232" spans="5:33" x14ac:dyDescent="0.45">
      <c r="E232" s="5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C232" s="5"/>
      <c r="AD232" s="5"/>
      <c r="AE232" s="5"/>
      <c r="AF232" s="5"/>
      <c r="AG232" s="6"/>
    </row>
    <row r="233" spans="5:33" x14ac:dyDescent="0.45">
      <c r="E233" s="5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C233" s="5"/>
      <c r="AD233" s="5"/>
      <c r="AE233" s="5"/>
      <c r="AF233" s="5"/>
      <c r="AG233" s="6"/>
    </row>
    <row r="234" spans="5:33" x14ac:dyDescent="0.45">
      <c r="E234" s="5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C234" s="5"/>
      <c r="AD234" s="5"/>
      <c r="AE234" s="5"/>
      <c r="AF234" s="5"/>
      <c r="AG234" s="6"/>
    </row>
    <row r="235" spans="5:33" x14ac:dyDescent="0.45">
      <c r="E235" s="5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C235" s="5"/>
      <c r="AD235" s="5"/>
      <c r="AE235" s="5"/>
      <c r="AF235" s="5"/>
      <c r="AG235" s="6"/>
    </row>
    <row r="236" spans="5:33" x14ac:dyDescent="0.45">
      <c r="E236" s="5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6"/>
    </row>
    <row r="237" spans="5:33" x14ac:dyDescent="0.45">
      <c r="E237" s="5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C237" s="5"/>
      <c r="AD237" s="5"/>
      <c r="AE237" s="5"/>
      <c r="AF237" s="5"/>
      <c r="AG237" s="6"/>
    </row>
    <row r="238" spans="5:33" x14ac:dyDescent="0.45">
      <c r="E238" s="5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C238" s="5"/>
      <c r="AD238" s="5"/>
      <c r="AE238" s="5"/>
      <c r="AF238" s="5"/>
      <c r="AG238" s="6"/>
    </row>
    <row r="239" spans="5:33" x14ac:dyDescent="0.45">
      <c r="E239" s="5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C239" s="5"/>
      <c r="AD239" s="5"/>
      <c r="AE239" s="5"/>
      <c r="AF239" s="5"/>
      <c r="AG239" s="6"/>
    </row>
    <row r="240" spans="5:33" x14ac:dyDescent="0.45">
      <c r="E240" s="5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C240" s="5"/>
      <c r="AD240" s="5"/>
      <c r="AE240" s="5"/>
      <c r="AF240" s="5"/>
      <c r="AG240" s="6"/>
    </row>
    <row r="241" spans="5:33" x14ac:dyDescent="0.45">
      <c r="E241" s="5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C241" s="5"/>
      <c r="AD241" s="5"/>
      <c r="AE241" s="5"/>
      <c r="AF241" s="5"/>
      <c r="AG241" s="6"/>
    </row>
    <row r="242" spans="5:33" x14ac:dyDescent="0.45">
      <c r="E242" s="5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C242" s="5"/>
      <c r="AD242" s="5"/>
      <c r="AE242" s="5"/>
      <c r="AF242" s="5"/>
      <c r="AG242" s="6"/>
    </row>
    <row r="243" spans="5:33" x14ac:dyDescent="0.45">
      <c r="E243" s="5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C243" s="5"/>
      <c r="AD243" s="5"/>
      <c r="AE243" s="5"/>
      <c r="AF243" s="5"/>
      <c r="AG243" s="6"/>
    </row>
    <row r="244" spans="5:33" x14ac:dyDescent="0.45">
      <c r="E244" s="5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C244" s="5"/>
      <c r="AD244" s="5"/>
      <c r="AE244" s="5"/>
      <c r="AF244" s="5"/>
      <c r="AG244" s="6"/>
    </row>
    <row r="245" spans="5:33" x14ac:dyDescent="0.45">
      <c r="E245" s="5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C245" s="5"/>
      <c r="AD245" s="5"/>
      <c r="AE245" s="5"/>
      <c r="AF245" s="5"/>
      <c r="AG245" s="6"/>
    </row>
    <row r="246" spans="5:33" x14ac:dyDescent="0.45">
      <c r="E246" s="5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C246" s="5"/>
      <c r="AD246" s="5"/>
      <c r="AE246" s="5"/>
      <c r="AF246" s="5"/>
      <c r="AG246" s="6"/>
    </row>
    <row r="247" spans="5:33" x14ac:dyDescent="0.45">
      <c r="E247" s="5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C247" s="5"/>
      <c r="AD247" s="5"/>
      <c r="AE247" s="5"/>
      <c r="AF247" s="5"/>
      <c r="AG247" s="6"/>
    </row>
    <row r="248" spans="5:33" x14ac:dyDescent="0.45">
      <c r="E248" s="5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C248" s="5"/>
      <c r="AD248" s="5"/>
      <c r="AE248" s="5"/>
      <c r="AF248" s="5"/>
      <c r="AG248" s="6"/>
    </row>
    <row r="249" spans="5:33" x14ac:dyDescent="0.45">
      <c r="E249" s="5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6"/>
    </row>
    <row r="250" spans="5:33" x14ac:dyDescent="0.45">
      <c r="E250" s="5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C250" s="5"/>
      <c r="AD250" s="5"/>
      <c r="AE250" s="5"/>
      <c r="AF250" s="5"/>
      <c r="AG250" s="6"/>
    </row>
    <row r="251" spans="5:33" x14ac:dyDescent="0.45">
      <c r="E251" s="5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C251" s="5"/>
      <c r="AD251" s="5"/>
      <c r="AE251" s="5"/>
      <c r="AF251" s="5"/>
      <c r="AG251" s="6"/>
    </row>
    <row r="252" spans="5:33" x14ac:dyDescent="0.45">
      <c r="E252" s="5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C252" s="5"/>
      <c r="AD252" s="5"/>
      <c r="AE252" s="5"/>
      <c r="AF252" s="5"/>
      <c r="AG252" s="6"/>
    </row>
    <row r="253" spans="5:33" x14ac:dyDescent="0.45">
      <c r="E253" s="5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C253" s="5"/>
      <c r="AD253" s="5"/>
      <c r="AE253" s="5"/>
      <c r="AF253" s="5"/>
      <c r="AG253" s="6"/>
    </row>
    <row r="254" spans="5:33" x14ac:dyDescent="0.45">
      <c r="E254" s="5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C254" s="5"/>
      <c r="AD254" s="5"/>
      <c r="AE254" s="5"/>
      <c r="AF254" s="5"/>
      <c r="AG254" s="6"/>
    </row>
    <row r="255" spans="5:33" x14ac:dyDescent="0.45">
      <c r="E255" s="5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C255" s="5"/>
      <c r="AD255" s="5"/>
      <c r="AE255" s="5"/>
      <c r="AF255" s="5"/>
      <c r="AG255" s="6"/>
    </row>
    <row r="256" spans="5:33" x14ac:dyDescent="0.45">
      <c r="E256" s="5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C256" s="5"/>
      <c r="AD256" s="5"/>
      <c r="AE256" s="5"/>
      <c r="AF256" s="5"/>
      <c r="AG256" s="6"/>
    </row>
    <row r="257" spans="5:33" x14ac:dyDescent="0.45">
      <c r="E257" s="5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C257" s="5"/>
      <c r="AD257" s="5"/>
      <c r="AE257" s="5"/>
      <c r="AF257" s="5"/>
      <c r="AG257" s="6"/>
    </row>
    <row r="258" spans="5:33" x14ac:dyDescent="0.45">
      <c r="E258" s="5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C258" s="5"/>
      <c r="AD258" s="5"/>
      <c r="AE258" s="5"/>
      <c r="AF258" s="5"/>
      <c r="AG258" s="6"/>
    </row>
    <row r="259" spans="5:33" x14ac:dyDescent="0.45">
      <c r="E259" s="5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C259" s="5"/>
      <c r="AD259" s="5"/>
      <c r="AE259" s="5"/>
      <c r="AF259" s="5"/>
      <c r="AG259" s="6"/>
    </row>
    <row r="260" spans="5:33" x14ac:dyDescent="0.45">
      <c r="E260" s="5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C260" s="5"/>
      <c r="AD260" s="5"/>
      <c r="AE260" s="5"/>
      <c r="AF260" s="5"/>
      <c r="AG260" s="6"/>
    </row>
    <row r="261" spans="5:33" x14ac:dyDescent="0.45">
      <c r="E261" s="5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C261" s="5"/>
      <c r="AD261" s="5"/>
      <c r="AE261" s="5"/>
      <c r="AF261" s="5"/>
      <c r="AG261" s="6"/>
    </row>
    <row r="262" spans="5:33" x14ac:dyDescent="0.45">
      <c r="E262" s="5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6"/>
    </row>
    <row r="263" spans="5:33" x14ac:dyDescent="0.45">
      <c r="E263" s="5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C263" s="5"/>
      <c r="AD263" s="5"/>
      <c r="AE263" s="5"/>
      <c r="AF263" s="5"/>
      <c r="AG263" s="6"/>
    </row>
    <row r="264" spans="5:33" x14ac:dyDescent="0.45">
      <c r="E264" s="5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C264" s="5"/>
      <c r="AD264" s="5"/>
      <c r="AE264" s="5"/>
      <c r="AF264" s="5"/>
      <c r="AG264" s="6"/>
    </row>
    <row r="265" spans="5:33" x14ac:dyDescent="0.45">
      <c r="E265" s="5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C265" s="5"/>
      <c r="AD265" s="5"/>
      <c r="AE265" s="5"/>
      <c r="AF265" s="5"/>
      <c r="AG265" s="6"/>
    </row>
    <row r="266" spans="5:33" x14ac:dyDescent="0.45">
      <c r="E266" s="5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C266" s="5"/>
      <c r="AD266" s="5"/>
      <c r="AE266" s="5"/>
      <c r="AF266" s="5"/>
      <c r="AG266" s="6"/>
    </row>
    <row r="267" spans="5:33" x14ac:dyDescent="0.45">
      <c r="E267" s="5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C267" s="5"/>
      <c r="AD267" s="5"/>
      <c r="AE267" s="5"/>
      <c r="AF267" s="5"/>
      <c r="AG267" s="6"/>
    </row>
    <row r="268" spans="5:33" x14ac:dyDescent="0.45">
      <c r="E268" s="5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C268" s="5"/>
      <c r="AD268" s="5"/>
      <c r="AE268" s="5"/>
      <c r="AF268" s="5"/>
      <c r="AG268" s="6"/>
    </row>
    <row r="269" spans="5:33" x14ac:dyDescent="0.45">
      <c r="E269" s="5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C269" s="5"/>
      <c r="AD269" s="5"/>
      <c r="AE269" s="5"/>
      <c r="AF269" s="5"/>
      <c r="AG269" s="6"/>
    </row>
    <row r="270" spans="5:33" x14ac:dyDescent="0.45">
      <c r="E270" s="5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C270" s="5"/>
      <c r="AD270" s="5"/>
      <c r="AE270" s="5"/>
      <c r="AF270" s="5"/>
      <c r="AG270" s="6"/>
    </row>
    <row r="271" spans="5:33" x14ac:dyDescent="0.45">
      <c r="E271" s="5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C271" s="5"/>
      <c r="AD271" s="5"/>
      <c r="AE271" s="5"/>
      <c r="AF271" s="5"/>
      <c r="AG271" s="6"/>
    </row>
    <row r="272" spans="5:33" x14ac:dyDescent="0.45">
      <c r="E272" s="5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C272" s="5"/>
      <c r="AD272" s="5"/>
      <c r="AE272" s="5"/>
      <c r="AF272" s="5"/>
      <c r="AG272" s="6"/>
    </row>
    <row r="273" spans="5:33" x14ac:dyDescent="0.45">
      <c r="E273" s="5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C273" s="5"/>
      <c r="AD273" s="5"/>
      <c r="AE273" s="5"/>
      <c r="AF273" s="5"/>
      <c r="AG273" s="6"/>
    </row>
    <row r="274" spans="5:33" x14ac:dyDescent="0.45">
      <c r="E274" s="5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C274" s="5"/>
      <c r="AD274" s="5"/>
      <c r="AE274" s="5"/>
      <c r="AF274" s="5"/>
      <c r="AG274" s="6"/>
    </row>
    <row r="275" spans="5:33" x14ac:dyDescent="0.45">
      <c r="E275" s="5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6"/>
    </row>
    <row r="276" spans="5:33" x14ac:dyDescent="0.45">
      <c r="E276" s="5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C276" s="5"/>
      <c r="AD276" s="5"/>
      <c r="AE276" s="5"/>
      <c r="AF276" s="5"/>
      <c r="AG276" s="6"/>
    </row>
    <row r="277" spans="5:33" x14ac:dyDescent="0.45">
      <c r="E277" s="5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C277" s="5"/>
      <c r="AD277" s="5"/>
      <c r="AE277" s="5"/>
      <c r="AF277" s="5"/>
      <c r="AG277" s="6"/>
    </row>
    <row r="278" spans="5:33" x14ac:dyDescent="0.45">
      <c r="E278" s="5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C278" s="5"/>
      <c r="AD278" s="5"/>
      <c r="AE278" s="5"/>
      <c r="AF278" s="5"/>
      <c r="AG278" s="6"/>
    </row>
    <row r="279" spans="5:33" x14ac:dyDescent="0.45">
      <c r="E279" s="5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C279" s="5"/>
      <c r="AD279" s="5"/>
      <c r="AE279" s="5"/>
      <c r="AF279" s="5"/>
      <c r="AG279" s="6"/>
    </row>
    <row r="280" spans="5:33" x14ac:dyDescent="0.45">
      <c r="E280" s="5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C280" s="5"/>
      <c r="AD280" s="5"/>
      <c r="AE280" s="5"/>
      <c r="AF280" s="5"/>
      <c r="AG280" s="6"/>
    </row>
    <row r="281" spans="5:33" x14ac:dyDescent="0.45">
      <c r="E281" s="5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C281" s="5"/>
      <c r="AD281" s="5"/>
      <c r="AE281" s="5"/>
      <c r="AF281" s="5"/>
      <c r="AG281" s="6"/>
    </row>
    <row r="282" spans="5:33" x14ac:dyDescent="0.45">
      <c r="E282" s="5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C282" s="5"/>
      <c r="AD282" s="5"/>
      <c r="AE282" s="5"/>
      <c r="AF282" s="5"/>
      <c r="AG282" s="6"/>
    </row>
    <row r="283" spans="5:33" x14ac:dyDescent="0.45">
      <c r="E283" s="5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C283" s="5"/>
      <c r="AD283" s="5"/>
      <c r="AE283" s="5"/>
      <c r="AF283" s="5"/>
      <c r="AG283" s="6"/>
    </row>
    <row r="284" spans="5:33" x14ac:dyDescent="0.45">
      <c r="E284" s="5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C284" s="5"/>
      <c r="AD284" s="5"/>
      <c r="AE284" s="5"/>
      <c r="AF284" s="5"/>
      <c r="AG284" s="6"/>
    </row>
    <row r="285" spans="5:33" x14ac:dyDescent="0.45">
      <c r="E285" s="5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C285" s="5"/>
      <c r="AD285" s="5"/>
      <c r="AE285" s="5"/>
      <c r="AF285" s="5"/>
      <c r="AG285" s="6"/>
    </row>
    <row r="286" spans="5:33" x14ac:dyDescent="0.45">
      <c r="E286" s="5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C286" s="5"/>
      <c r="AD286" s="5"/>
      <c r="AE286" s="5"/>
      <c r="AF286" s="5"/>
      <c r="AG286" s="6"/>
    </row>
    <row r="287" spans="5:33" x14ac:dyDescent="0.45">
      <c r="E287" s="5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C287" s="5"/>
      <c r="AD287" s="5"/>
      <c r="AE287" s="5"/>
      <c r="AF287" s="5"/>
      <c r="AG287" s="6"/>
    </row>
    <row r="288" spans="5:33" x14ac:dyDescent="0.45">
      <c r="E288" s="5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6"/>
    </row>
    <row r="289" spans="5:33" x14ac:dyDescent="0.45">
      <c r="E289" s="5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C289" s="5"/>
      <c r="AD289" s="5"/>
      <c r="AE289" s="5"/>
      <c r="AF289" s="5"/>
      <c r="AG289" s="6"/>
    </row>
    <row r="290" spans="5:33" x14ac:dyDescent="0.45">
      <c r="E290" s="5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C290" s="5"/>
      <c r="AD290" s="5"/>
      <c r="AE290" s="5"/>
      <c r="AF290" s="5"/>
      <c r="AG290" s="6"/>
    </row>
    <row r="291" spans="5:33" x14ac:dyDescent="0.45">
      <c r="E291" s="5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C291" s="5"/>
      <c r="AD291" s="5"/>
      <c r="AE291" s="5"/>
      <c r="AF291" s="5"/>
      <c r="AG291" s="6"/>
    </row>
    <row r="292" spans="5:33" x14ac:dyDescent="0.45">
      <c r="E292" s="5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C292" s="5"/>
      <c r="AD292" s="5"/>
      <c r="AE292" s="5"/>
      <c r="AF292" s="5"/>
      <c r="AG292" s="6"/>
    </row>
    <row r="293" spans="5:33" x14ac:dyDescent="0.45">
      <c r="E293" s="5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C293" s="5"/>
      <c r="AD293" s="5"/>
      <c r="AE293" s="5"/>
      <c r="AF293" s="5"/>
      <c r="AG293" s="6"/>
    </row>
    <row r="294" spans="5:33" x14ac:dyDescent="0.45">
      <c r="E294" s="5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C294" s="5"/>
      <c r="AD294" s="5"/>
      <c r="AE294" s="5"/>
      <c r="AF294" s="5"/>
      <c r="AG294" s="6"/>
    </row>
    <row r="295" spans="5:33" x14ac:dyDescent="0.45">
      <c r="E295" s="5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C295" s="5"/>
      <c r="AD295" s="5"/>
      <c r="AE295" s="5"/>
      <c r="AF295" s="5"/>
      <c r="AG295" s="6"/>
    </row>
    <row r="296" spans="5:33" x14ac:dyDescent="0.45">
      <c r="E296" s="5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C296" s="5"/>
      <c r="AD296" s="5"/>
      <c r="AE296" s="5"/>
      <c r="AF296" s="5"/>
      <c r="AG296" s="6"/>
    </row>
    <row r="297" spans="5:33" x14ac:dyDescent="0.45">
      <c r="E297" s="5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C297" s="5"/>
      <c r="AD297" s="5"/>
      <c r="AE297" s="5"/>
      <c r="AF297" s="5"/>
      <c r="AG297" s="6"/>
    </row>
    <row r="298" spans="5:33" x14ac:dyDescent="0.45">
      <c r="E298" s="5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C298" s="5"/>
      <c r="AD298" s="5"/>
      <c r="AE298" s="5"/>
      <c r="AF298" s="5"/>
      <c r="AG298" s="6"/>
    </row>
    <row r="299" spans="5:33" x14ac:dyDescent="0.45">
      <c r="E299" s="5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C299" s="5"/>
      <c r="AD299" s="5"/>
      <c r="AE299" s="5"/>
      <c r="AF299" s="5"/>
      <c r="AG299" s="6"/>
    </row>
    <row r="300" spans="5:33" x14ac:dyDescent="0.45">
      <c r="E300" s="5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C300" s="5"/>
      <c r="AD300" s="5"/>
      <c r="AE300" s="5"/>
      <c r="AF300" s="5"/>
      <c r="AG300" s="6"/>
    </row>
    <row r="301" spans="5:33" x14ac:dyDescent="0.45">
      <c r="E301" s="5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6"/>
    </row>
    <row r="302" spans="5:33" x14ac:dyDescent="0.45">
      <c r="E302" s="5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C302" s="5"/>
      <c r="AD302" s="5"/>
      <c r="AE302" s="5"/>
      <c r="AF302" s="5"/>
      <c r="AG302" s="6"/>
    </row>
    <row r="303" spans="5:33" x14ac:dyDescent="0.45">
      <c r="E303" s="5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C303" s="5"/>
      <c r="AD303" s="5"/>
      <c r="AE303" s="5"/>
      <c r="AF303" s="5"/>
      <c r="AG303" s="6"/>
    </row>
    <row r="304" spans="5:33" x14ac:dyDescent="0.45">
      <c r="E304" s="5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C304" s="5"/>
      <c r="AD304" s="5"/>
      <c r="AE304" s="5"/>
      <c r="AF304" s="5"/>
      <c r="AG304" s="6"/>
    </row>
    <row r="305" spans="5:33" x14ac:dyDescent="0.45">
      <c r="E305" s="5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C305" s="5"/>
      <c r="AD305" s="5"/>
      <c r="AE305" s="5"/>
      <c r="AF305" s="5"/>
      <c r="AG305" s="6"/>
    </row>
    <row r="306" spans="5:33" x14ac:dyDescent="0.45">
      <c r="E306" s="5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C306" s="5"/>
      <c r="AD306" s="5"/>
      <c r="AE306" s="5"/>
      <c r="AF306" s="5"/>
      <c r="AG306" s="6"/>
    </row>
    <row r="307" spans="5:33" x14ac:dyDescent="0.45">
      <c r="E307" s="5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C307" s="5"/>
      <c r="AD307" s="5"/>
      <c r="AE307" s="5"/>
      <c r="AF307" s="5"/>
      <c r="AG307" s="6"/>
    </row>
    <row r="308" spans="5:33" x14ac:dyDescent="0.45">
      <c r="E308" s="5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C308" s="5"/>
      <c r="AD308" s="5"/>
      <c r="AE308" s="5"/>
      <c r="AF308" s="5"/>
      <c r="AG308" s="6"/>
    </row>
    <row r="309" spans="5:33" x14ac:dyDescent="0.45">
      <c r="E309" s="5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C309" s="5"/>
      <c r="AD309" s="5"/>
      <c r="AE309" s="5"/>
      <c r="AF309" s="5"/>
      <c r="AG309" s="6"/>
    </row>
    <row r="310" spans="5:33" x14ac:dyDescent="0.45">
      <c r="E310" s="5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C310" s="5"/>
      <c r="AD310" s="5"/>
      <c r="AE310" s="5"/>
      <c r="AF310" s="5"/>
      <c r="AG310" s="6"/>
    </row>
    <row r="311" spans="5:33" x14ac:dyDescent="0.45">
      <c r="E311" s="5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C311" s="5"/>
      <c r="AD311" s="5"/>
      <c r="AE311" s="5"/>
      <c r="AF311" s="5"/>
      <c r="AG311" s="6"/>
    </row>
    <row r="312" spans="5:33" x14ac:dyDescent="0.45">
      <c r="E312" s="5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C312" s="5"/>
      <c r="AD312" s="5"/>
      <c r="AE312" s="5"/>
      <c r="AF312" s="5"/>
      <c r="AG312" s="6"/>
    </row>
    <row r="313" spans="5:33" x14ac:dyDescent="0.45">
      <c r="E313" s="5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C313" s="5"/>
      <c r="AD313" s="5"/>
      <c r="AE313" s="5"/>
      <c r="AF313" s="5"/>
      <c r="AG313" s="6"/>
    </row>
    <row r="314" spans="5:33" x14ac:dyDescent="0.45">
      <c r="E314" s="5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6"/>
    </row>
    <row r="315" spans="5:33" x14ac:dyDescent="0.45">
      <c r="E315" s="5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C315" s="5"/>
      <c r="AD315" s="5"/>
      <c r="AE315" s="5"/>
      <c r="AF315" s="5"/>
      <c r="AG315" s="6"/>
    </row>
    <row r="316" spans="5:33" x14ac:dyDescent="0.45">
      <c r="E316" s="5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C316" s="5"/>
      <c r="AD316" s="5"/>
      <c r="AE316" s="5"/>
      <c r="AF316" s="5"/>
      <c r="AG316" s="6"/>
    </row>
    <row r="317" spans="5:33" x14ac:dyDescent="0.45">
      <c r="E317" s="5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C317" s="5"/>
      <c r="AD317" s="5"/>
      <c r="AE317" s="5"/>
      <c r="AF317" s="5"/>
      <c r="AG317" s="6"/>
    </row>
    <row r="318" spans="5:33" x14ac:dyDescent="0.45">
      <c r="E318" s="5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C318" s="5"/>
      <c r="AD318" s="5"/>
      <c r="AE318" s="5"/>
      <c r="AF318" s="5"/>
      <c r="AG318" s="6"/>
    </row>
    <row r="319" spans="5:33" x14ac:dyDescent="0.45">
      <c r="E319" s="5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C319" s="5"/>
      <c r="AD319" s="5"/>
      <c r="AE319" s="5"/>
      <c r="AF319" s="5"/>
      <c r="AG319" s="6"/>
    </row>
    <row r="320" spans="5:33" x14ac:dyDescent="0.45">
      <c r="E320" s="5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C320" s="5"/>
      <c r="AD320" s="5"/>
      <c r="AE320" s="5"/>
      <c r="AF320" s="5"/>
      <c r="AG320" s="6"/>
    </row>
    <row r="321" spans="5:33" x14ac:dyDescent="0.45">
      <c r="E321" s="5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C321" s="5"/>
      <c r="AD321" s="5"/>
      <c r="AE321" s="5"/>
      <c r="AF321" s="5"/>
      <c r="AG321" s="6"/>
    </row>
    <row r="322" spans="5:33" x14ac:dyDescent="0.45">
      <c r="E322" s="5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C322" s="5"/>
      <c r="AD322" s="5"/>
      <c r="AE322" s="5"/>
      <c r="AF322" s="5"/>
      <c r="AG322" s="6"/>
    </row>
    <row r="323" spans="5:33" x14ac:dyDescent="0.45">
      <c r="E323" s="5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C323" s="5"/>
      <c r="AD323" s="5"/>
      <c r="AE323" s="5"/>
      <c r="AF323" s="5"/>
      <c r="AG323" s="6"/>
    </row>
    <row r="324" spans="5:33" x14ac:dyDescent="0.45">
      <c r="E324" s="5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C324" s="5"/>
      <c r="AD324" s="5"/>
      <c r="AE324" s="5"/>
      <c r="AF324" s="5"/>
      <c r="AG324" s="6"/>
    </row>
    <row r="325" spans="5:33" x14ac:dyDescent="0.45">
      <c r="E325" s="5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C325" s="5"/>
      <c r="AD325" s="5"/>
      <c r="AE325" s="5"/>
      <c r="AF325" s="5"/>
      <c r="AG325" s="6"/>
    </row>
    <row r="326" spans="5:33" x14ac:dyDescent="0.45">
      <c r="E326" s="5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C326" s="5"/>
      <c r="AD326" s="5"/>
      <c r="AE326" s="5"/>
      <c r="AF326" s="5"/>
      <c r="AG326" s="6"/>
    </row>
    <row r="327" spans="5:33" x14ac:dyDescent="0.45">
      <c r="E327" s="5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C327" s="5"/>
      <c r="AD327" s="5"/>
      <c r="AE327" s="5"/>
      <c r="AF327" s="5"/>
      <c r="AG327" s="6"/>
    </row>
    <row r="328" spans="5:33" x14ac:dyDescent="0.45">
      <c r="E328" s="5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C328" s="5"/>
      <c r="AD328" s="5"/>
      <c r="AE328" s="5"/>
      <c r="AF328" s="5"/>
      <c r="AG328" s="6"/>
    </row>
    <row r="329" spans="5:33" x14ac:dyDescent="0.45">
      <c r="E329" s="5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C329" s="5"/>
      <c r="AD329" s="5"/>
      <c r="AE329" s="5"/>
      <c r="AF329" s="5"/>
      <c r="AG329" s="6"/>
    </row>
    <row r="330" spans="5:33" x14ac:dyDescent="0.45">
      <c r="E330" s="5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C330" s="5"/>
      <c r="AD330" s="5"/>
      <c r="AE330" s="5"/>
      <c r="AF330" s="5"/>
      <c r="AG330" s="6"/>
    </row>
    <row r="331" spans="5:33" x14ac:dyDescent="0.45">
      <c r="E331" s="5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C331" s="5"/>
      <c r="AD331" s="5"/>
      <c r="AE331" s="5"/>
      <c r="AF331" s="5"/>
      <c r="AG331" s="6"/>
    </row>
    <row r="332" spans="5:33" x14ac:dyDescent="0.45">
      <c r="E332" s="5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C332" s="5"/>
      <c r="AD332" s="5"/>
      <c r="AE332" s="5"/>
      <c r="AF332" s="5"/>
      <c r="AG332" s="6"/>
    </row>
    <row r="333" spans="5:33" x14ac:dyDescent="0.45">
      <c r="E333" s="5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C333" s="5"/>
      <c r="AD333" s="5"/>
      <c r="AE333" s="5"/>
      <c r="AF333" s="5"/>
      <c r="AG333" s="6"/>
    </row>
    <row r="334" spans="5:33" x14ac:dyDescent="0.45">
      <c r="E334" s="5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C334" s="5"/>
      <c r="AD334" s="5"/>
      <c r="AE334" s="5"/>
      <c r="AF334" s="5"/>
      <c r="AG334" s="6"/>
    </row>
    <row r="335" spans="5:33" x14ac:dyDescent="0.45">
      <c r="E335" s="5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C335" s="5"/>
      <c r="AD335" s="5"/>
      <c r="AE335" s="5"/>
      <c r="AF335" s="5"/>
      <c r="AG335" s="6"/>
    </row>
    <row r="336" spans="5:33" x14ac:dyDescent="0.45">
      <c r="E336" s="5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C336" s="5"/>
      <c r="AD336" s="5"/>
      <c r="AE336" s="5"/>
      <c r="AF336" s="5"/>
      <c r="AG336" s="6"/>
    </row>
    <row r="337" spans="5:33" x14ac:dyDescent="0.45">
      <c r="E337" s="5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C337" s="5"/>
      <c r="AD337" s="5"/>
      <c r="AE337" s="5"/>
      <c r="AF337" s="5"/>
      <c r="AG337" s="6"/>
    </row>
    <row r="338" spans="5:33" x14ac:dyDescent="0.45">
      <c r="E338" s="5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C338" s="5"/>
      <c r="AD338" s="5"/>
      <c r="AE338" s="5"/>
      <c r="AF338" s="5"/>
      <c r="AG338" s="6"/>
    </row>
    <row r="339" spans="5:33" x14ac:dyDescent="0.45">
      <c r="E339" s="5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C339" s="5"/>
      <c r="AD339" s="5"/>
      <c r="AE339" s="5"/>
      <c r="AF339" s="5"/>
      <c r="AG339" s="6"/>
    </row>
    <row r="340" spans="5:33" x14ac:dyDescent="0.45">
      <c r="E340" s="5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C340" s="5"/>
      <c r="AD340" s="5"/>
      <c r="AE340" s="5"/>
      <c r="AF340" s="5"/>
      <c r="AG340" s="6"/>
    </row>
    <row r="341" spans="5:33" x14ac:dyDescent="0.45">
      <c r="E341" s="5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C341" s="5"/>
      <c r="AD341" s="5"/>
      <c r="AE341" s="5"/>
      <c r="AF341" s="5"/>
      <c r="AG341" s="6"/>
    </row>
    <row r="342" spans="5:33" x14ac:dyDescent="0.45">
      <c r="E342" s="5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C342" s="5"/>
      <c r="AD342" s="5"/>
      <c r="AE342" s="5"/>
      <c r="AF342" s="5"/>
      <c r="AG342" s="6"/>
    </row>
    <row r="343" spans="5:33" x14ac:dyDescent="0.45">
      <c r="E343" s="5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C343" s="5"/>
      <c r="AD343" s="5"/>
      <c r="AE343" s="5"/>
      <c r="AF343" s="5"/>
      <c r="AG343" s="6"/>
    </row>
    <row r="344" spans="5:33" x14ac:dyDescent="0.45">
      <c r="E344" s="5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C344" s="5"/>
      <c r="AD344" s="5"/>
      <c r="AE344" s="5"/>
      <c r="AF344" s="5"/>
      <c r="AG344" s="6"/>
    </row>
    <row r="345" spans="5:33" x14ac:dyDescent="0.45">
      <c r="E345" s="5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C345" s="5"/>
      <c r="AD345" s="5"/>
      <c r="AE345" s="5"/>
      <c r="AF345" s="5"/>
      <c r="AG345" s="6"/>
    </row>
    <row r="346" spans="5:33" x14ac:dyDescent="0.45">
      <c r="E346" s="5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C346" s="5"/>
      <c r="AD346" s="5"/>
      <c r="AE346" s="5"/>
      <c r="AF346" s="5"/>
      <c r="AG346" s="6"/>
    </row>
    <row r="347" spans="5:33" x14ac:dyDescent="0.45">
      <c r="E347" s="5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C347" s="5"/>
      <c r="AD347" s="5"/>
      <c r="AE347" s="5"/>
      <c r="AF347" s="5"/>
      <c r="AG347" s="6"/>
    </row>
    <row r="348" spans="5:33" x14ac:dyDescent="0.45">
      <c r="E348" s="5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C348" s="5"/>
      <c r="AD348" s="5"/>
      <c r="AE348" s="5"/>
      <c r="AF348" s="5"/>
      <c r="AG348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H33"/>
  <sheetViews>
    <sheetView workbookViewId="0">
      <selection activeCell="A33" sqref="A33"/>
    </sheetView>
  </sheetViews>
  <sheetFormatPr defaultRowHeight="14.25" x14ac:dyDescent="0.45"/>
  <cols>
    <col min="1" max="1" width="32.73046875" bestFit="1" customWidth="1"/>
    <col min="2" max="2" width="53" customWidth="1"/>
    <col min="3" max="8" width="14.73046875" customWidth="1"/>
  </cols>
  <sheetData>
    <row r="1" spans="1:8" x14ac:dyDescent="0.45">
      <c r="A1" t="s">
        <v>74</v>
      </c>
      <c r="B1" t="s">
        <v>82</v>
      </c>
    </row>
    <row r="2" spans="1:8" x14ac:dyDescent="0.45">
      <c r="A2" t="s">
        <v>19</v>
      </c>
      <c r="B2" s="7" t="s">
        <v>84</v>
      </c>
    </row>
    <row r="3" spans="1:8" x14ac:dyDescent="0.45">
      <c r="A3" t="s">
        <v>1</v>
      </c>
      <c r="B3" s="7" t="s">
        <v>83</v>
      </c>
    </row>
    <row r="4" spans="1:8" x14ac:dyDescent="0.45">
      <c r="A4" t="s">
        <v>2</v>
      </c>
      <c r="B4" s="7" t="s">
        <v>83</v>
      </c>
    </row>
    <row r="5" spans="1:8" x14ac:dyDescent="0.45">
      <c r="A5" t="s">
        <v>21</v>
      </c>
      <c r="B5" s="7" t="s">
        <v>85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</row>
    <row r="6" spans="1:8" x14ac:dyDescent="0.45">
      <c r="A6" t="s">
        <v>22</v>
      </c>
      <c r="B6" s="7" t="s">
        <v>86</v>
      </c>
    </row>
    <row r="7" spans="1:8" x14ac:dyDescent="0.45">
      <c r="A7" t="s">
        <v>23</v>
      </c>
      <c r="B7" s="12" t="s">
        <v>114</v>
      </c>
    </row>
    <row r="8" spans="1:8" x14ac:dyDescent="0.45">
      <c r="A8" t="s">
        <v>24</v>
      </c>
      <c r="B8" s="7" t="s">
        <v>86</v>
      </c>
    </row>
    <row r="9" spans="1:8" x14ac:dyDescent="0.45">
      <c r="A9" t="s">
        <v>25</v>
      </c>
      <c r="B9" s="7" t="s">
        <v>86</v>
      </c>
    </row>
    <row r="10" spans="1:8" x14ac:dyDescent="0.45">
      <c r="A10" t="s">
        <v>26</v>
      </c>
      <c r="B10" s="7" t="s">
        <v>86</v>
      </c>
    </row>
    <row r="11" spans="1:8" x14ac:dyDescent="0.45">
      <c r="A11" t="s">
        <v>27</v>
      </c>
      <c r="B11" s="7" t="s">
        <v>87</v>
      </c>
    </row>
    <row r="12" spans="1:8" x14ac:dyDescent="0.45">
      <c r="A12" t="s">
        <v>28</v>
      </c>
      <c r="B12" s="7" t="s">
        <v>115</v>
      </c>
    </row>
    <row r="13" spans="1:8" x14ac:dyDescent="0.45">
      <c r="A13" t="s">
        <v>40</v>
      </c>
      <c r="B13" s="7" t="s">
        <v>116</v>
      </c>
    </row>
    <row r="14" spans="1:8" x14ac:dyDescent="0.45">
      <c r="A14" t="s">
        <v>29</v>
      </c>
      <c r="B14" s="7" t="s">
        <v>117</v>
      </c>
    </row>
    <row r="15" spans="1:8" x14ac:dyDescent="0.45">
      <c r="A15" t="s">
        <v>30</v>
      </c>
      <c r="B15" s="7" t="s">
        <v>101</v>
      </c>
    </row>
    <row r="16" spans="1:8" x14ac:dyDescent="0.45">
      <c r="A16" t="s">
        <v>31</v>
      </c>
      <c r="B16" s="7" t="s">
        <v>101</v>
      </c>
    </row>
    <row r="17" spans="1:2" x14ac:dyDescent="0.45">
      <c r="A17" t="s">
        <v>32</v>
      </c>
      <c r="B17" s="7" t="s">
        <v>118</v>
      </c>
    </row>
    <row r="18" spans="1:2" x14ac:dyDescent="0.45">
      <c r="A18" t="s">
        <v>37</v>
      </c>
      <c r="B18" s="7" t="s">
        <v>119</v>
      </c>
    </row>
    <row r="19" spans="1:2" x14ac:dyDescent="0.45">
      <c r="A19" t="s">
        <v>35</v>
      </c>
      <c r="B19" s="7" t="s">
        <v>119</v>
      </c>
    </row>
    <row r="20" spans="1:2" x14ac:dyDescent="0.45">
      <c r="A20" t="s">
        <v>36</v>
      </c>
      <c r="B20" s="7" t="s">
        <v>119</v>
      </c>
    </row>
    <row r="21" spans="1:2" x14ac:dyDescent="0.45">
      <c r="A21" t="s">
        <v>33</v>
      </c>
      <c r="B21" s="7" t="s">
        <v>89</v>
      </c>
    </row>
    <row r="22" spans="1:2" x14ac:dyDescent="0.45">
      <c r="A22" t="s">
        <v>34</v>
      </c>
      <c r="B22" s="7" t="s">
        <v>88</v>
      </c>
    </row>
    <row r="23" spans="1:2" x14ac:dyDescent="0.45">
      <c r="A23" t="s">
        <v>38</v>
      </c>
      <c r="B23" s="7" t="s">
        <v>89</v>
      </c>
    </row>
    <row r="24" spans="1:2" x14ac:dyDescent="0.45">
      <c r="A24" t="s">
        <v>39</v>
      </c>
      <c r="B24" s="7" t="s">
        <v>120</v>
      </c>
    </row>
    <row r="25" spans="1:2" x14ac:dyDescent="0.45">
      <c r="A25" t="s">
        <v>69</v>
      </c>
      <c r="B25" s="7" t="s">
        <v>89</v>
      </c>
    </row>
    <row r="26" spans="1:2" x14ac:dyDescent="0.45">
      <c r="A26" t="s">
        <v>65</v>
      </c>
      <c r="B26" s="7" t="s">
        <v>89</v>
      </c>
    </row>
    <row r="27" spans="1:2" x14ac:dyDescent="0.45">
      <c r="A27" t="s">
        <v>99</v>
      </c>
      <c r="B27" s="7" t="s">
        <v>89</v>
      </c>
    </row>
    <row r="28" spans="1:2" x14ac:dyDescent="0.45">
      <c r="A28" t="s">
        <v>105</v>
      </c>
      <c r="B28" s="7" t="s">
        <v>121</v>
      </c>
    </row>
    <row r="29" spans="1:2" x14ac:dyDescent="0.45">
      <c r="A29" t="s">
        <v>63</v>
      </c>
      <c r="B29" s="7" t="s">
        <v>122</v>
      </c>
    </row>
    <row r="30" spans="1:2" x14ac:dyDescent="0.45">
      <c r="A30" t="s">
        <v>64</v>
      </c>
      <c r="B30" s="7" t="s">
        <v>123</v>
      </c>
    </row>
    <row r="31" spans="1:2" x14ac:dyDescent="0.45">
      <c r="A31" t="s">
        <v>66</v>
      </c>
      <c r="B31" s="7" t="s">
        <v>124</v>
      </c>
    </row>
    <row r="32" spans="1:2" x14ac:dyDescent="0.45">
      <c r="A32" t="s">
        <v>67</v>
      </c>
      <c r="B32" s="7" t="s">
        <v>125</v>
      </c>
    </row>
    <row r="33" spans="1:2" x14ac:dyDescent="0.45">
      <c r="A33" t="s">
        <v>68</v>
      </c>
      <c r="B33" s="7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8"/>
  <dimension ref="A1:U63"/>
  <sheetViews>
    <sheetView zoomScaleNormal="100" workbookViewId="0">
      <selection sqref="A1:U1"/>
    </sheetView>
  </sheetViews>
  <sheetFormatPr defaultRowHeight="14.25" x14ac:dyDescent="0.45"/>
  <cols>
    <col min="1" max="1" width="9.86328125" customWidth="1"/>
    <col min="2" max="3" width="7.1328125" customWidth="1"/>
    <col min="4" max="4" width="13.73046875" bestFit="1" customWidth="1"/>
    <col min="5" max="6" width="11.1328125" customWidth="1"/>
    <col min="7" max="7" width="16" customWidth="1"/>
    <col min="8" max="8" width="10.3984375" bestFit="1" customWidth="1"/>
  </cols>
  <sheetData>
    <row r="1" spans="1:21" x14ac:dyDescent="0.45">
      <c r="A1" t="s">
        <v>46</v>
      </c>
      <c r="B1" t="s">
        <v>70</v>
      </c>
      <c r="C1" t="s">
        <v>71</v>
      </c>
      <c r="D1" t="s">
        <v>47</v>
      </c>
      <c r="E1" t="s">
        <v>1</v>
      </c>
      <c r="F1" t="s">
        <v>2</v>
      </c>
      <c r="G1" t="s">
        <v>48</v>
      </c>
      <c r="H1" t="s">
        <v>53</v>
      </c>
      <c r="I1" t="s">
        <v>49</v>
      </c>
      <c r="J1" t="s">
        <v>50</v>
      </c>
      <c r="K1" t="s">
        <v>51</v>
      </c>
      <c r="L1" t="s">
        <v>52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</row>
    <row r="2" spans="1:21" x14ac:dyDescent="0.45">
      <c r="A2">
        <v>1</v>
      </c>
      <c r="B2" s="8"/>
      <c r="C2" s="8"/>
      <c r="E2">
        <v>1</v>
      </c>
      <c r="G2" s="5"/>
      <c r="I2" s="5"/>
      <c r="J2" s="5">
        <f>Waterstandsverloop[[#This Row],[P_getij]]/2</f>
        <v>6.125</v>
      </c>
      <c r="K2" s="5">
        <f>12.25</f>
        <v>12.25</v>
      </c>
      <c r="L2" s="6">
        <f>2*PI()/(Waterstandsverloop[[#This Row],[P_getij]]*3600)</f>
        <v>1.4247585730565955E-4</v>
      </c>
      <c r="M2" s="5"/>
      <c r="N2" s="5"/>
      <c r="O2" s="5">
        <f>2*Waterstandsverloop[[#This Row],[T_riv]]</f>
        <v>0</v>
      </c>
      <c r="P2" s="6" t="e">
        <f>2*PI()/(Waterstandsverloop[[#This Row],[P_riv]]*3600)</f>
        <v>#DIV/0!</v>
      </c>
      <c r="S2" s="5">
        <f>2*Waterstandsverloop[[#This Row],[T_storm]]</f>
        <v>0</v>
      </c>
      <c r="T2" s="6" t="e">
        <f>2*PI()/(Waterstandsverloop[[#This Row],[P_storm]]*3600)</f>
        <v>#DIV/0!</v>
      </c>
      <c r="U2" s="5">
        <f>(Waterstandsverloop[[#This Row],[Toetspeil]]-Waterstandsverloop[[#This Row],[Gem_waterstand]])-SUM(Waterstandsverloop[[#This Row],[A_riv]],Waterstandsverloop[[#This Row],[A_storm]])</f>
        <v>0</v>
      </c>
    </row>
    <row r="3" spans="1:21" x14ac:dyDescent="0.45">
      <c r="B3" s="8"/>
      <c r="C3" s="8"/>
      <c r="G3" s="5"/>
      <c r="I3" s="5"/>
      <c r="J3" s="5"/>
      <c r="K3" s="5"/>
      <c r="L3" s="6"/>
      <c r="M3" s="5"/>
      <c r="N3" s="5"/>
      <c r="O3" s="5"/>
      <c r="P3" s="6"/>
      <c r="S3" s="5"/>
      <c r="T3" s="6"/>
      <c r="U3" s="5"/>
    </row>
    <row r="4" spans="1:21" x14ac:dyDescent="0.45">
      <c r="B4" s="8"/>
      <c r="C4" s="8"/>
      <c r="G4" s="5"/>
      <c r="I4" s="5"/>
      <c r="J4" s="5"/>
      <c r="K4" s="5"/>
      <c r="L4" s="6"/>
      <c r="M4" s="5"/>
      <c r="N4" s="5"/>
      <c r="O4" s="5"/>
      <c r="P4" s="6"/>
      <c r="S4" s="5"/>
      <c r="T4" s="6"/>
      <c r="U4" s="5"/>
    </row>
    <row r="5" spans="1:21" x14ac:dyDescent="0.45">
      <c r="B5" s="8"/>
      <c r="C5" s="8"/>
      <c r="G5" s="5"/>
      <c r="I5" s="5"/>
      <c r="J5" s="5"/>
      <c r="K5" s="5"/>
      <c r="L5" s="6"/>
      <c r="M5" s="5"/>
      <c r="N5" s="5"/>
      <c r="O5" s="5"/>
      <c r="P5" s="6"/>
      <c r="S5" s="5"/>
      <c r="T5" s="6"/>
      <c r="U5" s="5"/>
    </row>
    <row r="6" spans="1:21" x14ac:dyDescent="0.45">
      <c r="B6" s="8"/>
      <c r="C6" s="8"/>
      <c r="G6" s="5"/>
      <c r="I6" s="5"/>
      <c r="J6" s="5"/>
      <c r="K6" s="5"/>
      <c r="L6" s="6"/>
      <c r="M6" s="5"/>
      <c r="N6" s="5"/>
      <c r="O6" s="5"/>
      <c r="P6" s="6"/>
      <c r="S6" s="5"/>
      <c r="T6" s="6"/>
      <c r="U6" s="5"/>
    </row>
    <row r="7" spans="1:21" x14ac:dyDescent="0.45">
      <c r="B7" s="8"/>
      <c r="C7" s="8"/>
      <c r="G7" s="5"/>
      <c r="I7" s="5"/>
      <c r="J7" s="5"/>
      <c r="K7" s="5"/>
      <c r="L7" s="6"/>
      <c r="M7" s="5"/>
      <c r="N7" s="5"/>
      <c r="O7" s="5"/>
      <c r="P7" s="6"/>
      <c r="S7" s="5"/>
      <c r="T7" s="6"/>
      <c r="U7" s="5"/>
    </row>
    <row r="8" spans="1:21" x14ac:dyDescent="0.45">
      <c r="B8" s="8"/>
      <c r="C8" s="8"/>
      <c r="G8" s="5"/>
      <c r="I8" s="5"/>
      <c r="J8" s="5"/>
      <c r="K8" s="5"/>
      <c r="L8" s="6"/>
      <c r="M8" s="5"/>
      <c r="N8" s="5"/>
      <c r="O8" s="5"/>
      <c r="P8" s="6"/>
      <c r="S8" s="5"/>
      <c r="T8" s="6"/>
      <c r="U8" s="5"/>
    </row>
    <row r="9" spans="1:21" x14ac:dyDescent="0.45">
      <c r="B9" s="8"/>
      <c r="C9" s="8"/>
      <c r="G9" s="5"/>
      <c r="I9" s="5"/>
      <c r="J9" s="5"/>
      <c r="K9" s="5"/>
      <c r="L9" s="6"/>
      <c r="M9" s="5"/>
      <c r="N9" s="5"/>
      <c r="O9" s="5"/>
      <c r="P9" s="6"/>
      <c r="S9" s="5"/>
      <c r="T9" s="6"/>
      <c r="U9" s="5"/>
    </row>
    <row r="10" spans="1:21" x14ac:dyDescent="0.45">
      <c r="B10" s="8"/>
      <c r="C10" s="8"/>
      <c r="G10" s="5"/>
      <c r="I10" s="5"/>
      <c r="J10" s="5"/>
      <c r="K10" s="5"/>
      <c r="L10" s="6"/>
      <c r="M10" s="5"/>
      <c r="N10" s="5"/>
      <c r="O10" s="5"/>
      <c r="P10" s="6"/>
      <c r="S10" s="5"/>
      <c r="T10" s="6"/>
      <c r="U10" s="5"/>
    </row>
    <row r="11" spans="1:21" x14ac:dyDescent="0.45">
      <c r="B11" s="8"/>
      <c r="C11" s="8"/>
      <c r="G11" s="5"/>
      <c r="I11" s="5"/>
      <c r="J11" s="5"/>
      <c r="K11" s="5"/>
      <c r="L11" s="6"/>
      <c r="M11" s="5"/>
      <c r="N11" s="5"/>
      <c r="O11" s="5"/>
      <c r="P11" s="6"/>
      <c r="S11" s="5"/>
      <c r="T11" s="6"/>
      <c r="U11" s="5"/>
    </row>
    <row r="12" spans="1:21" x14ac:dyDescent="0.45">
      <c r="B12" s="8"/>
      <c r="C12" s="8"/>
      <c r="G12" s="5"/>
      <c r="I12" s="5"/>
      <c r="J12" s="5"/>
      <c r="K12" s="5"/>
      <c r="L12" s="6"/>
      <c r="M12" s="5"/>
      <c r="N12" s="5"/>
      <c r="O12" s="5"/>
      <c r="P12" s="6"/>
      <c r="S12" s="5"/>
      <c r="T12" s="6"/>
      <c r="U12" s="5"/>
    </row>
    <row r="13" spans="1:21" x14ac:dyDescent="0.45">
      <c r="B13" s="8"/>
      <c r="C13" s="8"/>
      <c r="G13" s="5"/>
      <c r="I13" s="5"/>
      <c r="J13" s="5"/>
      <c r="K13" s="5"/>
      <c r="L13" s="6"/>
      <c r="M13" s="5"/>
      <c r="N13" s="5"/>
      <c r="O13" s="5"/>
      <c r="P13" s="6"/>
      <c r="S13" s="5"/>
      <c r="T13" s="6"/>
      <c r="U13" s="5"/>
    </row>
    <row r="14" spans="1:21" x14ac:dyDescent="0.45">
      <c r="B14" s="8"/>
      <c r="C14" s="8"/>
      <c r="G14" s="5"/>
      <c r="I14" s="5"/>
      <c r="J14" s="5"/>
      <c r="K14" s="5"/>
      <c r="L14" s="6"/>
      <c r="M14" s="5"/>
      <c r="N14" s="5"/>
      <c r="O14" s="5"/>
      <c r="P14" s="6"/>
      <c r="S14" s="5"/>
      <c r="T14" s="6"/>
      <c r="U14" s="5"/>
    </row>
    <row r="15" spans="1:21" x14ac:dyDescent="0.45">
      <c r="B15" s="8"/>
      <c r="C15" s="8"/>
      <c r="G15" s="5"/>
      <c r="I15" s="5"/>
      <c r="J15" s="5"/>
      <c r="K15" s="5"/>
      <c r="L15" s="6"/>
      <c r="M15" s="5"/>
      <c r="N15" s="5"/>
      <c r="O15" s="5"/>
      <c r="P15" s="6"/>
      <c r="S15" s="5"/>
      <c r="T15" s="6"/>
      <c r="U15" s="5"/>
    </row>
    <row r="16" spans="1:21" x14ac:dyDescent="0.45">
      <c r="B16" s="8"/>
      <c r="C16" s="8"/>
      <c r="G16" s="5"/>
      <c r="I16" s="5"/>
      <c r="J16" s="5"/>
      <c r="K16" s="5"/>
      <c r="L16" s="6"/>
      <c r="M16" s="5"/>
      <c r="N16" s="5"/>
      <c r="O16" s="5"/>
      <c r="P16" s="6"/>
      <c r="S16" s="5"/>
      <c r="T16" s="6"/>
      <c r="U16" s="5"/>
    </row>
    <row r="17" spans="2:21" x14ac:dyDescent="0.45">
      <c r="B17" s="8"/>
      <c r="C17" s="8"/>
      <c r="G17" s="5"/>
      <c r="I17" s="5"/>
      <c r="J17" s="5"/>
      <c r="K17" s="5"/>
      <c r="L17" s="6"/>
      <c r="M17" s="5"/>
      <c r="N17" s="5"/>
      <c r="O17" s="5"/>
      <c r="P17" s="6"/>
      <c r="S17" s="5"/>
      <c r="T17" s="6"/>
      <c r="U17" s="5"/>
    </row>
    <row r="18" spans="2:21" x14ac:dyDescent="0.45">
      <c r="B18" s="8"/>
      <c r="C18" s="8"/>
      <c r="G18" s="5"/>
      <c r="I18" s="5"/>
      <c r="J18" s="5"/>
      <c r="K18" s="5"/>
      <c r="L18" s="6"/>
      <c r="M18" s="5"/>
      <c r="N18" s="5"/>
      <c r="O18" s="5"/>
      <c r="P18" s="6"/>
      <c r="S18" s="5"/>
      <c r="T18" s="6"/>
      <c r="U18" s="5"/>
    </row>
    <row r="19" spans="2:21" x14ac:dyDescent="0.45">
      <c r="B19" s="8"/>
      <c r="C19" s="8"/>
      <c r="G19" s="5"/>
      <c r="I19" s="5"/>
      <c r="J19" s="5"/>
      <c r="K19" s="5"/>
      <c r="L19" s="6"/>
      <c r="M19" s="5"/>
      <c r="N19" s="5"/>
      <c r="O19" s="5"/>
      <c r="P19" s="6"/>
      <c r="S19" s="5"/>
      <c r="T19" s="6"/>
      <c r="U19" s="5"/>
    </row>
    <row r="20" spans="2:21" x14ac:dyDescent="0.45">
      <c r="B20" s="8"/>
      <c r="C20" s="8"/>
      <c r="G20" s="5"/>
      <c r="I20" s="5"/>
      <c r="J20" s="5"/>
      <c r="K20" s="5"/>
      <c r="L20" s="6"/>
      <c r="M20" s="5"/>
      <c r="N20" s="5"/>
      <c r="O20" s="5"/>
      <c r="P20" s="6"/>
      <c r="S20" s="5"/>
      <c r="T20" s="6"/>
      <c r="U20" s="5"/>
    </row>
    <row r="21" spans="2:21" x14ac:dyDescent="0.45">
      <c r="B21" s="8"/>
      <c r="C21" s="8"/>
      <c r="G21" s="5"/>
      <c r="I21" s="5"/>
      <c r="J21" s="5"/>
      <c r="K21" s="5"/>
      <c r="L21" s="6"/>
      <c r="M21" s="5"/>
      <c r="N21" s="5"/>
      <c r="O21" s="5"/>
      <c r="P21" s="6"/>
      <c r="S21" s="5"/>
      <c r="T21" s="6"/>
      <c r="U21" s="5"/>
    </row>
    <row r="22" spans="2:21" x14ac:dyDescent="0.45">
      <c r="B22" s="8"/>
      <c r="C22" s="8"/>
      <c r="G22" s="5"/>
      <c r="I22" s="5"/>
      <c r="J22" s="5"/>
      <c r="K22" s="5"/>
      <c r="L22" s="6"/>
      <c r="M22" s="5"/>
      <c r="N22" s="5"/>
      <c r="O22" s="5"/>
      <c r="P22" s="6"/>
      <c r="S22" s="5"/>
      <c r="T22" s="6"/>
      <c r="U22" s="5"/>
    </row>
    <row r="23" spans="2:21" x14ac:dyDescent="0.45">
      <c r="B23" s="8"/>
      <c r="C23" s="8"/>
      <c r="G23" s="5"/>
      <c r="I23" s="5"/>
      <c r="J23" s="5"/>
      <c r="K23" s="5"/>
      <c r="L23" s="6"/>
      <c r="M23" s="5"/>
      <c r="N23" s="5"/>
      <c r="O23" s="5"/>
      <c r="P23" s="6"/>
      <c r="S23" s="5"/>
      <c r="T23" s="6"/>
      <c r="U23" s="5"/>
    </row>
    <row r="24" spans="2:21" x14ac:dyDescent="0.45">
      <c r="B24" s="8"/>
      <c r="C24" s="8"/>
      <c r="G24" s="5"/>
      <c r="I24" s="5"/>
      <c r="J24" s="5"/>
      <c r="K24" s="5"/>
      <c r="L24" s="6"/>
      <c r="M24" s="5"/>
      <c r="N24" s="5"/>
      <c r="O24" s="5"/>
      <c r="P24" s="6"/>
      <c r="S24" s="5"/>
      <c r="T24" s="6"/>
      <c r="U24" s="5"/>
    </row>
    <row r="25" spans="2:21" x14ac:dyDescent="0.45">
      <c r="B25" s="8"/>
      <c r="C25" s="8"/>
      <c r="G25" s="5"/>
      <c r="I25" s="5"/>
      <c r="J25" s="5"/>
      <c r="K25" s="5"/>
      <c r="L25" s="6"/>
      <c r="M25" s="5"/>
      <c r="N25" s="5"/>
      <c r="O25" s="5"/>
      <c r="P25" s="6"/>
      <c r="S25" s="5"/>
      <c r="T25" s="6"/>
      <c r="U25" s="5"/>
    </row>
    <row r="26" spans="2:21" x14ac:dyDescent="0.45">
      <c r="B26" s="8"/>
      <c r="C26" s="8"/>
      <c r="G26" s="5"/>
      <c r="I26" s="5"/>
      <c r="J26" s="5"/>
      <c r="K26" s="5"/>
      <c r="L26" s="6"/>
      <c r="M26" s="5"/>
      <c r="N26" s="5"/>
      <c r="O26" s="5"/>
      <c r="P26" s="6"/>
      <c r="S26" s="5"/>
      <c r="T26" s="6"/>
      <c r="U26" s="5"/>
    </row>
    <row r="27" spans="2:21" x14ac:dyDescent="0.45">
      <c r="B27" s="8"/>
      <c r="C27" s="8"/>
      <c r="G27" s="5"/>
      <c r="I27" s="5"/>
      <c r="J27" s="5"/>
      <c r="K27" s="5"/>
      <c r="L27" s="6"/>
      <c r="M27" s="5"/>
      <c r="N27" s="5"/>
      <c r="O27" s="5"/>
      <c r="P27" s="6"/>
      <c r="S27" s="5"/>
      <c r="T27" s="6"/>
      <c r="U27" s="5"/>
    </row>
    <row r="28" spans="2:21" x14ac:dyDescent="0.45">
      <c r="B28" s="8"/>
      <c r="C28" s="8"/>
      <c r="G28" s="5"/>
      <c r="I28" s="5"/>
      <c r="J28" s="5"/>
      <c r="K28" s="5"/>
      <c r="L28" s="6"/>
      <c r="M28" s="5"/>
      <c r="N28" s="5"/>
      <c r="O28" s="5"/>
      <c r="P28" s="6"/>
      <c r="S28" s="5"/>
      <c r="T28" s="6"/>
      <c r="U28" s="5"/>
    </row>
    <row r="29" spans="2:21" x14ac:dyDescent="0.45">
      <c r="B29" s="8"/>
      <c r="C29" s="8"/>
      <c r="G29" s="5"/>
      <c r="I29" s="5"/>
      <c r="J29" s="5"/>
      <c r="K29" s="5"/>
      <c r="L29" s="6"/>
      <c r="M29" s="5"/>
      <c r="N29" s="5"/>
      <c r="O29" s="5"/>
      <c r="P29" s="6"/>
      <c r="S29" s="5"/>
      <c r="T29" s="6"/>
      <c r="U29" s="5"/>
    </row>
    <row r="30" spans="2:21" x14ac:dyDescent="0.45">
      <c r="B30" s="8"/>
      <c r="C30" s="8"/>
      <c r="G30" s="5"/>
      <c r="I30" s="5"/>
      <c r="J30" s="5"/>
      <c r="K30" s="5"/>
      <c r="L30" s="6"/>
      <c r="M30" s="5"/>
      <c r="N30" s="5"/>
      <c r="O30" s="5"/>
      <c r="P30" s="6"/>
      <c r="S30" s="5"/>
      <c r="T30" s="6"/>
      <c r="U30" s="5"/>
    </row>
    <row r="31" spans="2:21" x14ac:dyDescent="0.45">
      <c r="B31" s="8"/>
      <c r="C31" s="8"/>
      <c r="G31" s="5"/>
      <c r="I31" s="5"/>
      <c r="J31" s="5"/>
      <c r="K31" s="5"/>
      <c r="L31" s="6"/>
      <c r="M31" s="5"/>
      <c r="N31" s="5"/>
      <c r="O31" s="5"/>
      <c r="P31" s="6"/>
      <c r="S31" s="5"/>
      <c r="T31" s="6"/>
      <c r="U31" s="5"/>
    </row>
    <row r="32" spans="2:21" x14ac:dyDescent="0.45">
      <c r="B32" s="8"/>
      <c r="C32" s="8"/>
      <c r="G32" s="5"/>
      <c r="I32" s="5"/>
      <c r="J32" s="5"/>
      <c r="K32" s="5"/>
      <c r="L32" s="6"/>
      <c r="M32" s="5"/>
      <c r="N32" s="5"/>
      <c r="O32" s="5"/>
      <c r="P32" s="6"/>
      <c r="S32" s="5"/>
      <c r="T32" s="6"/>
      <c r="U32" s="5"/>
    </row>
    <row r="33" spans="2:21" x14ac:dyDescent="0.45">
      <c r="B33" s="8"/>
      <c r="C33" s="8"/>
      <c r="G33" s="5"/>
      <c r="I33" s="5"/>
      <c r="J33" s="5"/>
      <c r="K33" s="5"/>
      <c r="L33" s="6"/>
      <c r="M33" s="5"/>
      <c r="N33" s="5"/>
      <c r="O33" s="5"/>
      <c r="P33" s="6"/>
      <c r="S33" s="5"/>
      <c r="T33" s="6"/>
      <c r="U33" s="5"/>
    </row>
    <row r="34" spans="2:21" x14ac:dyDescent="0.45">
      <c r="B34" s="8"/>
      <c r="C34" s="8"/>
      <c r="G34" s="5"/>
      <c r="I34" s="5"/>
      <c r="J34" s="5"/>
      <c r="K34" s="5"/>
      <c r="L34" s="6"/>
      <c r="M34" s="5"/>
      <c r="N34" s="5"/>
      <c r="O34" s="5"/>
      <c r="P34" s="6"/>
      <c r="S34" s="5"/>
      <c r="T34" s="6"/>
      <c r="U34" s="5"/>
    </row>
    <row r="35" spans="2:21" x14ac:dyDescent="0.45">
      <c r="B35" s="8"/>
      <c r="C35" s="8"/>
      <c r="G35" s="5"/>
      <c r="I35" s="5"/>
      <c r="J35" s="5"/>
      <c r="K35" s="5"/>
      <c r="L35" s="6"/>
      <c r="M35" s="5"/>
      <c r="N35" s="5"/>
      <c r="O35" s="5"/>
      <c r="P35" s="6"/>
      <c r="S35" s="5"/>
      <c r="T35" s="6"/>
      <c r="U35" s="5"/>
    </row>
    <row r="36" spans="2:21" x14ac:dyDescent="0.45">
      <c r="B36" s="8"/>
      <c r="C36" s="8"/>
      <c r="G36" s="5"/>
      <c r="I36" s="5"/>
      <c r="J36" s="5"/>
      <c r="K36" s="5"/>
      <c r="L36" s="6"/>
      <c r="M36" s="5"/>
      <c r="N36" s="5"/>
      <c r="O36" s="5"/>
      <c r="P36" s="6"/>
      <c r="S36" s="5"/>
      <c r="T36" s="6"/>
      <c r="U36" s="5"/>
    </row>
    <row r="37" spans="2:21" x14ac:dyDescent="0.45">
      <c r="B37" s="8"/>
      <c r="C37" s="8"/>
      <c r="G37" s="5"/>
      <c r="I37" s="5"/>
      <c r="J37" s="5"/>
      <c r="K37" s="5"/>
      <c r="L37" s="6"/>
      <c r="M37" s="5"/>
      <c r="N37" s="5"/>
      <c r="O37" s="5"/>
      <c r="P37" s="6"/>
      <c r="S37" s="5"/>
      <c r="T37" s="6"/>
      <c r="U37" s="5"/>
    </row>
    <row r="38" spans="2:21" x14ac:dyDescent="0.45">
      <c r="B38" s="8"/>
      <c r="C38" s="8"/>
      <c r="G38" s="5"/>
      <c r="I38" s="5"/>
      <c r="J38" s="5"/>
      <c r="K38" s="5"/>
      <c r="L38" s="6"/>
      <c r="M38" s="5"/>
      <c r="N38" s="5"/>
      <c r="O38" s="5"/>
      <c r="P38" s="6"/>
      <c r="S38" s="5"/>
      <c r="T38" s="6"/>
      <c r="U38" s="5"/>
    </row>
    <row r="39" spans="2:21" x14ac:dyDescent="0.45">
      <c r="B39" s="8"/>
      <c r="C39" s="8"/>
      <c r="G39" s="5"/>
      <c r="I39" s="5"/>
      <c r="J39" s="5"/>
      <c r="K39" s="5"/>
      <c r="L39" s="6"/>
      <c r="M39" s="5"/>
      <c r="N39" s="5"/>
      <c r="O39" s="5"/>
      <c r="P39" s="6"/>
      <c r="S39" s="5"/>
      <c r="T39" s="6"/>
      <c r="U39" s="5"/>
    </row>
    <row r="40" spans="2:21" x14ac:dyDescent="0.45">
      <c r="B40" s="8"/>
      <c r="C40" s="8"/>
      <c r="G40" s="5"/>
      <c r="I40" s="5"/>
      <c r="J40" s="5"/>
      <c r="K40" s="5"/>
      <c r="L40" s="6"/>
      <c r="M40" s="5"/>
      <c r="N40" s="5"/>
      <c r="O40" s="5"/>
      <c r="P40" s="6"/>
      <c r="S40" s="5"/>
      <c r="T40" s="6"/>
      <c r="U40" s="5"/>
    </row>
    <row r="41" spans="2:21" x14ac:dyDescent="0.45">
      <c r="B41" s="8"/>
      <c r="C41" s="8"/>
      <c r="G41" s="5"/>
      <c r="I41" s="5"/>
      <c r="J41" s="5"/>
      <c r="K41" s="5"/>
      <c r="L41" s="6"/>
      <c r="M41" s="5"/>
      <c r="N41" s="5"/>
      <c r="O41" s="5"/>
      <c r="P41" s="6"/>
      <c r="S41" s="5"/>
      <c r="T41" s="6"/>
      <c r="U41" s="5"/>
    </row>
    <row r="42" spans="2:21" x14ac:dyDescent="0.45">
      <c r="B42" s="8"/>
      <c r="C42" s="8"/>
      <c r="G42" s="5"/>
      <c r="I42" s="5"/>
      <c r="J42" s="5"/>
      <c r="K42" s="5"/>
      <c r="L42" s="6"/>
      <c r="M42" s="5"/>
      <c r="N42" s="5"/>
      <c r="O42" s="5"/>
      <c r="P42" s="6"/>
      <c r="S42" s="5"/>
      <c r="T42" s="6"/>
      <c r="U42" s="5"/>
    </row>
    <row r="43" spans="2:21" x14ac:dyDescent="0.45">
      <c r="B43" s="8"/>
      <c r="C43" s="8"/>
      <c r="G43" s="5"/>
      <c r="I43" s="5"/>
      <c r="J43" s="5"/>
      <c r="K43" s="5"/>
      <c r="L43" s="6"/>
      <c r="M43" s="5"/>
      <c r="N43" s="5"/>
      <c r="O43" s="5"/>
      <c r="P43" s="6"/>
      <c r="S43" s="5"/>
      <c r="T43" s="6"/>
      <c r="U43" s="5"/>
    </row>
    <row r="44" spans="2:21" x14ac:dyDescent="0.45">
      <c r="B44" s="8"/>
      <c r="C44" s="8"/>
      <c r="G44" s="5"/>
      <c r="I44" s="5"/>
      <c r="J44" s="5"/>
      <c r="K44" s="5"/>
      <c r="L44" s="6"/>
      <c r="M44" s="5"/>
      <c r="N44" s="5"/>
      <c r="O44" s="5"/>
      <c r="P44" s="6"/>
      <c r="S44" s="5"/>
      <c r="T44" s="6"/>
      <c r="U44" s="5"/>
    </row>
    <row r="45" spans="2:21" x14ac:dyDescent="0.45">
      <c r="B45" s="8"/>
      <c r="C45" s="8"/>
      <c r="G45" s="5"/>
      <c r="I45" s="5"/>
      <c r="J45" s="5"/>
      <c r="K45" s="5"/>
      <c r="L45" s="6"/>
      <c r="M45" s="5"/>
      <c r="N45" s="5"/>
      <c r="O45" s="5"/>
      <c r="P45" s="6"/>
      <c r="S45" s="5"/>
      <c r="T45" s="6"/>
      <c r="U45" s="5"/>
    </row>
    <row r="46" spans="2:21" x14ac:dyDescent="0.45">
      <c r="B46" s="8"/>
      <c r="C46" s="8"/>
      <c r="G46" s="5"/>
      <c r="I46" s="5"/>
      <c r="J46" s="5"/>
      <c r="K46" s="5"/>
      <c r="L46" s="6"/>
      <c r="M46" s="5"/>
      <c r="N46" s="5"/>
      <c r="O46" s="5"/>
      <c r="P46" s="6"/>
      <c r="S46" s="5"/>
      <c r="T46" s="6"/>
      <c r="U46" s="5"/>
    </row>
    <row r="47" spans="2:21" x14ac:dyDescent="0.45">
      <c r="B47" s="8"/>
      <c r="C47" s="8"/>
      <c r="G47" s="5"/>
      <c r="I47" s="5"/>
      <c r="J47" s="5"/>
      <c r="K47" s="5"/>
      <c r="L47" s="6"/>
      <c r="M47" s="5"/>
      <c r="N47" s="5"/>
      <c r="O47" s="5"/>
      <c r="P47" s="6"/>
      <c r="S47" s="5"/>
      <c r="T47" s="6"/>
      <c r="U47" s="5"/>
    </row>
    <row r="48" spans="2:21" x14ac:dyDescent="0.45">
      <c r="B48" s="8"/>
      <c r="C48" s="8"/>
      <c r="G48" s="5"/>
      <c r="I48" s="5"/>
      <c r="J48" s="5"/>
      <c r="K48" s="5"/>
      <c r="L48" s="6"/>
      <c r="M48" s="5"/>
      <c r="N48" s="5"/>
      <c r="O48" s="5"/>
      <c r="P48" s="6"/>
      <c r="S48" s="5"/>
      <c r="T48" s="6"/>
      <c r="U48" s="5"/>
    </row>
    <row r="49" spans="2:21" x14ac:dyDescent="0.45">
      <c r="B49" s="8"/>
      <c r="C49" s="8"/>
      <c r="G49" s="5"/>
      <c r="I49" s="5"/>
      <c r="J49" s="5"/>
      <c r="K49" s="5"/>
      <c r="L49" s="6"/>
      <c r="M49" s="5"/>
      <c r="N49" s="5"/>
      <c r="O49" s="5"/>
      <c r="P49" s="6"/>
      <c r="S49" s="5"/>
      <c r="T49" s="6"/>
      <c r="U49" s="5"/>
    </row>
    <row r="50" spans="2:21" x14ac:dyDescent="0.45">
      <c r="B50" s="8"/>
      <c r="C50" s="8"/>
      <c r="G50" s="5"/>
      <c r="I50" s="5"/>
      <c r="J50" s="5"/>
      <c r="K50" s="5"/>
      <c r="L50" s="6"/>
      <c r="M50" s="5"/>
      <c r="N50" s="5"/>
      <c r="O50" s="5"/>
      <c r="P50" s="6"/>
      <c r="S50" s="5"/>
      <c r="T50" s="6"/>
      <c r="U50" s="5"/>
    </row>
    <row r="51" spans="2:21" x14ac:dyDescent="0.45">
      <c r="B51" s="8"/>
      <c r="C51" s="8"/>
      <c r="G51" s="5"/>
      <c r="I51" s="5"/>
      <c r="J51" s="5"/>
      <c r="K51" s="5"/>
      <c r="L51" s="6"/>
      <c r="M51" s="5"/>
      <c r="N51" s="5"/>
      <c r="O51" s="5"/>
      <c r="P51" s="6"/>
      <c r="S51" s="5"/>
      <c r="T51" s="6"/>
      <c r="U51" s="5"/>
    </row>
    <row r="52" spans="2:21" x14ac:dyDescent="0.45">
      <c r="B52" s="8"/>
      <c r="C52" s="8"/>
      <c r="G52" s="5"/>
      <c r="I52" s="5"/>
      <c r="J52" s="5"/>
      <c r="K52" s="5"/>
      <c r="L52" s="6"/>
      <c r="M52" s="5"/>
      <c r="N52" s="5"/>
      <c r="O52" s="5"/>
      <c r="P52" s="6"/>
      <c r="S52" s="5"/>
      <c r="T52" s="6"/>
      <c r="U52" s="5"/>
    </row>
    <row r="53" spans="2:21" x14ac:dyDescent="0.45">
      <c r="B53" s="8"/>
      <c r="C53" s="8"/>
      <c r="G53" s="5"/>
      <c r="I53" s="5"/>
      <c r="J53" s="5"/>
      <c r="K53" s="5"/>
      <c r="L53" s="6"/>
      <c r="M53" s="5"/>
      <c r="N53" s="5"/>
      <c r="O53" s="5"/>
      <c r="P53" s="6"/>
      <c r="S53" s="5"/>
      <c r="T53" s="6"/>
      <c r="U53" s="5"/>
    </row>
    <row r="54" spans="2:21" x14ac:dyDescent="0.45">
      <c r="B54" s="8"/>
      <c r="C54" s="8"/>
      <c r="G54" s="5"/>
      <c r="I54" s="5"/>
      <c r="J54" s="5"/>
      <c r="K54" s="5"/>
      <c r="L54" s="6"/>
      <c r="M54" s="5"/>
      <c r="N54" s="5"/>
      <c r="O54" s="5"/>
      <c r="P54" s="6"/>
      <c r="S54" s="5"/>
      <c r="T54" s="6"/>
      <c r="U54" s="5"/>
    </row>
    <row r="55" spans="2:21" x14ac:dyDescent="0.45">
      <c r="B55" s="8"/>
      <c r="C55" s="8"/>
      <c r="G55" s="5"/>
      <c r="I55" s="5"/>
      <c r="J55" s="5"/>
      <c r="K55" s="5"/>
      <c r="L55" s="6"/>
      <c r="M55" s="5"/>
      <c r="N55" s="5"/>
      <c r="O55" s="5"/>
      <c r="P55" s="6"/>
      <c r="S55" s="5"/>
      <c r="T55" s="6"/>
      <c r="U55" s="5"/>
    </row>
    <row r="56" spans="2:21" x14ac:dyDescent="0.45">
      <c r="B56" s="8"/>
      <c r="C56" s="8"/>
      <c r="G56" s="5"/>
      <c r="I56" s="5"/>
      <c r="J56" s="5"/>
      <c r="K56" s="5"/>
      <c r="L56" s="6"/>
      <c r="M56" s="5"/>
      <c r="N56" s="5"/>
      <c r="O56" s="5"/>
      <c r="P56" s="6"/>
      <c r="S56" s="5"/>
      <c r="T56" s="6"/>
      <c r="U56" s="5"/>
    </row>
    <row r="57" spans="2:21" x14ac:dyDescent="0.45">
      <c r="B57" s="8"/>
      <c r="C57" s="8"/>
      <c r="G57" s="5"/>
      <c r="I57" s="5"/>
      <c r="J57" s="5"/>
      <c r="K57" s="5"/>
      <c r="L57" s="6"/>
      <c r="M57" s="5"/>
      <c r="N57" s="5"/>
      <c r="O57" s="5"/>
      <c r="P57" s="6"/>
      <c r="S57" s="5"/>
      <c r="T57" s="6"/>
      <c r="U57" s="5"/>
    </row>
    <row r="58" spans="2:21" x14ac:dyDescent="0.45">
      <c r="B58" s="8"/>
      <c r="C58" s="8"/>
      <c r="G58" s="5"/>
      <c r="I58" s="5"/>
      <c r="J58" s="5"/>
      <c r="K58" s="5"/>
      <c r="L58" s="6"/>
      <c r="M58" s="5"/>
      <c r="N58" s="5"/>
      <c r="O58" s="5"/>
      <c r="P58" s="6"/>
      <c r="S58" s="5"/>
      <c r="T58" s="6"/>
      <c r="U58" s="5"/>
    </row>
    <row r="59" spans="2:21" x14ac:dyDescent="0.45">
      <c r="B59" s="8"/>
      <c r="C59" s="8"/>
      <c r="G59" s="5"/>
      <c r="I59" s="5"/>
      <c r="J59" s="5"/>
      <c r="K59" s="5"/>
      <c r="L59" s="6"/>
      <c r="M59" s="5"/>
      <c r="N59" s="5"/>
      <c r="O59" s="5"/>
      <c r="P59" s="6"/>
      <c r="S59" s="5"/>
      <c r="T59" s="6"/>
      <c r="U59" s="5"/>
    </row>
    <row r="60" spans="2:21" x14ac:dyDescent="0.45">
      <c r="B60" s="8"/>
      <c r="C60" s="8"/>
      <c r="G60" s="5"/>
      <c r="I60" s="5"/>
      <c r="J60" s="5"/>
      <c r="K60" s="5"/>
      <c r="L60" s="6"/>
      <c r="M60" s="5"/>
      <c r="N60" s="5"/>
      <c r="O60" s="5"/>
      <c r="P60" s="6"/>
      <c r="S60" s="5"/>
      <c r="T60" s="6"/>
      <c r="U60" s="5"/>
    </row>
    <row r="61" spans="2:21" x14ac:dyDescent="0.45">
      <c r="B61" s="8"/>
      <c r="C61" s="8"/>
      <c r="G61" s="5"/>
      <c r="I61" s="5"/>
      <c r="J61" s="5"/>
      <c r="K61" s="5"/>
      <c r="L61" s="6"/>
      <c r="M61" s="5"/>
      <c r="N61" s="5"/>
      <c r="O61" s="5"/>
      <c r="P61" s="6"/>
      <c r="S61" s="5"/>
      <c r="T61" s="6"/>
      <c r="U61" s="5"/>
    </row>
    <row r="62" spans="2:21" x14ac:dyDescent="0.45">
      <c r="B62" s="8"/>
      <c r="C62" s="8"/>
      <c r="G62" s="5"/>
      <c r="I62" s="5"/>
      <c r="J62" s="5"/>
      <c r="K62" s="5"/>
      <c r="L62" s="6"/>
      <c r="M62" s="5"/>
      <c r="N62" s="5"/>
      <c r="O62" s="5"/>
      <c r="P62" s="6"/>
      <c r="S62" s="5"/>
      <c r="T62" s="6"/>
      <c r="U62" s="5"/>
    </row>
    <row r="63" spans="2:21" x14ac:dyDescent="0.45">
      <c r="B63" s="9"/>
      <c r="C63" s="9"/>
      <c r="G63" s="5"/>
      <c r="H63" s="5"/>
      <c r="I63" s="5"/>
      <c r="J63" s="5"/>
      <c r="K63" s="5"/>
      <c r="L63" s="6"/>
      <c r="M63" s="5"/>
      <c r="N63" s="5"/>
      <c r="O63" s="5"/>
      <c r="P63" s="6"/>
      <c r="R63" s="5"/>
      <c r="S63" s="5"/>
      <c r="T63" s="6"/>
      <c r="U63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9"/>
  <dimension ref="A1:B22"/>
  <sheetViews>
    <sheetView workbookViewId="0">
      <selection activeCell="B19" sqref="B19"/>
    </sheetView>
  </sheetViews>
  <sheetFormatPr defaultRowHeight="14.25" x14ac:dyDescent="0.45"/>
  <cols>
    <col min="1" max="1" width="16.265625" bestFit="1" customWidth="1"/>
    <col min="2" max="2" width="35" customWidth="1"/>
  </cols>
  <sheetData>
    <row r="1" spans="1:2" x14ac:dyDescent="0.45">
      <c r="A1" t="s">
        <v>74</v>
      </c>
      <c r="B1" t="s">
        <v>82</v>
      </c>
    </row>
    <row r="2" spans="1:2" x14ac:dyDescent="0.45">
      <c r="A2" t="s">
        <v>46</v>
      </c>
      <c r="B2" s="7"/>
    </row>
    <row r="3" spans="1:2" x14ac:dyDescent="0.45">
      <c r="A3" t="s">
        <v>70</v>
      </c>
      <c r="B3" s="7"/>
    </row>
    <row r="4" spans="1:2" x14ac:dyDescent="0.45">
      <c r="A4" t="s">
        <v>71</v>
      </c>
      <c r="B4" s="7"/>
    </row>
    <row r="5" spans="1:2" x14ac:dyDescent="0.45">
      <c r="A5" t="s">
        <v>47</v>
      </c>
      <c r="B5" s="7" t="s">
        <v>127</v>
      </c>
    </row>
    <row r="6" spans="1:2" x14ac:dyDescent="0.45">
      <c r="A6" t="s">
        <v>1</v>
      </c>
      <c r="B6" s="7" t="s">
        <v>128</v>
      </c>
    </row>
    <row r="7" spans="1:2" x14ac:dyDescent="0.45">
      <c r="A7" t="s">
        <v>2</v>
      </c>
      <c r="B7" s="7" t="s">
        <v>92</v>
      </c>
    </row>
    <row r="8" spans="1:2" x14ac:dyDescent="0.45">
      <c r="A8" t="s">
        <v>48</v>
      </c>
      <c r="B8" s="7" t="s">
        <v>90</v>
      </c>
    </row>
    <row r="9" spans="1:2" x14ac:dyDescent="0.45">
      <c r="A9" t="s">
        <v>53</v>
      </c>
      <c r="B9" s="7" t="s">
        <v>91</v>
      </c>
    </row>
    <row r="10" spans="1:2" x14ac:dyDescent="0.45">
      <c r="A10" t="s">
        <v>49</v>
      </c>
      <c r="B10" s="7" t="s">
        <v>93</v>
      </c>
    </row>
    <row r="11" spans="1:2" x14ac:dyDescent="0.45">
      <c r="A11" t="s">
        <v>50</v>
      </c>
      <c r="B11" s="7" t="s">
        <v>93</v>
      </c>
    </row>
    <row r="12" spans="1:2" x14ac:dyDescent="0.45">
      <c r="A12" t="s">
        <v>51</v>
      </c>
      <c r="B12" s="7" t="s">
        <v>89</v>
      </c>
    </row>
    <row r="13" spans="1:2" x14ac:dyDescent="0.45">
      <c r="A13" t="s">
        <v>52</v>
      </c>
      <c r="B13" s="7" t="s">
        <v>89</v>
      </c>
    </row>
    <row r="14" spans="1:2" x14ac:dyDescent="0.45">
      <c r="A14" t="s">
        <v>54</v>
      </c>
      <c r="B14" s="7" t="s">
        <v>96</v>
      </c>
    </row>
    <row r="15" spans="1:2" x14ac:dyDescent="0.45">
      <c r="A15" t="s">
        <v>55</v>
      </c>
      <c r="B15" s="7" t="s">
        <v>97</v>
      </c>
    </row>
    <row r="16" spans="1:2" x14ac:dyDescent="0.45">
      <c r="A16" t="s">
        <v>56</v>
      </c>
      <c r="B16" s="7" t="s">
        <v>89</v>
      </c>
    </row>
    <row r="17" spans="1:2" x14ac:dyDescent="0.45">
      <c r="A17" t="s">
        <v>57</v>
      </c>
      <c r="B17" s="7" t="s">
        <v>89</v>
      </c>
    </row>
    <row r="18" spans="1:2" x14ac:dyDescent="0.45">
      <c r="A18" t="s">
        <v>58</v>
      </c>
      <c r="B18" s="7" t="s">
        <v>94</v>
      </c>
    </row>
    <row r="19" spans="1:2" x14ac:dyDescent="0.45">
      <c r="A19" t="s">
        <v>59</v>
      </c>
      <c r="B19" s="7" t="s">
        <v>95</v>
      </c>
    </row>
    <row r="20" spans="1:2" x14ac:dyDescent="0.45">
      <c r="A20" t="s">
        <v>60</v>
      </c>
      <c r="B20" s="7" t="s">
        <v>89</v>
      </c>
    </row>
    <row r="21" spans="1:2" x14ac:dyDescent="0.45">
      <c r="A21" t="s">
        <v>61</v>
      </c>
      <c r="B21" s="7" t="s">
        <v>89</v>
      </c>
    </row>
    <row r="22" spans="1:2" x14ac:dyDescent="0.45">
      <c r="A22" t="s">
        <v>62</v>
      </c>
      <c r="B22" t="s">
        <v>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3</vt:i4>
      </vt:variant>
    </vt:vector>
  </HeadingPairs>
  <TitlesOfParts>
    <vt:vector size="10" baseType="lpstr">
      <vt:lpstr>Tabel_Vak</vt:lpstr>
      <vt:lpstr>Tabel_Uittredepunten</vt:lpstr>
      <vt:lpstr>ToelichtingTabelUitredepunten</vt:lpstr>
      <vt:lpstr>Tabel_Ondergrondscenario</vt:lpstr>
      <vt:lpstr>ToelichtingTabelOndergrondscena</vt:lpstr>
      <vt:lpstr>Tabel_Waterstandsverloop</vt:lpstr>
      <vt:lpstr>ToelichtingTabelWaterstandsverl</vt:lpstr>
      <vt:lpstr>grens_dik_dun</vt:lpstr>
      <vt:lpstr>k_waarde_dik</vt:lpstr>
      <vt:lpstr>k_waarde_dun</vt:lpstr>
    </vt:vector>
  </TitlesOfParts>
  <Company>Royal Haskoning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Voesenek</dc:creator>
  <cp:lastModifiedBy>Sander Kapinga</cp:lastModifiedBy>
  <dcterms:created xsi:type="dcterms:W3CDTF">2016-08-24T07:56:22Z</dcterms:created>
  <dcterms:modified xsi:type="dcterms:W3CDTF">2020-01-15T20:35:08Z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70ecb400-4b25-455b-ae14-cf8d7136e40b</vt:lpwstr>
  </property>
</Properties>
</file>